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metadata.xml" ContentType="application/vnd.openxmlformats-officedocument.spreadsheetml.sheetMetadata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onnections.xml" ContentType="application/vnd.openxmlformats-officedocument.spreadsheetml.connections+xml"/>
  <Override PartName="/xl/queryTables/queryTable1.xml" ContentType="application/vnd.openxmlformats-officedocument.spreadsheetml.queryTable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myoffice.bsnconnect.com/personal/ne20119_dow_com/Documents/Desktop/PastaTeste/"/>
    </mc:Choice>
  </mc:AlternateContent>
  <xr:revisionPtr revIDLastSave="2778" documentId="8_{957AE718-4BC4-422C-96A8-0EBDC22E3C99}" xr6:coauthVersionLast="47" xr6:coauthVersionMax="47" xr10:uidLastSave="{EFD618B9-A7CD-418C-B4CE-C63269A88940}"/>
  <bookViews>
    <workbookView xWindow="-110" yWindow="-110" windowWidth="19420" windowHeight="10300" tabRatio="468" firstSheet="6" activeTab="6" xr2:uid="{A6820C54-ED7B-46D7-A1BA-BF4D3959E7FB}"/>
  </bookViews>
  <sheets>
    <sheet name="DATAPAR ATUALIZADO" sheetId="67" state="hidden" r:id="rId1"/>
    <sheet name="DATAPAR" sheetId="66" state="hidden" r:id="rId2"/>
    <sheet name="ABB" sheetId="77" state="hidden" r:id="rId3"/>
    <sheet name="KPI Hitachi" sheetId="87" state="hidden" r:id="rId4"/>
    <sheet name="SQL" sheetId="91" state="veryHidden" r:id="rId5"/>
    <sheet name="Data" sheetId="92" state="veryHidden" r:id="rId6"/>
    <sheet name="KPI" sheetId="105" r:id="rId7"/>
    <sheet name="KPI (2)" sheetId="115" state="veryHidden" r:id="rId8"/>
    <sheet name="HITACHI MARÍTIMO" sheetId="64" state="hidden" r:id="rId9"/>
    <sheet name="HITACHI MARITIMO" sheetId="54" state="hidden" r:id="rId10"/>
    <sheet name="VALOR AÉREO" sheetId="63" state="hidden" r:id="rId11"/>
    <sheet name="TESTE" sheetId="65" state="hidden" r:id="rId12"/>
    <sheet name="Contas a receber" sheetId="75" state="hidden" r:id="rId13"/>
    <sheet name="Planilha Audilog" sheetId="69" state="hidden" r:id="rId14"/>
  </sheets>
  <externalReferences>
    <externalReference r:id="rId15"/>
  </externalReferences>
  <definedNames>
    <definedName name="_xlnm._FilterDatabase" localSheetId="2" hidden="1">ABB!$A$1:$R$44</definedName>
    <definedName name="_xlnm._FilterDatabase" localSheetId="12" hidden="1">'Contas a receber'!$A$1:$G$112</definedName>
    <definedName name="_xlnm._FilterDatabase" localSheetId="9" hidden="1">'HITACHI MARITIMO'!$A$1:$AW$13</definedName>
    <definedName name="_xlnm._FilterDatabase" localSheetId="8" hidden="1">'HITACHI MARÍTIMO'!$A$1:$AZ$8</definedName>
    <definedName name="_xlnm._FilterDatabase" localSheetId="3" hidden="1">'KPI Hitachi'!$A$1:$X$524</definedName>
    <definedName name="_xlnm._FilterDatabase" localSheetId="11" hidden="1">TESTE!$A$1:$AW$7</definedName>
    <definedName name="A">#REF!</definedName>
    <definedName name="Desvios" localSheetId="7">'KPI (2)'!$W$1</definedName>
    <definedName name="Desvios">KPI!$W$1</definedName>
    <definedName name="Desvios1" localSheetId="7">'KPI (2)'!$W$2</definedName>
    <definedName name="Desvios1">KPI!$W$2</definedName>
    <definedName name="ExternalData_1" localSheetId="4" hidden="1">SQL!$A$5:$U$528</definedName>
    <definedName name="Performance" localSheetId="7">'KPI (2)'!$V$1</definedName>
    <definedName name="Performance">KPI!$V$1</definedName>
    <definedName name="Performance1" localSheetId="7">'KPI (2)'!$V$2</definedName>
    <definedName name="Performance1">KPI!$V$2</definedName>
    <definedName name="TITULO" localSheetId="11">TESTE!$AM$1:$AQ$1</definedName>
    <definedName name="TITULO">'HITACHI MARÍTIMO'!$AP$2:$AT$2</definedName>
    <definedName name="TOTAL2" localSheetId="11">TESTE!$AQ$2:$AQ$156</definedName>
    <definedName name="TOTAL2">'HITACHI MARÍTIMO'!$AT$3:$AT$157</definedName>
    <definedName name="VALORES" localSheetId="11">TESTE!$AK$2:$AK$156</definedName>
    <definedName name="VALORES">'HITACHI MARÍTIMO'!$AN$3:$AN$157</definedName>
  </definedNames>
  <calcPr calcId="191029"/>
  <pivotCaches>
    <pivotCache cacheId="94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xlnp="http://schemas.microsoft.com/office/spreadsheetml/2019/extlinksprops" uri="{FCE6A71B-6B00-49CD-AB44-F6B1AE7CDE65}">
      <xxlnp:externalLinksPr autoRefresh="1"/>
    </ext>
  </extLst>
</workbook>
</file>

<file path=xl/calcChain.xml><?xml version="1.0" encoding="utf-8"?>
<calcChain xmlns="http://schemas.openxmlformats.org/spreadsheetml/2006/main">
  <c r="V3" i="105" l="1"/>
  <c r="W3" i="105"/>
  <c r="V4" i="105"/>
  <c r="W4" i="105"/>
  <c r="W2" i="105"/>
  <c r="V2" i="105"/>
  <c r="W1" i="105"/>
  <c r="V1" i="105"/>
  <c r="U2" i="115" a="1"/>
  <c r="W4" i="115" s="1"/>
  <c r="W1" i="115"/>
  <c r="V1" i="115"/>
  <c r="U2" i="115" l="1"/>
  <c r="V3" i="115"/>
  <c r="W3" i="115"/>
  <c r="V4" i="115"/>
  <c r="W2" i="115" l="1"/>
  <c r="V2" i="115"/>
  <c r="U2" i="105" l="1" a="1"/>
  <c r="W397" i="87"/>
  <c r="W424" i="87"/>
  <c r="W423" i="87"/>
  <c r="W422" i="87"/>
  <c r="W421" i="87"/>
  <c r="W408" i="87"/>
  <c r="W407" i="87"/>
  <c r="W406" i="87"/>
  <c r="W405" i="87"/>
  <c r="W404" i="87"/>
  <c r="W403" i="87"/>
  <c r="W402" i="87"/>
  <c r="W401" i="87"/>
  <c r="W400" i="87"/>
  <c r="W399" i="87"/>
  <c r="W398" i="87"/>
  <c r="W396" i="87"/>
  <c r="W395" i="87"/>
  <c r="W394" i="87"/>
  <c r="W393" i="87"/>
  <c r="W392" i="87"/>
  <c r="W363" i="87"/>
  <c r="W362" i="87"/>
  <c r="W361" i="87"/>
  <c r="W360" i="87"/>
  <c r="W359" i="87"/>
  <c r="W358" i="87"/>
  <c r="W357" i="87"/>
  <c r="W350" i="87"/>
  <c r="W349" i="87"/>
  <c r="W348" i="87"/>
  <c r="W347" i="87"/>
  <c r="W346" i="87"/>
  <c r="W345" i="87"/>
  <c r="W344" i="87"/>
  <c r="W343" i="87"/>
  <c r="W342" i="87"/>
  <c r="W341" i="87"/>
  <c r="W340" i="87"/>
  <c r="W339" i="87"/>
  <c r="W335" i="87"/>
  <c r="W334" i="87"/>
  <c r="W333" i="87"/>
  <c r="W332" i="87"/>
  <c r="W331" i="87"/>
  <c r="W330" i="87"/>
  <c r="W329" i="87"/>
  <c r="W328" i="87"/>
  <c r="W304" i="87"/>
  <c r="W298" i="87"/>
  <c r="W297" i="87"/>
  <c r="W296" i="87"/>
  <c r="W295" i="87"/>
  <c r="W294" i="87"/>
  <c r="W293" i="87"/>
  <c r="W292" i="87"/>
  <c r="W290" i="87"/>
  <c r="W289" i="87"/>
  <c r="W288" i="87"/>
  <c r="W287" i="87"/>
  <c r="W286" i="87"/>
  <c r="W285" i="87"/>
  <c r="W284" i="87"/>
  <c r="W283" i="87"/>
  <c r="W282" i="87"/>
  <c r="W281" i="87"/>
  <c r="W280" i="87"/>
  <c r="W269" i="87"/>
  <c r="W268" i="87"/>
  <c r="W267" i="87"/>
  <c r="W266" i="87"/>
  <c r="W265" i="87"/>
  <c r="W264" i="87"/>
  <c r="W250" i="87"/>
  <c r="W249" i="87"/>
  <c r="W248" i="87"/>
  <c r="W247" i="87"/>
  <c r="W246" i="87"/>
  <c r="W245" i="87"/>
  <c r="W244" i="87"/>
  <c r="W238" i="87"/>
  <c r="W237" i="87"/>
  <c r="W236" i="87"/>
  <c r="W235" i="87"/>
  <c r="W234" i="87"/>
  <c r="W233" i="87"/>
  <c r="W232" i="87"/>
  <c r="W231" i="87"/>
  <c r="W230" i="87"/>
  <c r="W218" i="87"/>
  <c r="W217" i="87"/>
  <c r="W216" i="87"/>
  <c r="W215" i="87"/>
  <c r="W214" i="87"/>
  <c r="W194" i="87"/>
  <c r="W193" i="87"/>
  <c r="W192" i="87"/>
  <c r="W191" i="87"/>
  <c r="W190" i="87"/>
  <c r="W189" i="87"/>
  <c r="W188" i="87"/>
  <c r="W187" i="87"/>
  <c r="W186" i="87"/>
  <c r="W185" i="87"/>
  <c r="W184" i="87"/>
  <c r="W182" i="87"/>
  <c r="W179" i="87"/>
  <c r="W178" i="87"/>
  <c r="W177" i="87"/>
  <c r="W176" i="87"/>
  <c r="W175" i="87"/>
  <c r="W174" i="87"/>
  <c r="W160" i="87"/>
  <c r="W148" i="87"/>
  <c r="W143" i="87"/>
  <c r="W136" i="87"/>
  <c r="W132" i="87"/>
  <c r="W131" i="87"/>
  <c r="W123" i="87"/>
  <c r="W119" i="87"/>
  <c r="W98" i="87"/>
  <c r="W97" i="87"/>
  <c r="W94" i="87"/>
  <c r="W93" i="87"/>
  <c r="W91" i="87"/>
  <c r="W90" i="87"/>
  <c r="W89" i="87"/>
  <c r="W88" i="87"/>
  <c r="W87" i="87"/>
  <c r="W82" i="87"/>
  <c r="W80" i="87"/>
  <c r="W71" i="87"/>
  <c r="W69" i="87"/>
  <c r="W67" i="87"/>
  <c r="W60" i="87"/>
  <c r="W56" i="87"/>
  <c r="W55" i="87"/>
  <c r="W54" i="87"/>
  <c r="W48" i="87"/>
  <c r="W38" i="87"/>
  <c r="W32" i="87"/>
  <c r="W29" i="87"/>
  <c r="W13" i="87"/>
  <c r="V524" i="87"/>
  <c r="V523" i="87"/>
  <c r="V522" i="87"/>
  <c r="V521" i="87"/>
  <c r="V520" i="87"/>
  <c r="V519" i="87"/>
  <c r="V518" i="87"/>
  <c r="V517" i="87"/>
  <c r="V516" i="87"/>
  <c r="V515" i="87"/>
  <c r="V514" i="87"/>
  <c r="V513" i="87"/>
  <c r="V512" i="87"/>
  <c r="V511" i="87"/>
  <c r="V510" i="87"/>
  <c r="V509" i="87"/>
  <c r="V508" i="87"/>
  <c r="V507" i="87"/>
  <c r="V506" i="87"/>
  <c r="V505" i="87"/>
  <c r="V504" i="87"/>
  <c r="V503" i="87"/>
  <c r="V502" i="87"/>
  <c r="V501" i="87"/>
  <c r="V500" i="87"/>
  <c r="V499" i="87"/>
  <c r="V498" i="87"/>
  <c r="V497" i="87"/>
  <c r="V496" i="87"/>
  <c r="V495" i="87"/>
  <c r="V494" i="87"/>
  <c r="V493" i="87"/>
  <c r="V492" i="87"/>
  <c r="V491" i="87"/>
  <c r="V490" i="87"/>
  <c r="V489" i="87"/>
  <c r="V488" i="87"/>
  <c r="V487" i="87"/>
  <c r="V486" i="87"/>
  <c r="V485" i="87"/>
  <c r="V484" i="87"/>
  <c r="V483" i="87"/>
  <c r="V482" i="87"/>
  <c r="V481" i="87"/>
  <c r="V480" i="87"/>
  <c r="V479" i="87"/>
  <c r="V478" i="87"/>
  <c r="V477" i="87"/>
  <c r="V476" i="87"/>
  <c r="V475" i="87"/>
  <c r="V474" i="87"/>
  <c r="V473" i="87"/>
  <c r="V472" i="87"/>
  <c r="V471" i="87"/>
  <c r="V470" i="87"/>
  <c r="V469" i="87"/>
  <c r="V468" i="87"/>
  <c r="V467" i="87"/>
  <c r="V466" i="87"/>
  <c r="V465" i="87"/>
  <c r="V464" i="87"/>
  <c r="V463" i="87"/>
  <c r="V462" i="87"/>
  <c r="V461" i="87"/>
  <c r="V460" i="87"/>
  <c r="V459" i="87"/>
  <c r="V458" i="87"/>
  <c r="V457" i="87"/>
  <c r="V456" i="87"/>
  <c r="V455" i="87"/>
  <c r="V454" i="87"/>
  <c r="V453" i="87"/>
  <c r="V452" i="87"/>
  <c r="V451" i="87"/>
  <c r="V450" i="87"/>
  <c r="V449" i="87"/>
  <c r="V448" i="87"/>
  <c r="V447" i="87"/>
  <c r="V446" i="87"/>
  <c r="V445" i="87"/>
  <c r="V444" i="87"/>
  <c r="V443" i="87"/>
  <c r="V442" i="87"/>
  <c r="V441" i="87"/>
  <c r="V440" i="87"/>
  <c r="V439" i="87"/>
  <c r="V438" i="87"/>
  <c r="V437" i="87"/>
  <c r="V436" i="87"/>
  <c r="V435" i="87"/>
  <c r="V434" i="87"/>
  <c r="V433" i="87"/>
  <c r="V432" i="87"/>
  <c r="V431" i="87"/>
  <c r="V430" i="87"/>
  <c r="V429" i="87"/>
  <c r="V428" i="87"/>
  <c r="V427" i="87"/>
  <c r="V426" i="87"/>
  <c r="V425" i="87"/>
  <c r="V424" i="87"/>
  <c r="V423" i="87"/>
  <c r="V422" i="87"/>
  <c r="V421" i="87"/>
  <c r="V420" i="87"/>
  <c r="V419" i="87"/>
  <c r="V418" i="87"/>
  <c r="V417" i="87"/>
  <c r="V416" i="87"/>
  <c r="V415" i="87"/>
  <c r="V414" i="87"/>
  <c r="V413" i="87"/>
  <c r="V412" i="87"/>
  <c r="V411" i="87"/>
  <c r="V410" i="87"/>
  <c r="V409" i="87"/>
  <c r="V408" i="87"/>
  <c r="V407" i="87"/>
  <c r="V406" i="87"/>
  <c r="V405" i="87"/>
  <c r="V404" i="87"/>
  <c r="V403" i="87"/>
  <c r="V402" i="87"/>
  <c r="V401" i="87"/>
  <c r="V400" i="87"/>
  <c r="V399" i="87"/>
  <c r="V398" i="87"/>
  <c r="V397" i="87"/>
  <c r="V396" i="87"/>
  <c r="V395" i="87"/>
  <c r="V394" i="87"/>
  <c r="V393" i="87"/>
  <c r="V392" i="87"/>
  <c r="V391" i="87"/>
  <c r="V390" i="87"/>
  <c r="V389" i="87"/>
  <c r="V388" i="87"/>
  <c r="V387" i="87"/>
  <c r="V386" i="87"/>
  <c r="V385" i="87"/>
  <c r="V384" i="87"/>
  <c r="V383" i="87"/>
  <c r="V382" i="87"/>
  <c r="V381" i="87"/>
  <c r="V380" i="87"/>
  <c r="V379" i="87"/>
  <c r="V378" i="87"/>
  <c r="V377" i="87"/>
  <c r="V376" i="87"/>
  <c r="V375" i="87"/>
  <c r="V374" i="87"/>
  <c r="V373" i="87"/>
  <c r="V372" i="87"/>
  <c r="V371" i="87"/>
  <c r="V370" i="87"/>
  <c r="V369" i="87"/>
  <c r="V368" i="87"/>
  <c r="V367" i="87"/>
  <c r="V366" i="87"/>
  <c r="V365" i="87"/>
  <c r="V364" i="87"/>
  <c r="V363" i="87"/>
  <c r="V362" i="87"/>
  <c r="V361" i="87"/>
  <c r="V360" i="87"/>
  <c r="V359" i="87"/>
  <c r="V358" i="87"/>
  <c r="V357" i="87"/>
  <c r="V356" i="87"/>
  <c r="V355" i="87"/>
  <c r="V354" i="87"/>
  <c r="V353" i="87"/>
  <c r="V352" i="87"/>
  <c r="V351" i="87"/>
  <c r="V350" i="87"/>
  <c r="V349" i="87"/>
  <c r="V348" i="87"/>
  <c r="V347" i="87"/>
  <c r="V346" i="87"/>
  <c r="V345" i="87"/>
  <c r="V344" i="87"/>
  <c r="V343" i="87"/>
  <c r="V342" i="87"/>
  <c r="V341" i="87"/>
  <c r="V340" i="87"/>
  <c r="V339" i="87"/>
  <c r="V338" i="87"/>
  <c r="V337" i="87"/>
  <c r="V336" i="87"/>
  <c r="V335" i="87"/>
  <c r="V334" i="87"/>
  <c r="V333" i="87"/>
  <c r="V332" i="87"/>
  <c r="V331" i="87"/>
  <c r="V330" i="87"/>
  <c r="V329" i="87"/>
  <c r="V328" i="87"/>
  <c r="V327" i="87"/>
  <c r="V326" i="87"/>
  <c r="V325" i="87"/>
  <c r="V324" i="87"/>
  <c r="V323" i="87"/>
  <c r="V322" i="87"/>
  <c r="V321" i="87"/>
  <c r="V320" i="87"/>
  <c r="V319" i="87"/>
  <c r="V318" i="87"/>
  <c r="V317" i="87"/>
  <c r="V316" i="87"/>
  <c r="V315" i="87"/>
  <c r="V314" i="87"/>
  <c r="V313" i="87"/>
  <c r="V312" i="87"/>
  <c r="V311" i="87"/>
  <c r="V310" i="87"/>
  <c r="V309" i="87"/>
  <c r="V308" i="87"/>
  <c r="V307" i="87"/>
  <c r="V306" i="87"/>
  <c r="V305" i="87"/>
  <c r="V304" i="87"/>
  <c r="V303" i="87"/>
  <c r="V302" i="87"/>
  <c r="V301" i="87"/>
  <c r="V300" i="87"/>
  <c r="V299" i="87"/>
  <c r="V298" i="87"/>
  <c r="V297" i="87"/>
  <c r="V296" i="87"/>
  <c r="V295" i="87"/>
  <c r="V294" i="87"/>
  <c r="V293" i="87"/>
  <c r="V292" i="87"/>
  <c r="V291" i="87"/>
  <c r="V290" i="87"/>
  <c r="V289" i="87"/>
  <c r="V288" i="87"/>
  <c r="V287" i="87"/>
  <c r="V286" i="87"/>
  <c r="V285" i="87"/>
  <c r="V284" i="87"/>
  <c r="V283" i="87"/>
  <c r="V282" i="87"/>
  <c r="V281" i="87"/>
  <c r="V280" i="87"/>
  <c r="V279" i="87"/>
  <c r="V278" i="87"/>
  <c r="V277" i="87"/>
  <c r="V276" i="87"/>
  <c r="V275" i="87"/>
  <c r="V274" i="87"/>
  <c r="V273" i="87"/>
  <c r="V272" i="87"/>
  <c r="V271" i="87"/>
  <c r="V270" i="87"/>
  <c r="V269" i="87"/>
  <c r="V268" i="87"/>
  <c r="V267" i="87"/>
  <c r="V266" i="87"/>
  <c r="V265" i="87"/>
  <c r="V264" i="87"/>
  <c r="V263" i="87"/>
  <c r="V262" i="87"/>
  <c r="V261" i="87"/>
  <c r="V260" i="87"/>
  <c r="V259" i="87"/>
  <c r="V258" i="87"/>
  <c r="V257" i="87"/>
  <c r="V256" i="87"/>
  <c r="V255" i="87"/>
  <c r="V254" i="87"/>
  <c r="V253" i="87"/>
  <c r="V252" i="87"/>
  <c r="V251" i="87"/>
  <c r="V250" i="87"/>
  <c r="V249" i="87"/>
  <c r="V248" i="87"/>
  <c r="V247" i="87"/>
  <c r="V246" i="87"/>
  <c r="V245" i="87"/>
  <c r="V244" i="87"/>
  <c r="V243" i="87"/>
  <c r="V242" i="87"/>
  <c r="V241" i="87"/>
  <c r="V240" i="87"/>
  <c r="V239" i="87"/>
  <c r="V238" i="87"/>
  <c r="V237" i="87"/>
  <c r="V236" i="87"/>
  <c r="V235" i="87"/>
  <c r="V234" i="87"/>
  <c r="V233" i="87"/>
  <c r="V232" i="87"/>
  <c r="V231" i="87"/>
  <c r="V230" i="87"/>
  <c r="V229" i="87"/>
  <c r="V228" i="87"/>
  <c r="V227" i="87"/>
  <c r="V226" i="87"/>
  <c r="V225" i="87"/>
  <c r="V224" i="87"/>
  <c r="V223" i="87"/>
  <c r="V222" i="87"/>
  <c r="V221" i="87"/>
  <c r="V220" i="87"/>
  <c r="V219" i="87"/>
  <c r="V218" i="87"/>
  <c r="V217" i="87"/>
  <c r="V216" i="87"/>
  <c r="V215" i="87"/>
  <c r="V214" i="87"/>
  <c r="V213" i="87"/>
  <c r="V212" i="87"/>
  <c r="V211" i="87"/>
  <c r="V210" i="87"/>
  <c r="V209" i="87"/>
  <c r="V208" i="87"/>
  <c r="V207" i="87"/>
  <c r="V206" i="87"/>
  <c r="V205" i="87"/>
  <c r="V204" i="87"/>
  <c r="V203" i="87"/>
  <c r="V202" i="87"/>
  <c r="V201" i="87"/>
  <c r="V200" i="87"/>
  <c r="V199" i="87"/>
  <c r="V198" i="87"/>
  <c r="V197" i="87"/>
  <c r="V196" i="87"/>
  <c r="V195" i="87"/>
  <c r="V194" i="87"/>
  <c r="V193" i="87"/>
  <c r="V192" i="87"/>
  <c r="V191" i="87"/>
  <c r="V190" i="87"/>
  <c r="V189" i="87"/>
  <c r="V188" i="87"/>
  <c r="V187" i="87"/>
  <c r="V186" i="87"/>
  <c r="V185" i="87"/>
  <c r="V184" i="87"/>
  <c r="V183" i="87"/>
  <c r="V182" i="87"/>
  <c r="V181" i="87"/>
  <c r="V180" i="87"/>
  <c r="V179" i="87"/>
  <c r="V178" i="87"/>
  <c r="V177" i="87"/>
  <c r="V176" i="87"/>
  <c r="V175" i="87"/>
  <c r="V174" i="87"/>
  <c r="V173" i="87"/>
  <c r="V172" i="87"/>
  <c r="U2" i="105" l="1"/>
  <c r="H67" i="75"/>
  <c r="H68" i="75"/>
  <c r="H69" i="75"/>
  <c r="H70" i="75"/>
  <c r="H71" i="75"/>
  <c r="H72" i="75"/>
  <c r="H73" i="75"/>
  <c r="H74" i="75"/>
  <c r="H75" i="75"/>
  <c r="H76" i="75"/>
  <c r="H77" i="75"/>
  <c r="H78" i="75"/>
  <c r="H79" i="75"/>
  <c r="H80" i="75"/>
  <c r="H81" i="75"/>
  <c r="H82" i="75"/>
  <c r="H83" i="75"/>
  <c r="H84" i="75"/>
  <c r="H85" i="75"/>
  <c r="H86" i="75"/>
  <c r="H87" i="75"/>
  <c r="H88" i="75"/>
  <c r="H89" i="75"/>
  <c r="H90" i="75"/>
  <c r="H91" i="75"/>
  <c r="H92" i="75"/>
  <c r="H93" i="75"/>
  <c r="H94" i="75"/>
  <c r="H95" i="75"/>
  <c r="H96" i="75"/>
  <c r="H97" i="75"/>
  <c r="H98" i="75"/>
  <c r="H99" i="75"/>
  <c r="H100" i="75"/>
  <c r="H101" i="75"/>
  <c r="H102" i="75"/>
  <c r="H103" i="75"/>
  <c r="H104" i="75"/>
  <c r="H105" i="75"/>
  <c r="H106" i="75"/>
  <c r="H107" i="75"/>
  <c r="H108" i="75"/>
  <c r="H109" i="75"/>
  <c r="H110" i="75"/>
  <c r="H111" i="75"/>
  <c r="H66" i="75"/>
  <c r="R497" i="64"/>
  <c r="R498" i="64"/>
  <c r="AT495" i="64"/>
  <c r="AU495" i="64" s="1"/>
  <c r="AT496" i="64"/>
  <c r="AU496" i="64" s="1"/>
  <c r="AT493" i="64"/>
  <c r="AU493" i="64" s="1"/>
  <c r="AT494" i="64"/>
  <c r="AU494" i="64" s="1"/>
  <c r="AT492" i="64"/>
  <c r="AU492" i="64" s="1"/>
  <c r="AT490" i="64"/>
  <c r="AU490" i="64" s="1"/>
  <c r="AT491" i="64"/>
  <c r="AU491" i="64" s="1"/>
  <c r="AT487" i="64"/>
  <c r="AU487" i="64" s="1"/>
  <c r="AT486" i="64"/>
  <c r="AU486" i="64" s="1"/>
  <c r="AT489" i="64"/>
  <c r="AU489" i="64" s="1"/>
  <c r="AT488" i="64"/>
  <c r="AU488" i="64" s="1"/>
  <c r="AT475" i="64"/>
  <c r="AU475" i="64" s="1"/>
  <c r="AT474" i="64"/>
  <c r="AU474" i="64" s="1"/>
  <c r="AT473" i="64"/>
  <c r="AU473" i="64" s="1"/>
  <c r="AT485" i="64"/>
  <c r="AU485" i="64" s="1"/>
  <c r="AT484" i="64"/>
  <c r="AU484" i="64" s="1"/>
  <c r="AT483" i="64"/>
  <c r="AU483" i="64" s="1"/>
  <c r="AT482" i="64"/>
  <c r="AU482" i="64" s="1"/>
  <c r="AT477" i="64"/>
  <c r="AU477" i="64" s="1"/>
  <c r="AT476" i="64"/>
  <c r="AU476" i="64" s="1"/>
  <c r="AT481" i="64"/>
  <c r="AU481" i="64" s="1"/>
  <c r="AT480" i="64"/>
  <c r="AU480" i="64" s="1"/>
  <c r="AT479" i="64"/>
  <c r="AU479" i="64" s="1"/>
  <c r="AT478" i="64"/>
  <c r="AU478" i="64" s="1"/>
  <c r="AT472" i="64"/>
  <c r="AU472" i="64" s="1"/>
  <c r="AT463" i="64"/>
  <c r="AU463" i="64" s="1"/>
  <c r="AT462" i="64"/>
  <c r="AU462" i="64" s="1"/>
  <c r="AT460" i="64"/>
  <c r="AU460" i="64" s="1"/>
  <c r="AT458" i="64"/>
  <c r="AU458" i="64" s="1"/>
  <c r="AT455" i="64"/>
  <c r="AU455" i="64" s="1"/>
  <c r="AT471" i="64"/>
  <c r="AU471" i="64"/>
  <c r="AT453" i="64"/>
  <c r="AU453" i="64"/>
  <c r="AT461" i="64"/>
  <c r="AU461" i="64"/>
  <c r="AT456" i="64"/>
  <c r="AU456" i="64"/>
  <c r="AQ361" i="64"/>
  <c r="AH361" i="64"/>
  <c r="AT361" i="64" s="1"/>
  <c r="AU361" i="64" s="1"/>
  <c r="AH370" i="64"/>
  <c r="AT391" i="64"/>
  <c r="AT393" i="64"/>
  <c r="AU393" i="64" s="1"/>
  <c r="AT394" i="64"/>
  <c r="AU394" i="64" s="1"/>
  <c r="AT395" i="64"/>
  <c r="AU395" i="64" s="1"/>
  <c r="AT396" i="64"/>
  <c r="AU396" i="64" s="1"/>
  <c r="AT469" i="64"/>
  <c r="AU469" i="64"/>
  <c r="AT457" i="64"/>
  <c r="AU457" i="64"/>
  <c r="AT454" i="64"/>
  <c r="AU454" i="64" s="1"/>
  <c r="AQ430" i="64"/>
  <c r="AT464" i="64"/>
  <c r="AU464" i="64"/>
  <c r="AJ430" i="64"/>
  <c r="AT430" i="64" s="1"/>
  <c r="AU430" i="64" s="1"/>
  <c r="AI430" i="64"/>
  <c r="AH430" i="64"/>
  <c r="AG430" i="64"/>
  <c r="AT439" i="64"/>
  <c r="AT440" i="64"/>
  <c r="AT459" i="64"/>
  <c r="AU459" i="64"/>
  <c r="AT470" i="64"/>
  <c r="AU470" i="64" s="1"/>
  <c r="AT444" i="64"/>
  <c r="AU444" i="64" s="1"/>
  <c r="AT468" i="64"/>
  <c r="AU468" i="64" s="1"/>
  <c r="AT467" i="64"/>
  <c r="AU467" i="64" s="1"/>
  <c r="AT465" i="64"/>
  <c r="AU465" i="64" s="1"/>
  <c r="AT404" i="64"/>
  <c r="AU404" i="64" s="1"/>
  <c r="AT405" i="64"/>
  <c r="AU405" i="64" s="1"/>
  <c r="AT406" i="64"/>
  <c r="AU406" i="64" s="1"/>
  <c r="AT413" i="64"/>
  <c r="AU413" i="64" s="1"/>
  <c r="AT407" i="64"/>
  <c r="AU407" i="64" s="1"/>
  <c r="AT408" i="64"/>
  <c r="AU408" i="64" s="1"/>
  <c r="AT409" i="64"/>
  <c r="AU409" i="64" s="1"/>
  <c r="AT410" i="64"/>
  <c r="AU410" i="64" s="1"/>
  <c r="AT403" i="64"/>
  <c r="AU403" i="64" s="1"/>
  <c r="AT431" i="64"/>
  <c r="AU431" i="64" s="1"/>
  <c r="AT419" i="64"/>
  <c r="AU419" i="64" s="1"/>
  <c r="AT420" i="64"/>
  <c r="AU420" i="64" s="1"/>
  <c r="AT421" i="64"/>
  <c r="AU421" i="64" s="1"/>
  <c r="AT422" i="64"/>
  <c r="AU422" i="64" s="1"/>
  <c r="AT423" i="64"/>
  <c r="AU423" i="64" s="1"/>
  <c r="AT424" i="64"/>
  <c r="AU424" i="64" s="1"/>
  <c r="AT433" i="64"/>
  <c r="AU433" i="64" s="1"/>
  <c r="AT415" i="64"/>
  <c r="AU415" i="64" s="1"/>
  <c r="AT418" i="64"/>
  <c r="AU418" i="64" s="1"/>
  <c r="AT416" i="64"/>
  <c r="AU416" i="64" s="1"/>
  <c r="AT417" i="64"/>
  <c r="AU417" i="64" s="1"/>
  <c r="AT427" i="64"/>
  <c r="AU427" i="64" s="1"/>
  <c r="AT428" i="64"/>
  <c r="AU428" i="64" s="1"/>
  <c r="AT429" i="64"/>
  <c r="AU429" i="64" s="1"/>
  <c r="AT414" i="64"/>
  <c r="AU414" i="64" s="1"/>
  <c r="AT432" i="64"/>
  <c r="AU432" i="64" s="1"/>
  <c r="AT434" i="64"/>
  <c r="AU434" i="64" s="1"/>
  <c r="AT435" i="64"/>
  <c r="AU435" i="64" s="1"/>
  <c r="AT425" i="64"/>
  <c r="AU425" i="64" s="1"/>
  <c r="AT426" i="64"/>
  <c r="AU426" i="64" s="1"/>
  <c r="AT437" i="64"/>
  <c r="AU437" i="64" s="1"/>
  <c r="AT438" i="64"/>
  <c r="AU438" i="64" s="1"/>
  <c r="AT436" i="64"/>
  <c r="AU436" i="64" s="1"/>
  <c r="AQ443" i="64"/>
  <c r="AH443" i="64"/>
  <c r="AT443" i="64" s="1"/>
  <c r="AT466" i="64"/>
  <c r="AU466" i="64"/>
  <c r="AT449" i="64"/>
  <c r="AT442" i="64"/>
  <c r="AT448" i="64"/>
  <c r="AT446" i="64"/>
  <c r="AU446" i="64" s="1"/>
  <c r="AT445" i="64"/>
  <c r="AU445" i="64" s="1"/>
  <c r="AT447" i="64"/>
  <c r="AU447" i="64" s="1"/>
  <c r="AT450" i="64"/>
  <c r="AU450" i="64" s="1"/>
  <c r="AJ452" i="64"/>
  <c r="AT452" i="64" s="1"/>
  <c r="AU452" i="64" s="1"/>
  <c r="AT451" i="64"/>
  <c r="AU451" i="64" s="1"/>
  <c r="AT399" i="64"/>
  <c r="AU399" i="64" s="1"/>
  <c r="AT401" i="64"/>
  <c r="AU401" i="64" s="1"/>
  <c r="AU400" i="64"/>
  <c r="AT402" i="64"/>
  <c r="AU402" i="64" s="1"/>
  <c r="AT411" i="64"/>
  <c r="AU411" i="64" s="1"/>
  <c r="AT412" i="64"/>
  <c r="AU412" i="64" s="1"/>
  <c r="AT382" i="64"/>
  <c r="AU382" i="64" s="1"/>
  <c r="AT384" i="64"/>
  <c r="AU384" i="64" s="1"/>
  <c r="AT378" i="64"/>
  <c r="AU378" i="64" s="1"/>
  <c r="AT389" i="64"/>
  <c r="AU389" i="64" s="1"/>
  <c r="AT397" i="64"/>
  <c r="AU397" i="64" s="1"/>
  <c r="AT398" i="64"/>
  <c r="AU398" i="64" s="1"/>
  <c r="AT386" i="64"/>
  <c r="AU386" i="64" s="1"/>
  <c r="AT388" i="64"/>
  <c r="AU388" i="64" s="1"/>
  <c r="AT387" i="64"/>
  <c r="AU387" i="64" s="1"/>
  <c r="AT385" i="64"/>
  <c r="AU385" i="64" s="1"/>
  <c r="AT362" i="64"/>
  <c r="AU362" i="64" s="1"/>
  <c r="AT377" i="64"/>
  <c r="AU377" i="64" s="1"/>
  <c r="AT379" i="64"/>
  <c r="AU379" i="64" s="1"/>
  <c r="AQ369" i="64"/>
  <c r="AH369" i="64"/>
  <c r="AQ363" i="64"/>
  <c r="AH363" i="64"/>
  <c r="AT363" i="64" s="1"/>
  <c r="AU363" i="64" s="1"/>
  <c r="AQ368" i="64"/>
  <c r="AH368" i="64"/>
  <c r="AQ360" i="64"/>
  <c r="AH360" i="64"/>
  <c r="AQ364" i="64"/>
  <c r="AH364" i="64"/>
  <c r="AT364" i="64" s="1"/>
  <c r="AU364" i="64" s="1"/>
  <c r="AQ370" i="64"/>
  <c r="AT392" i="64"/>
  <c r="AU392" i="64" s="1"/>
  <c r="AT376" i="64"/>
  <c r="AU376" i="64" s="1"/>
  <c r="AU391" i="64"/>
  <c r="AT390" i="64"/>
  <c r="AU390" i="64" s="1"/>
  <c r="AT381" i="64"/>
  <c r="AU381" i="64" s="1"/>
  <c r="AT383" i="64"/>
  <c r="AU383" i="64" s="1"/>
  <c r="AT380" i="64"/>
  <c r="AU380" i="64" s="1"/>
  <c r="AT375" i="64"/>
  <c r="AU375" i="64" s="1"/>
  <c r="AT366" i="64"/>
  <c r="AU366" i="64" s="1"/>
  <c r="AT367" i="64"/>
  <c r="AU367" i="64" s="1"/>
  <c r="AT365" i="64"/>
  <c r="AU365" i="64" s="1"/>
  <c r="AT370" i="64"/>
  <c r="AU370" i="64" s="1"/>
  <c r="AQ371" i="64"/>
  <c r="AH371" i="64"/>
  <c r="AQ374" i="64"/>
  <c r="AH374" i="64"/>
  <c r="AT374" i="64" s="1"/>
  <c r="AU374" i="64" s="1"/>
  <c r="AQ359" i="64"/>
  <c r="AH359" i="64"/>
  <c r="AQ372" i="64"/>
  <c r="AH372" i="64"/>
  <c r="AT372" i="64" s="1"/>
  <c r="AU372" i="64" s="1"/>
  <c r="AQ373" i="64"/>
  <c r="AH373" i="64"/>
  <c r="AT353" i="64"/>
  <c r="AU353" i="64" s="1"/>
  <c r="AT371" i="64"/>
  <c r="AU371" i="64" s="1"/>
  <c r="AT373" i="64"/>
  <c r="AU373" i="64" s="1"/>
  <c r="AT358" i="64"/>
  <c r="AU358" i="64" s="1"/>
  <c r="AT357" i="64"/>
  <c r="AU357" i="64" s="1"/>
  <c r="AT441" i="64"/>
  <c r="AU441" i="64" s="1"/>
  <c r="AT356" i="64"/>
  <c r="AU356" i="64" s="1"/>
  <c r="AT355" i="64"/>
  <c r="AU355" i="64" s="1"/>
  <c r="AT354" i="64"/>
  <c r="AU354" i="64" s="1"/>
  <c r="AT348" i="64"/>
  <c r="AU348" i="64" s="1"/>
  <c r="AT347" i="64"/>
  <c r="AU347" i="64" s="1"/>
  <c r="AT352" i="64"/>
  <c r="AU352" i="64" s="1"/>
  <c r="AT351" i="64"/>
  <c r="AU351" i="64" s="1"/>
  <c r="AT350" i="64"/>
  <c r="AU350" i="64" s="1"/>
  <c r="AT349" i="64"/>
  <c r="AU349" i="64" s="1"/>
  <c r="AT345" i="64"/>
  <c r="AU345" i="64" s="1"/>
  <c r="AT344" i="64"/>
  <c r="AU344" i="64" s="1"/>
  <c r="AT343" i="64"/>
  <c r="AU343" i="64" s="1"/>
  <c r="AT346" i="64"/>
  <c r="AU346" i="64" s="1"/>
  <c r="AT342" i="64"/>
  <c r="AU342" i="64" s="1"/>
  <c r="AT335" i="64"/>
  <c r="AU335" i="64" s="1"/>
  <c r="AT341" i="64"/>
  <c r="AU341" i="64" s="1"/>
  <c r="AT339" i="64"/>
  <c r="AU339" i="64" s="1"/>
  <c r="AT340" i="64"/>
  <c r="AU340" i="64" s="1"/>
  <c r="AT334" i="64"/>
  <c r="AU334" i="64" s="1"/>
  <c r="AT333" i="64"/>
  <c r="AU333" i="64" s="1"/>
  <c r="Q334" i="64"/>
  <c r="S333" i="64"/>
  <c r="Q333" i="64"/>
  <c r="AT332" i="64"/>
  <c r="AU332" i="64" s="1"/>
  <c r="AT330" i="64"/>
  <c r="AU330" i="64" s="1"/>
  <c r="AT331" i="64"/>
  <c r="AU331" i="64" s="1"/>
  <c r="AT329" i="64"/>
  <c r="AU329" i="64" s="1"/>
  <c r="AT327" i="64"/>
  <c r="AU327" i="64" s="1"/>
  <c r="AT328" i="64"/>
  <c r="AU328" i="64" s="1"/>
  <c r="AG338" i="64"/>
  <c r="AT338" i="64" s="1"/>
  <c r="AU338" i="64" s="1"/>
  <c r="AT336" i="64"/>
  <c r="AU336" i="64" s="1"/>
  <c r="AT326" i="64"/>
  <c r="AU326" i="64" s="1"/>
  <c r="AT323" i="64"/>
  <c r="AU323" i="64" s="1"/>
  <c r="R338" i="64"/>
  <c r="R336" i="64"/>
  <c r="R326" i="64"/>
  <c r="AT325" i="64"/>
  <c r="AU325" i="64" s="1"/>
  <c r="AG324" i="64"/>
  <c r="AT324" i="64" s="1"/>
  <c r="AU324" i="64" s="1"/>
  <c r="AT322" i="64"/>
  <c r="AU322" i="64" s="1"/>
  <c r="AT318" i="64"/>
  <c r="AU318" i="64" s="1"/>
  <c r="AT319" i="64"/>
  <c r="AU319" i="64" s="1"/>
  <c r="AT320" i="64"/>
  <c r="AU320" i="64" s="1"/>
  <c r="AQ317" i="64"/>
  <c r="AT317" i="64" s="1"/>
  <c r="AU317" i="64" s="1"/>
  <c r="Q322" i="64"/>
  <c r="S322" i="64"/>
  <c r="AT316" i="64"/>
  <c r="AU316" i="64" s="1"/>
  <c r="AG313" i="64"/>
  <c r="AT313" i="64" s="1"/>
  <c r="AU313" i="64" s="1"/>
  <c r="AG315" i="64"/>
  <c r="AT315" i="64" s="1"/>
  <c r="AU315" i="64" s="1"/>
  <c r="AG295" i="64"/>
  <c r="AT295" i="64" s="1"/>
  <c r="AU295" i="64" s="1"/>
  <c r="AT305" i="64"/>
  <c r="AU305" i="64" s="1"/>
  <c r="AT310" i="64"/>
  <c r="AU310" i="64" s="1"/>
  <c r="AG308" i="64"/>
  <c r="AT308" i="64" s="1"/>
  <c r="AU308" i="64" s="1"/>
  <c r="AG307" i="64"/>
  <c r="AT307" i="64" s="1"/>
  <c r="AU307" i="64" s="1"/>
  <c r="AG309" i="64"/>
  <c r="AT309" i="64" s="1"/>
  <c r="AU309" i="64" s="1"/>
  <c r="AT306" i="64"/>
  <c r="AU306" i="64" s="1"/>
  <c r="AT311" i="64"/>
  <c r="AU311" i="64" s="1"/>
  <c r="AG314" i="64"/>
  <c r="AT314" i="64" s="1"/>
  <c r="AU314" i="64" s="1"/>
  <c r="AT312" i="64"/>
  <c r="AU312" i="64" s="1"/>
  <c r="AT304" i="64"/>
  <c r="AU304" i="64" s="1"/>
  <c r="AT299" i="64"/>
  <c r="AU299" i="64" s="1"/>
  <c r="AT300" i="64"/>
  <c r="AU300" i="64" s="1"/>
  <c r="AT296" i="64"/>
  <c r="AU296" i="64" s="1"/>
  <c r="AT298" i="64"/>
  <c r="AU298" i="64" s="1"/>
  <c r="AT297" i="64"/>
  <c r="AU297" i="64" s="1"/>
  <c r="AT294" i="64"/>
  <c r="AU294" i="64" s="1"/>
  <c r="S311" i="64"/>
  <c r="AT301" i="64"/>
  <c r="AU301" i="64" s="1"/>
  <c r="AT302" i="64"/>
  <c r="AU302" i="64" s="1"/>
  <c r="AT303" i="64"/>
  <c r="AU303" i="64" s="1"/>
  <c r="AT274" i="64"/>
  <c r="AU274" i="64" s="1"/>
  <c r="AT293" i="64"/>
  <c r="AU293" i="64" s="1"/>
  <c r="AT273" i="64"/>
  <c r="AU273" i="64" s="1"/>
  <c r="AT287" i="64"/>
  <c r="AU287" i="64" s="1"/>
  <c r="AT290" i="64"/>
  <c r="AU290" i="64" s="1"/>
  <c r="AT281" i="64"/>
  <c r="AU281" i="64" s="1"/>
  <c r="AT280" i="64"/>
  <c r="AU280" i="64" s="1"/>
  <c r="AT292" i="64"/>
  <c r="AU292" i="64" s="1"/>
  <c r="AT289" i="64"/>
  <c r="AU289" i="64" s="1"/>
  <c r="AT291" i="64"/>
  <c r="AU291" i="64" s="1"/>
  <c r="AT277" i="64"/>
  <c r="AU277" i="64" s="1"/>
  <c r="AT282" i="64"/>
  <c r="AU282" i="64" s="1"/>
  <c r="AT286" i="64"/>
  <c r="AU286" i="64" s="1"/>
  <c r="AT279" i="64"/>
  <c r="AU279" i="64" s="1"/>
  <c r="AT276" i="64"/>
  <c r="AU276" i="64" s="1"/>
  <c r="AT278" i="64"/>
  <c r="AU278" i="64" s="1"/>
  <c r="AT283" i="64"/>
  <c r="AU283" i="64" s="1"/>
  <c r="AT275" i="64"/>
  <c r="AU275" i="64" s="1"/>
  <c r="AT285" i="64"/>
  <c r="AU285" i="64" s="1"/>
  <c r="AT284" i="64"/>
  <c r="AU284" i="64" s="1"/>
  <c r="AT288" i="64"/>
  <c r="AU288" i="64" s="1"/>
  <c r="S297" i="64"/>
  <c r="AT270" i="64"/>
  <c r="AU270" i="64" s="1"/>
  <c r="AT259" i="64"/>
  <c r="AU259" i="64" s="1"/>
  <c r="AT272" i="64"/>
  <c r="AU272" i="64" s="1"/>
  <c r="AT271" i="64"/>
  <c r="AU271" i="64" s="1"/>
  <c r="S285" i="64"/>
  <c r="AT269" i="64"/>
  <c r="AU269" i="64" s="1"/>
  <c r="AT268" i="64"/>
  <c r="AU268" i="64" s="1"/>
  <c r="AT265" i="64"/>
  <c r="AU265" i="64" s="1"/>
  <c r="AT266" i="64"/>
  <c r="AU266" i="64" s="1"/>
  <c r="AT267" i="64"/>
  <c r="AU267" i="64" s="1"/>
  <c r="S252" i="64"/>
  <c r="Q252" i="64"/>
  <c r="AT256" i="64"/>
  <c r="AU256" i="64" s="1"/>
  <c r="AT263" i="64"/>
  <c r="AU263" i="64" s="1"/>
  <c r="AT262" i="64"/>
  <c r="AU262" i="64" s="1"/>
  <c r="AT264" i="64"/>
  <c r="AU264" i="64" s="1"/>
  <c r="AT261" i="64"/>
  <c r="AU261" i="64" s="1"/>
  <c r="AT258" i="64"/>
  <c r="AU258" i="64" s="1"/>
  <c r="AT254" i="64"/>
  <c r="AU254" i="64" s="1"/>
  <c r="AT257" i="64"/>
  <c r="AU257" i="64" s="1"/>
  <c r="AT260" i="64"/>
  <c r="AU260" i="64" s="1"/>
  <c r="AT255" i="64"/>
  <c r="AU255" i="64" s="1"/>
  <c r="AT253" i="64"/>
  <c r="AU253" i="64" s="1"/>
  <c r="AT252" i="64"/>
  <c r="AU252" i="64" s="1"/>
  <c r="AT251" i="64"/>
  <c r="AU251" i="64" s="1"/>
  <c r="AT230" i="64"/>
  <c r="AU230" i="64" s="1"/>
  <c r="AT250" i="64"/>
  <c r="AU250" i="64" s="1"/>
  <c r="Q262" i="64"/>
  <c r="S262" i="64"/>
  <c r="O262" i="64"/>
  <c r="AT248" i="64"/>
  <c r="AU248" i="64" s="1"/>
  <c r="AT249" i="64"/>
  <c r="AU249" i="64" s="1"/>
  <c r="S248" i="64"/>
  <c r="R248" i="64"/>
  <c r="Q248" i="64"/>
  <c r="AT245" i="64"/>
  <c r="AU245" i="64" s="1"/>
  <c r="AT244" i="64"/>
  <c r="AU244" i="64" s="1"/>
  <c r="AT247" i="64"/>
  <c r="AU247" i="64" s="1"/>
  <c r="AT246" i="64"/>
  <c r="AU246" i="64" s="1"/>
  <c r="AT238" i="64"/>
  <c r="AU238" i="64" s="1"/>
  <c r="AT243" i="64"/>
  <c r="AU243" i="64" s="1"/>
  <c r="AT237" i="64"/>
  <c r="AU237" i="64" s="1"/>
  <c r="AT233" i="64"/>
  <c r="AU233" i="64" s="1"/>
  <c r="AT236" i="64"/>
  <c r="AU236" i="64" s="1"/>
  <c r="AT235" i="64"/>
  <c r="AU235" i="64" s="1"/>
  <c r="AT234" i="64"/>
  <c r="AU234" i="64" s="1"/>
  <c r="AT241" i="64"/>
  <c r="AU241" i="64" s="1"/>
  <c r="AT232" i="64"/>
  <c r="AU232" i="64" s="1"/>
  <c r="AT228" i="64"/>
  <c r="AU228" i="64" s="1"/>
  <c r="AT231" i="64"/>
  <c r="AU231" i="64" s="1"/>
  <c r="AT226" i="64"/>
  <c r="AU226" i="64" s="1"/>
  <c r="AT225" i="64"/>
  <c r="AU225" i="64" s="1"/>
  <c r="AT229" i="64"/>
  <c r="AU229" i="64" s="1"/>
  <c r="AT240" i="64"/>
  <c r="AU240" i="64" s="1"/>
  <c r="AT227" i="64"/>
  <c r="AU227" i="64" s="1"/>
  <c r="AT223" i="64"/>
  <c r="AU223" i="64" s="1"/>
  <c r="AT242" i="64"/>
  <c r="AU242" i="64" s="1"/>
  <c r="AT239" i="64"/>
  <c r="AU239" i="64" s="1"/>
  <c r="AG218" i="64"/>
  <c r="AT218" i="64" s="1"/>
  <c r="AU218" i="64" s="1"/>
  <c r="AG220" i="64"/>
  <c r="AT220" i="64" s="1"/>
  <c r="AU220" i="64" s="1"/>
  <c r="AG224" i="64"/>
  <c r="AT224" i="64" s="1"/>
  <c r="AU224" i="64" s="1"/>
  <c r="S225" i="64"/>
  <c r="AT221" i="64"/>
  <c r="AU221" i="64" s="1"/>
  <c r="AT222" i="64"/>
  <c r="AU222" i="64" s="1"/>
  <c r="AT219" i="64"/>
  <c r="AU219" i="64" s="1"/>
  <c r="AT208" i="64"/>
  <c r="AU208" i="64" s="1"/>
  <c r="AT214" i="64"/>
  <c r="AU214" i="64" s="1"/>
  <c r="S211" i="64"/>
  <c r="Q211" i="64"/>
  <c r="AT209" i="64"/>
  <c r="AU209" i="64" s="1"/>
  <c r="S209" i="64"/>
  <c r="Q209" i="64"/>
  <c r="AT211" i="64"/>
  <c r="AU211" i="64" s="1"/>
  <c r="AT217" i="64"/>
  <c r="AU217" i="64" s="1"/>
  <c r="AT216" i="64"/>
  <c r="AU216" i="64" s="1"/>
  <c r="AT212" i="64"/>
  <c r="AU212" i="64" s="1"/>
  <c r="AT210" i="64"/>
  <c r="AU210" i="64" s="1"/>
  <c r="AT213" i="64"/>
  <c r="AU213" i="64" s="1"/>
  <c r="AG215" i="64"/>
  <c r="AT215" i="64" s="1"/>
  <c r="AU215" i="64" s="1"/>
  <c r="S221" i="64"/>
  <c r="Q221" i="64"/>
  <c r="O223" i="64"/>
  <c r="S223" i="64"/>
  <c r="Q223" i="64"/>
  <c r="AT207" i="64"/>
  <c r="AU207" i="64" s="1"/>
  <c r="AT206" i="64"/>
  <c r="AU206" i="64" s="1"/>
  <c r="AT201" i="64"/>
  <c r="AU201" i="64" s="1"/>
  <c r="AT200" i="64"/>
  <c r="AU200" i="64" s="1"/>
  <c r="AT205" i="64"/>
  <c r="AU205" i="64" s="1"/>
  <c r="AT202" i="64"/>
  <c r="AU202" i="64" s="1"/>
  <c r="AU169" i="64"/>
  <c r="AT169" i="64"/>
  <c r="O198" i="64"/>
  <c r="Q198" i="64"/>
  <c r="S198" i="64"/>
  <c r="AT198" i="64"/>
  <c r="AU198" i="64" s="1"/>
  <c r="AT204" i="64"/>
  <c r="AU204" i="64" s="1"/>
  <c r="AT187" i="64"/>
  <c r="AU187" i="64" s="1"/>
  <c r="AT203" i="64"/>
  <c r="AU203" i="64" s="1"/>
  <c r="AT197" i="64"/>
  <c r="AU197" i="64" s="1"/>
  <c r="AT174" i="64"/>
  <c r="AU174" i="64" s="1"/>
  <c r="AT199" i="64"/>
  <c r="AU199" i="64" s="1"/>
  <c r="AT194" i="64"/>
  <c r="AU194" i="64" s="1"/>
  <c r="AT177" i="64"/>
  <c r="AU177" i="64" s="1"/>
  <c r="AT181" i="64"/>
  <c r="AU181" i="64" s="1"/>
  <c r="AT191" i="64"/>
  <c r="AU191" i="64" s="1"/>
  <c r="AT180" i="64"/>
  <c r="AU180" i="64" s="1"/>
  <c r="Q181" i="64"/>
  <c r="S181" i="64"/>
  <c r="AT196" i="64"/>
  <c r="AU196" i="64" s="1"/>
  <c r="AT192" i="64"/>
  <c r="AU192" i="64" s="1"/>
  <c r="AT189" i="64"/>
  <c r="AU189" i="64" s="1"/>
  <c r="AT179" i="64"/>
  <c r="AU179" i="64" s="1"/>
  <c r="AT149" i="64"/>
  <c r="AU149" i="64" s="1"/>
  <c r="AT188" i="64"/>
  <c r="AU188" i="64" s="1"/>
  <c r="AT176" i="64"/>
  <c r="AU176" i="64" s="1"/>
  <c r="AT175" i="64"/>
  <c r="AU175" i="64" s="1"/>
  <c r="AT186" i="64"/>
  <c r="AU186" i="64" s="1"/>
  <c r="AT185" i="64"/>
  <c r="AU185" i="64" s="1"/>
  <c r="AT190" i="64"/>
  <c r="AU190" i="64" s="1"/>
  <c r="AT195" i="64"/>
  <c r="AU195" i="64" s="1"/>
  <c r="AT193" i="64"/>
  <c r="AU193" i="64" s="1"/>
  <c r="AT178" i="64"/>
  <c r="AU178" i="64" s="1"/>
  <c r="AT184" i="64"/>
  <c r="AU184" i="64" s="1"/>
  <c r="AT183" i="64"/>
  <c r="AU183" i="64" s="1"/>
  <c r="AT173" i="64"/>
  <c r="AU173" i="64" s="1"/>
  <c r="AT172" i="64"/>
  <c r="AU172" i="64" s="1"/>
  <c r="AT171" i="64"/>
  <c r="AU171" i="64" s="1"/>
  <c r="AT170" i="64"/>
  <c r="AU170" i="64" s="1"/>
  <c r="R192" i="64"/>
  <c r="R191" i="64"/>
  <c r="AT151" i="64"/>
  <c r="AU151" i="64" s="1"/>
  <c r="S170" i="64"/>
  <c r="AU168" i="64"/>
  <c r="AT168" i="64"/>
  <c r="AT167" i="64"/>
  <c r="AU167" i="64" s="1"/>
  <c r="AT165" i="64"/>
  <c r="AU165" i="64" s="1"/>
  <c r="AQ166" i="64"/>
  <c r="AO166" i="64"/>
  <c r="AN166" i="64"/>
  <c r="AM166" i="64"/>
  <c r="AJ166" i="64"/>
  <c r="AI166" i="64"/>
  <c r="AH166" i="64"/>
  <c r="AG166" i="64"/>
  <c r="AF166" i="64"/>
  <c r="AE166" i="64"/>
  <c r="AQ163" i="64"/>
  <c r="AO163" i="64"/>
  <c r="AN163" i="64"/>
  <c r="AM163" i="64"/>
  <c r="AJ163" i="64"/>
  <c r="AI163" i="64"/>
  <c r="AH163" i="64"/>
  <c r="AG163" i="64"/>
  <c r="AF163" i="64"/>
  <c r="AE163" i="64"/>
  <c r="AT2" i="64"/>
  <c r="AU2" i="64" s="1"/>
  <c r="AT5" i="64"/>
  <c r="AU5" i="64" s="1"/>
  <c r="AQ164" i="64"/>
  <c r="AO164" i="64"/>
  <c r="AN164" i="64"/>
  <c r="AM164" i="64"/>
  <c r="AJ164" i="64"/>
  <c r="AI164" i="64"/>
  <c r="AH164" i="64"/>
  <c r="AG164" i="64"/>
  <c r="AF164" i="64"/>
  <c r="AE164" i="64"/>
  <c r="AQ162" i="64"/>
  <c r="AO162" i="64"/>
  <c r="AN162" i="64"/>
  <c r="AM162" i="64"/>
  <c r="AJ162" i="64"/>
  <c r="AI162" i="64"/>
  <c r="AH162" i="64"/>
  <c r="AG162" i="64"/>
  <c r="AF162" i="64"/>
  <c r="AE162" i="64"/>
  <c r="AQ182" i="64"/>
  <c r="AO182" i="64"/>
  <c r="AN182" i="64"/>
  <c r="AM182" i="64"/>
  <c r="AJ182" i="64"/>
  <c r="AI182" i="64"/>
  <c r="AH182" i="64"/>
  <c r="AG182" i="64"/>
  <c r="AF182" i="64"/>
  <c r="AE182" i="64"/>
  <c r="AQ161" i="64"/>
  <c r="AO161" i="64"/>
  <c r="AN161" i="64"/>
  <c r="AM161" i="64"/>
  <c r="AJ161" i="64"/>
  <c r="AI161" i="64"/>
  <c r="AH161" i="64"/>
  <c r="AG161" i="64"/>
  <c r="AF161" i="64"/>
  <c r="AE161" i="64"/>
  <c r="AQ160" i="64"/>
  <c r="AO160" i="64"/>
  <c r="AN160" i="64"/>
  <c r="AM160" i="64"/>
  <c r="AJ160" i="64"/>
  <c r="AI160" i="64"/>
  <c r="AH160" i="64"/>
  <c r="AG160" i="64"/>
  <c r="AF160" i="64"/>
  <c r="AE160" i="64"/>
  <c r="AT157" i="64"/>
  <c r="AU157" i="64" s="1"/>
  <c r="AT156" i="64"/>
  <c r="AU156" i="64" s="1"/>
  <c r="AT159" i="64"/>
  <c r="AU159" i="64" s="1"/>
  <c r="AT158" i="64"/>
  <c r="AU158" i="64" s="1"/>
  <c r="AT155" i="64"/>
  <c r="AU155" i="64" s="1"/>
  <c r="AT154" i="64"/>
  <c r="AU154" i="64" s="1"/>
  <c r="AT153" i="64"/>
  <c r="AU153" i="64" s="1"/>
  <c r="AT152" i="64"/>
  <c r="AU152" i="64" s="1"/>
  <c r="AT123" i="64"/>
  <c r="AU123" i="64" s="1"/>
  <c r="AT66" i="64"/>
  <c r="AU66" i="64" s="1"/>
  <c r="AT63" i="64"/>
  <c r="AU63" i="64" s="1"/>
  <c r="AT62" i="64"/>
  <c r="AU62" i="64" s="1"/>
  <c r="AT57" i="64"/>
  <c r="AU57" i="64" s="1"/>
  <c r="AT61" i="64"/>
  <c r="AT67" i="64"/>
  <c r="AU67" i="64" s="1"/>
  <c r="AT71" i="64"/>
  <c r="AU71" i="64" s="1"/>
  <c r="AT59" i="64"/>
  <c r="AU59" i="64" s="1"/>
  <c r="AT58" i="64"/>
  <c r="AU58" i="64" s="1"/>
  <c r="AT70" i="64"/>
  <c r="AU70" i="64" s="1"/>
  <c r="AT65" i="64"/>
  <c r="AU65" i="64" s="1"/>
  <c r="AT54" i="64"/>
  <c r="AU54" i="64" s="1"/>
  <c r="AT64" i="64"/>
  <c r="AU64" i="64" s="1"/>
  <c r="AT56" i="64"/>
  <c r="AU56" i="64" s="1"/>
  <c r="AT55" i="64"/>
  <c r="AU55" i="64" s="1"/>
  <c r="AT53" i="64"/>
  <c r="AU53" i="64" s="1"/>
  <c r="AT51" i="64"/>
  <c r="AU51" i="64" s="1"/>
  <c r="AT50" i="64"/>
  <c r="AU50" i="64" s="1"/>
  <c r="AT52" i="64"/>
  <c r="AU52" i="64" s="1"/>
  <c r="AT49" i="64"/>
  <c r="AU49" i="64" s="1"/>
  <c r="AT48" i="64"/>
  <c r="AU48" i="64" s="1"/>
  <c r="AT47" i="64"/>
  <c r="AU47" i="64" s="1"/>
  <c r="AT46" i="64"/>
  <c r="AU46" i="64" s="1"/>
  <c r="AT45" i="64"/>
  <c r="AU45" i="64" s="1"/>
  <c r="AT44" i="64"/>
  <c r="AU44" i="64" s="1"/>
  <c r="AT43" i="64"/>
  <c r="AU43" i="64" s="1"/>
  <c r="AT41" i="64"/>
  <c r="AU41" i="64" s="1"/>
  <c r="AT42" i="64"/>
  <c r="AU42" i="64" s="1"/>
  <c r="AT40" i="64"/>
  <c r="AU40" i="64" s="1"/>
  <c r="AT39" i="64"/>
  <c r="AU39" i="64" s="1"/>
  <c r="AT38" i="64"/>
  <c r="AU38" i="64" s="1"/>
  <c r="AT37" i="64"/>
  <c r="AU37" i="64" s="1"/>
  <c r="AT36" i="64"/>
  <c r="AU36" i="64" s="1"/>
  <c r="AT35" i="64"/>
  <c r="AU35" i="64" s="1"/>
  <c r="AT34" i="64"/>
  <c r="AU34" i="64" s="1"/>
  <c r="AT33" i="64"/>
  <c r="AU33" i="64" s="1"/>
  <c r="AT32" i="64"/>
  <c r="AU32" i="64" s="1"/>
  <c r="AT29" i="64"/>
  <c r="AU29" i="64" s="1"/>
  <c r="AT31" i="64"/>
  <c r="AU31" i="64" s="1"/>
  <c r="AT30" i="64"/>
  <c r="AU30" i="64" s="1"/>
  <c r="AT28" i="64"/>
  <c r="AU28" i="64" s="1"/>
  <c r="AT27" i="64"/>
  <c r="AU27" i="64" s="1"/>
  <c r="AT26" i="64"/>
  <c r="AU26" i="64" s="1"/>
  <c r="AT25" i="64"/>
  <c r="AU25" i="64" s="1"/>
  <c r="AT24" i="64"/>
  <c r="AU24" i="64" s="1"/>
  <c r="AT19" i="64"/>
  <c r="AU19" i="64" s="1"/>
  <c r="AT20" i="64"/>
  <c r="AU20" i="64" s="1"/>
  <c r="AT13" i="64"/>
  <c r="AU13" i="64" s="1"/>
  <c r="AT23" i="64"/>
  <c r="AU23" i="64" s="1"/>
  <c r="AT22" i="64"/>
  <c r="AU22" i="64" s="1"/>
  <c r="AT21" i="64"/>
  <c r="AU21" i="64" s="1"/>
  <c r="AT18" i="64"/>
  <c r="AU18" i="64" s="1"/>
  <c r="AT17" i="64"/>
  <c r="AU17" i="64" s="1"/>
  <c r="AT16" i="64"/>
  <c r="AU16" i="64" s="1"/>
  <c r="AT15" i="64"/>
  <c r="AU15" i="64" s="1"/>
  <c r="AT14" i="64"/>
  <c r="AU14" i="64" s="1"/>
  <c r="AT12" i="64"/>
  <c r="AU12" i="64" s="1"/>
  <c r="AT11" i="64"/>
  <c r="AU11" i="64" s="1"/>
  <c r="AT8" i="64"/>
  <c r="AU8" i="64" s="1"/>
  <c r="AT10" i="64"/>
  <c r="AU10" i="64" s="1"/>
  <c r="AT4" i="64"/>
  <c r="AU4" i="64" s="1"/>
  <c r="AT368" i="64" l="1"/>
  <c r="AU368" i="64" s="1"/>
  <c r="AT359" i="64"/>
  <c r="AU359" i="64" s="1"/>
  <c r="AT360" i="64"/>
  <c r="AU360" i="64" s="1"/>
  <c r="AT369" i="64"/>
  <c r="AU369" i="64" s="1"/>
  <c r="AT182" i="64"/>
  <c r="AU182" i="64" s="1"/>
  <c r="AT166" i="64"/>
  <c r="AU166" i="64" s="1"/>
  <c r="AT163" i="64"/>
  <c r="AU163" i="64" s="1"/>
  <c r="AT160" i="64"/>
  <c r="AU160" i="64" s="1"/>
  <c r="AT162" i="64"/>
  <c r="AU162" i="64" s="1"/>
  <c r="AT161" i="64"/>
  <c r="AU161" i="64" s="1"/>
  <c r="AT164" i="64"/>
  <c r="AU164" i="64" s="1"/>
  <c r="I68" i="75" l="1"/>
  <c r="I67" i="75"/>
  <c r="I69" i="75"/>
  <c r="I70" i="75"/>
  <c r="I71" i="75"/>
  <c r="I72" i="75"/>
  <c r="I73" i="75"/>
  <c r="I74" i="75"/>
  <c r="I75" i="75"/>
  <c r="I76" i="75"/>
  <c r="I77" i="75"/>
  <c r="I78" i="75"/>
  <c r="I79" i="75"/>
  <c r="I80" i="75"/>
  <c r="I81" i="75"/>
  <c r="I82" i="75"/>
  <c r="I83" i="75"/>
  <c r="I84" i="75"/>
  <c r="I85" i="75"/>
  <c r="I86" i="75"/>
  <c r="I87" i="75"/>
  <c r="I88" i="75"/>
  <c r="I89" i="75"/>
  <c r="I90" i="75"/>
  <c r="I91" i="75"/>
  <c r="I92" i="75"/>
  <c r="I93" i="75"/>
  <c r="I94" i="75"/>
  <c r="I95" i="75"/>
  <c r="I96" i="75"/>
  <c r="I97" i="75"/>
  <c r="I98" i="75"/>
  <c r="I99" i="75"/>
  <c r="I100" i="75"/>
  <c r="I101" i="75"/>
  <c r="I102" i="75"/>
  <c r="I103" i="75"/>
  <c r="I104" i="75"/>
  <c r="I105" i="75"/>
  <c r="I106" i="75"/>
  <c r="I107" i="75"/>
  <c r="I108" i="75"/>
  <c r="I109" i="75"/>
  <c r="I110" i="75"/>
  <c r="I111" i="75"/>
  <c r="I66" i="75"/>
  <c r="AQ130" i="65"/>
  <c r="AR130" i="65" s="1"/>
  <c r="AQ73" i="65"/>
  <c r="AR73" i="65" s="1"/>
  <c r="AQ68" i="65"/>
  <c r="AR68" i="65" s="1"/>
  <c r="AQ69" i="65"/>
  <c r="AR69" i="65" s="1"/>
  <c r="AQ70" i="65"/>
  <c r="AR70" i="65" s="1"/>
  <c r="AQ71" i="65"/>
  <c r="AR71" i="65" s="1"/>
  <c r="AQ65" i="65"/>
  <c r="AQ6" i="65"/>
  <c r="AR6" i="65" s="1"/>
  <c r="AQ7" i="65"/>
  <c r="AR7" i="65" s="1"/>
  <c r="AQ8" i="65"/>
  <c r="AR8" i="65" s="1"/>
  <c r="AQ9" i="65"/>
  <c r="AR9" i="65" s="1"/>
  <c r="AQ10" i="65"/>
  <c r="AR10" i="65" s="1"/>
  <c r="AQ11" i="65"/>
  <c r="AR11" i="65" s="1"/>
  <c r="AQ12" i="65"/>
  <c r="AR12" i="65" s="1"/>
  <c r="AQ13" i="65"/>
  <c r="AR13" i="65" s="1"/>
  <c r="AQ14" i="65"/>
  <c r="AR14" i="65" s="1"/>
  <c r="AQ15" i="65"/>
  <c r="AR15" i="65" s="1"/>
  <c r="AQ16" i="65"/>
  <c r="AR16" i="65" s="1"/>
  <c r="AQ17" i="65"/>
  <c r="AR17" i="65" s="1"/>
  <c r="AQ18" i="65"/>
  <c r="AR18" i="65" s="1"/>
  <c r="AQ19" i="65"/>
  <c r="AR19" i="65" s="1"/>
  <c r="AQ20" i="65"/>
  <c r="AR20" i="65" s="1"/>
  <c r="AQ21" i="65"/>
  <c r="AR21" i="65" s="1"/>
  <c r="AQ22" i="65"/>
  <c r="AR22" i="65" s="1"/>
  <c r="AQ23" i="65"/>
  <c r="AR23" i="65" s="1"/>
  <c r="AQ24" i="65"/>
  <c r="AR24" i="65" s="1"/>
  <c r="AQ25" i="65"/>
  <c r="AR25" i="65" s="1"/>
  <c r="AQ26" i="65"/>
  <c r="AR26" i="65" s="1"/>
  <c r="AQ27" i="65"/>
  <c r="AR27" i="65" s="1"/>
  <c r="AQ28" i="65"/>
  <c r="AR28" i="65" s="1"/>
  <c r="AQ29" i="65"/>
  <c r="AR29" i="65" s="1"/>
  <c r="AQ30" i="65"/>
  <c r="AR30" i="65" s="1"/>
  <c r="AQ31" i="65"/>
  <c r="AR31" i="65" s="1"/>
  <c r="AQ32" i="65"/>
  <c r="AR32" i="65" s="1"/>
  <c r="AQ33" i="65"/>
  <c r="AR33" i="65" s="1"/>
  <c r="AQ34" i="65"/>
  <c r="AR34" i="65" s="1"/>
  <c r="AQ35" i="65"/>
  <c r="AR35" i="65" s="1"/>
  <c r="AQ36" i="65"/>
  <c r="AR36" i="65" s="1"/>
  <c r="AQ37" i="65"/>
  <c r="AR37" i="65" s="1"/>
  <c r="AQ38" i="65"/>
  <c r="AR38" i="65" s="1"/>
  <c r="AQ39" i="65"/>
  <c r="AR39" i="65" s="1"/>
  <c r="AQ40" i="65"/>
  <c r="AR40" i="65" s="1"/>
  <c r="AQ41" i="65"/>
  <c r="AR41" i="65" s="1"/>
  <c r="AQ42" i="65"/>
  <c r="AR42" i="65" s="1"/>
  <c r="AQ43" i="65"/>
  <c r="AR43" i="65" s="1"/>
  <c r="AQ44" i="65"/>
  <c r="AR44" i="65" s="1"/>
  <c r="AQ45" i="65"/>
  <c r="AR45" i="65" s="1"/>
  <c r="AQ46" i="65"/>
  <c r="AR46" i="65" s="1"/>
  <c r="AQ47" i="65"/>
  <c r="AR47" i="65" s="1"/>
  <c r="AQ48" i="65"/>
  <c r="AR48" i="65" s="1"/>
  <c r="AQ49" i="65"/>
  <c r="AR49" i="65" s="1"/>
  <c r="AQ50" i="65"/>
  <c r="AR50" i="65" s="1"/>
  <c r="AQ51" i="65"/>
  <c r="AR51" i="65" s="1"/>
  <c r="AQ52" i="65"/>
  <c r="AR52" i="65" s="1"/>
  <c r="AQ53" i="65"/>
  <c r="AR53" i="65" s="1"/>
  <c r="AQ54" i="65"/>
  <c r="AR54" i="65" s="1"/>
  <c r="AQ55" i="65"/>
  <c r="AR55" i="65" s="1"/>
  <c r="AQ56" i="65"/>
  <c r="AR56" i="65" s="1"/>
  <c r="AQ57" i="65"/>
  <c r="AR57" i="65" s="1"/>
  <c r="AQ58" i="65"/>
  <c r="AR58" i="65" s="1"/>
  <c r="AQ59" i="65"/>
  <c r="AR59" i="65" s="1"/>
  <c r="AQ60" i="65"/>
  <c r="AR60" i="65" s="1"/>
  <c r="AQ61" i="65"/>
  <c r="AR61" i="65" s="1"/>
  <c r="AQ62" i="65"/>
  <c r="AR62" i="65" s="1"/>
  <c r="AQ63" i="65"/>
  <c r="AR63" i="65" s="1"/>
  <c r="AQ2" i="65"/>
  <c r="AR2" i="65" s="1"/>
  <c r="AQ135" i="54" l="1"/>
  <c r="AQ133" i="5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Alessandra Cristina</author>
    <author>tc={3A9C81E8-8AA4-471F-A068-ECC23543A242}</author>
    <author>tc={FE5881CF-5084-4BBD-A727-A752DDE9DDFC}</author>
    <author>tc={41757701-2322-4836-99EB-017B8F0F2C27}</author>
  </authors>
  <commentList>
    <comment ref="AB8" authorId="0" shapeId="0" xr:uid="{C4DD5B6A-680B-40D8-8388-EA6B152BF060}">
      <text>
        <r>
          <rPr>
            <b/>
            <sz val="9"/>
            <color indexed="81"/>
            <rFont val="Segoe UI"/>
            <family val="2"/>
          </rPr>
          <t>Alessandra Cristina: 15h53 veículo permancia no terminal desde ás 08hrs e não chegariamos a tempo (16hrs)</t>
        </r>
      </text>
    </comment>
    <comment ref="AB10" authorId="0" shapeId="0" xr:uid="{F188A27F-BE7C-46C2-90C4-11DE0D302D2B}">
      <text>
        <r>
          <rPr>
            <b/>
            <sz val="9"/>
            <color indexed="81"/>
            <rFont val="Segoe UI"/>
            <family val="2"/>
          </rPr>
          <t>Alessandra Cristina: 15h53 veículo permancia no terminal desde ás 08hrs e não chegariamos a tempo (16hrs) Veículo quebrou pela manhã e chegará a tarde</t>
        </r>
      </text>
    </comment>
    <comment ref="AA39" authorId="1" shapeId="0" xr:uid="{3A378656-01FB-4205-B597-3774C2F02464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Solicitou entrega após as 14hrs</t>
      </text>
    </comment>
    <comment ref="AA40" authorId="2" shapeId="0" xr:uid="{F693D139-58F5-4BA0-97C7-592A4F12DE2E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Solicitou entrega após as 14hrs</t>
      </text>
    </comment>
    <comment ref="AA42" authorId="3" shapeId="0" xr:uid="{7172417B-88BB-43BF-8681-95E8B26DC527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Solicitou entrega após as 14hrs</t>
      </text>
    </comment>
    <comment ref="AH104" authorId="0" shapeId="0" xr:uid="{AA8B73F2-1884-45E1-A9F0-3A3352F3F52A}">
      <text>
        <r>
          <rPr>
            <b/>
            <sz val="9"/>
            <color indexed="81"/>
            <rFont val="Segoe UI"/>
            <family val="2"/>
          </rPr>
          <t>Alessandra Cristina:</t>
        </r>
        <r>
          <rPr>
            <sz val="9"/>
            <color indexed="81"/>
            <rFont val="Segoe UI"/>
            <family val="2"/>
          </rPr>
          <t xml:space="preserve">
carta de correção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Silvia Coelho</author>
  </authors>
  <commentList>
    <comment ref="C112" authorId="0" shapeId="0" xr:uid="{1B2ED34A-2E2B-4681-A1C0-84CEE19A5487}">
      <text>
        <r>
          <rPr>
            <b/>
            <sz val="9"/>
            <color indexed="81"/>
            <rFont val="Segoe UI"/>
            <family val="2"/>
          </rPr>
          <t>Silvia Coelho:</t>
        </r>
        <r>
          <rPr>
            <sz val="9"/>
            <color indexed="81"/>
            <rFont val="Segoe UI"/>
            <family val="2"/>
          </rPr>
          <t xml:space="preserve">
processo foi reagendado </t>
        </r>
      </text>
    </comment>
    <comment ref="C114" authorId="0" shapeId="0" xr:uid="{8B6B27DD-6BD9-4F5F-8256-C874BC7C192C}">
      <text>
        <r>
          <rPr>
            <b/>
            <sz val="9"/>
            <color indexed="81"/>
            <rFont val="Segoe UI"/>
            <family val="2"/>
          </rPr>
          <t>Silvia Coelho:</t>
        </r>
        <r>
          <rPr>
            <sz val="9"/>
            <color indexed="81"/>
            <rFont val="Segoe UI"/>
            <family val="2"/>
          </rPr>
          <t xml:space="preserve">
processo foi reagendado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Alessandra Cristina</author>
    <author>tc={2ED6ABF0-F940-46BD-8CB3-C3F6758769CC}</author>
    <author>tc={1D1D4295-C349-438E-929B-9C474EA05C2C}</author>
    <author>tc={93C1CBEB-D6FB-4AED-9645-20B3BA90CE98}</author>
  </authors>
  <commentList>
    <comment ref="Y6" authorId="0" shapeId="0" xr:uid="{B64A04FB-A501-4ED6-AC4F-6184A4B65F59}">
      <text>
        <r>
          <rPr>
            <b/>
            <sz val="9"/>
            <color indexed="81"/>
            <rFont val="Segoe UI"/>
            <family val="2"/>
          </rPr>
          <t>Alessandra Cristina: 15h53 veículo permancia no terminal desde ás 08hrs e não chegariamos a tempo (16hrs) Veículo quebrou pela manhã e chegará a tarde</t>
        </r>
      </text>
    </comment>
    <comment ref="Y7" authorId="0" shapeId="0" xr:uid="{F9DD3C44-BAE0-45CD-9823-211E39854405}">
      <text>
        <r>
          <rPr>
            <b/>
            <sz val="9"/>
            <color indexed="81"/>
            <rFont val="Segoe UI"/>
            <family val="2"/>
          </rPr>
          <t>Alessandra Cristina: 15h53 veículo permancia no terminal desde ás 08hrs e não chegariamos a tempo (16hrs)</t>
        </r>
      </text>
    </comment>
    <comment ref="X39" authorId="1" shapeId="0" xr:uid="{2ED6ABF0-F940-46BD-8CB3-C3F6758769CC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Solicitou entrega após as 14hrs</t>
      </text>
    </comment>
    <comment ref="X40" authorId="2" shapeId="0" xr:uid="{1D1D4295-C349-438E-929B-9C474EA05C2C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Solicitou entrega após as 14hrs</t>
      </text>
    </comment>
    <comment ref="X41" authorId="3" shapeId="0" xr:uid="{93C1CBEB-D6FB-4AED-9645-20B3BA90CE98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Solicitou entrega após as 14hrs</t>
      </text>
    </comment>
    <comment ref="AE108" authorId="0" shapeId="0" xr:uid="{B4C6272B-41CB-4540-8B5C-C8A0D85E211E}">
      <text>
        <r>
          <rPr>
            <b/>
            <sz val="9"/>
            <color indexed="81"/>
            <rFont val="Segoe UI"/>
            <family val="2"/>
          </rPr>
          <t>Alessandra Cristina:</t>
        </r>
        <r>
          <rPr>
            <sz val="9"/>
            <color indexed="81"/>
            <rFont val="Segoe UI"/>
            <family val="2"/>
          </rPr>
          <t xml:space="preserve">
carta de correção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182E385-4842-4E5E-B55C-116C6BEA577E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<sst xmlns="http://schemas.openxmlformats.org/spreadsheetml/2006/main" count="28921" uniqueCount="4749">
  <si>
    <t>Empresa</t>
  </si>
  <si>
    <t>Filial</t>
  </si>
  <si>
    <t>Série</t>
  </si>
  <si>
    <t>Danfe</t>
  </si>
  <si>
    <t>CT-e/NF</t>
  </si>
  <si>
    <t>CFOP</t>
  </si>
  <si>
    <t>Contrato</t>
  </si>
  <si>
    <t>Data emissão</t>
  </si>
  <si>
    <t>Cod.Pag</t>
  </si>
  <si>
    <t>Container</t>
  </si>
  <si>
    <t>DI</t>
  </si>
  <si>
    <t>N.DTA 1</t>
  </si>
  <si>
    <t>N.DTA S</t>
  </si>
  <si>
    <t>USUÁRIO</t>
  </si>
  <si>
    <t>VLR_MERCADORIA</t>
  </si>
  <si>
    <t>Frete s/ICMS</t>
  </si>
  <si>
    <t>Pedágio</t>
  </si>
  <si>
    <t>Fr.Valor</t>
  </si>
  <si>
    <t>Vlr.Carga</t>
  </si>
  <si>
    <t>Vlr.Desc</t>
  </si>
  <si>
    <t>Sec.Cat</t>
  </si>
  <si>
    <t>Despac</t>
  </si>
  <si>
    <t>Ademe</t>
  </si>
  <si>
    <t>Desc ICMS</t>
  </si>
  <si>
    <t>ITR</t>
  </si>
  <si>
    <t>Ajudan</t>
  </si>
  <si>
    <t>GRIS</t>
  </si>
  <si>
    <t>Escolta</t>
  </si>
  <si>
    <t>PIS/COF</t>
  </si>
  <si>
    <t>Coleta</t>
  </si>
  <si>
    <t>Entrega</t>
  </si>
  <si>
    <t>TX.Adic</t>
  </si>
  <si>
    <t>Aliq</t>
  </si>
  <si>
    <t>ICMS</t>
  </si>
  <si>
    <t>T.Frete</t>
  </si>
  <si>
    <t>Comissaria</t>
  </si>
  <si>
    <t>Nossa Ref.</t>
  </si>
  <si>
    <t>Observação</t>
  </si>
  <si>
    <t>1</t>
  </si>
  <si>
    <t>63436</t>
  </si>
  <si>
    <t>SSZCI230000515</t>
  </si>
  <si>
    <t>EDUARDO.TAVARES</t>
  </si>
  <si>
    <t>DSV</t>
  </si>
  <si>
    <t>13.520.755/0001-69 | Brasmeg Transportes Ltda</t>
  </si>
  <si>
    <t>Pis : 73,33 Cofins : 337,76;_x000D_
Total Aproximado de Impostos : 944,39;</t>
  </si>
  <si>
    <t>63440</t>
  </si>
  <si>
    <t>23/0210954-5</t>
  </si>
  <si>
    <t>Pis : 62,78 Cofins : 289,17;_x000D_
Total Aproximado de Impostos : 766,29;</t>
  </si>
  <si>
    <t>63435</t>
  </si>
  <si>
    <t>23/0204747-7</t>
  </si>
  <si>
    <t>_x000D_
Pis : 65,39 Cofins : 301,21;_x000D_
Total Aproximado de Impostos : 842,19;</t>
  </si>
  <si>
    <t>63438</t>
  </si>
  <si>
    <t>SSZCI230000181  *  0002383/22</t>
  </si>
  <si>
    <t>23/0207479-2</t>
  </si>
  <si>
    <t>Pis : 11,20 Cofins : 51,58;_x000D_
Total Aproximado de Impostos : 144,22;</t>
  </si>
  <si>
    <t>2300518036</t>
  </si>
  <si>
    <t>0000168I23</t>
  </si>
  <si>
    <t>_x000D_
Pis : 14,59 Cofins : 67,18;_x000D_
Total Aproximado de Impostos : 187,85;</t>
  </si>
  <si>
    <t>63469</t>
  </si>
  <si>
    <t>23/0224895-2</t>
  </si>
  <si>
    <t>Pis : 48,70 Cofins : 224,29;_x000D_
Total Aproximado de Impostos : 627,14;</t>
  </si>
  <si>
    <t>63433</t>
  </si>
  <si>
    <t>23/0203454-5</t>
  </si>
  <si>
    <t>_x000D_
Pis : 24,42 Cofins : 112,50;_x000D_
Total Aproximado de Impostos : 314,55;</t>
  </si>
  <si>
    <t>63437</t>
  </si>
  <si>
    <t>23/0207447-4</t>
  </si>
  <si>
    <t>_x000D_
Pis : 14,89 Cofins : 68,60;_x000D_
Total Aproximado de Impostos : 181,78;</t>
  </si>
  <si>
    <t>63400</t>
  </si>
  <si>
    <t>23/0176084-6</t>
  </si>
  <si>
    <t>KAIQUE.FREITAS</t>
  </si>
  <si>
    <t>Pis : 6,74 Cofins : 31,04;_x000D_
Total Aproximado de Impostos : 91,68;</t>
  </si>
  <si>
    <t>63403</t>
  </si>
  <si>
    <t>23/0176508-2</t>
  </si>
  <si>
    <t>PAULO</t>
  </si>
  <si>
    <t>Pis : 15,72 Cofins : 72,42;_x000D_
Total Aproximado de Impostos : 207,60;</t>
  </si>
  <si>
    <t>63398</t>
  </si>
  <si>
    <t>23/0176276-8</t>
  </si>
  <si>
    <t>63417</t>
  </si>
  <si>
    <t>23/0190227-6</t>
  </si>
  <si>
    <t>Pis : 8,93 Cofins : 41,15;_x000D_
Total Aproximado de Impostos : 129,36;</t>
  </si>
  <si>
    <t>63422</t>
  </si>
  <si>
    <t>23/0207102-5</t>
  </si>
  <si>
    <t>4700090400</t>
  </si>
  <si>
    <t>Pis : 8,93 Cofins : 41,15;_x000D_
Total Aproximado de Impostos : 129,36;  _x000D_
REF.DESPACHANTE: BSAO0108199_x000D_
N(o) PO: 4700090400_x000D_
EMBARQUE: 0000113I23_x000D_
CENTRO DE CUSTO: 5010</t>
  </si>
  <si>
    <t>63425</t>
  </si>
  <si>
    <t>23/0207309-5</t>
  </si>
  <si>
    <t>4700090786</t>
  </si>
  <si>
    <t>Total Aproximado de Impostos : 129,36;_x000D_
REF.DESPACHANTE: BSAO0108184_x000D_
N(o) PO: 4700090786_x000D_
EMBARQUE: 0000080I23_x000D_
CENTRO DE CUSTO: 5010</t>
  </si>
  <si>
    <t>63475</t>
  </si>
  <si>
    <t>23/0228690-0</t>
  </si>
  <si>
    <t>Total Aproximado de Impostos : 129,36;_x000D_
REF.DESPACHANTE: BSAO0108217_x000D_
N(o) PO: 4700090799_x000D_
EMBARQUE: 0000136I23_x000D_
CENTRO DE CUSTO: 5010</t>
  </si>
  <si>
    <t>63341</t>
  </si>
  <si>
    <t>23/0121509-0</t>
  </si>
  <si>
    <t>PETERSON.FREITAS</t>
  </si>
  <si>
    <t>SHIPMENT SSZCI220014973 - CONHECIMENTO SEGOT0000037196 EMBARQUE 0002320I22 - CENTRO / PO 5013 / 47/88902G_x000D_
Total Aproximado de Impostos : 452,38;</t>
  </si>
  <si>
    <t>2300553770</t>
  </si>
  <si>
    <t>0000184I23</t>
  </si>
  <si>
    <t>Pis : 14,59 Cofins : 67,18;_x000D_
Total Aproximado de Impostos : 187,85;</t>
  </si>
  <si>
    <t>63396</t>
  </si>
  <si>
    <t>MAEU4057017</t>
  </si>
  <si>
    <t>23/0083639-3</t>
  </si>
  <si>
    <t>FERNANDO.OLIVEIRA</t>
  </si>
  <si>
    <t>COMPLEMENTAR PERTINENTE A HORAS PARADAS - 03:31HS._x000D_
Total Aproximado de Impostos : 49,11;</t>
  </si>
  <si>
    <t>MAEU4142762</t>
  </si>
  <si>
    <t>COMPLEMENTAR REFERENTE A HORAS PARADAS / PERNOITE - TOTAL DE HORAS: 25:11HS._x000D_
Total Aproximado de Impostos : 601,01;</t>
  </si>
  <si>
    <t>COMPLEMENTAR REFERENTE A HORAS PARADAS + PERNOITE - TOTAL: 22:59HS._x000D_
Total Aproximado de Impostos : 551,97;</t>
  </si>
  <si>
    <t>COMPLEMENTAR REFERENTE A HORAS PARADAS - TOTAL: 03:26HS._x000D_
Total Aproximado de Impostos : 35,26;</t>
  </si>
  <si>
    <t>Total Aproximado de Impostos : 457,93;</t>
  </si>
  <si>
    <t>63500</t>
  </si>
  <si>
    <t>23/0254611-2</t>
  </si>
  <si>
    <t>_x000D_
Total Aproximado de Impostos : 129,36;</t>
  </si>
  <si>
    <t>63471</t>
  </si>
  <si>
    <t>23/0228723-0</t>
  </si>
  <si>
    <t>Pis : 11,22 Cofins : 51,70;_x000D_
Total Aproximado de Impostos : 129,36;</t>
  </si>
  <si>
    <t>63484</t>
  </si>
  <si>
    <t>23/0237010-3</t>
  </si>
  <si>
    <t>REF.DESPACHANTE: BSAO0109065_x000D_
N(o) PO: 4700090644_x000D_
EMBARQUE: 0000156I23_x000D_
CENTRO DE CUSTO: 5010_x000D_
Pis : 11,22 Cofins : 51,70;_x000D_
Total Aproximado de Impostos : 109,33;</t>
  </si>
  <si>
    <t>63517</t>
  </si>
  <si>
    <t>23/0268292-0</t>
  </si>
  <si>
    <t>Pis : 24,42 Cofins : 112,50;_x000D_
Total Aproximado de Impostos : 281,49;_x000D_
REF.DESPACHANTE: BSAO0109926_x000D_
N(o) PO: 4700090787_x000D_
EMBARQUE: 0000174I23_x000D_
CENTRO DE CUSTO: 5010</t>
  </si>
  <si>
    <t>63518</t>
  </si>
  <si>
    <t>23/0267980-5</t>
  </si>
  <si>
    <t>Pis : 18,01 Cofins : 82,97;_x000D_
Total Aproximado de Impostos : 207,60;_x000D_
REF.DESPACHANTE: BSAO0109963_x000D_
N(o) PO: 4700090582_x000D_
EMBARQUE: 00000209I23_x000D_
CENTRO DE CUSTO: 5010</t>
  </si>
  <si>
    <t>63521</t>
  </si>
  <si>
    <t>23/0269965-2</t>
  </si>
  <si>
    <t>_x000D_
Total Aproximado de Impostos : 129,36;_x000D_
SHIPMENT 6365302295</t>
  </si>
  <si>
    <t>63525</t>
  </si>
  <si>
    <t>23/0270011-1</t>
  </si>
  <si>
    <t>_x000D_
Total Aproximado de Impostos : 129,36;_x000D_
SHIPMENT 6365302452</t>
  </si>
  <si>
    <t>63522</t>
  </si>
  <si>
    <t>23/0269976-8</t>
  </si>
  <si>
    <t>_x000D_
Total Aproximado de Impostos : 129,36;_x000D_
SHIPMENT 6365302296</t>
  </si>
  <si>
    <t>63524</t>
  </si>
  <si>
    <t>23/0269994-6</t>
  </si>
  <si>
    <t>_x000D_
Total Aproximado de Impostos : 129,36;_x000D_
SHIPMENT 6365302453</t>
  </si>
  <si>
    <t>63448</t>
  </si>
  <si>
    <t>23/0212527-3</t>
  </si>
  <si>
    <t>LUCAS.SANTANA</t>
  </si>
  <si>
    <t>Pis : 72,49 Cofins : 333,91;_x000D_
Total Aproximado de Impostos : 933,62;</t>
  </si>
  <si>
    <t>63449</t>
  </si>
  <si>
    <t>_x000D_
Pis : 66,29 Cofins : 305,31;_x000D_
Total Aproximado de Impostos : 853,67;</t>
  </si>
  <si>
    <t>63529</t>
  </si>
  <si>
    <t>23/0276701-1</t>
  </si>
  <si>
    <t>Total Aproximado de Impostos : 129,36;_x000D_
REF.DESPACHANTE: BSAO0109600_x000D_
N(o) PO: 4700091106_x000D_
EMBARQUE: 0000206I23_x000D_
CENTRO DE CUSTO: 5010</t>
  </si>
  <si>
    <t>63530</t>
  </si>
  <si>
    <t>23/0276883-2</t>
  </si>
  <si>
    <t>Total Aproximado de Impostos : 129,36;_x000D_
REF.DESPACHANTE: BSAO0110074_x000D_
N(o) PO: 4700091109_x000D_
EMBARQUE: 0000211I23_x000D_
CENTRO DE CUSTO: 5010</t>
  </si>
  <si>
    <t>63523</t>
  </si>
  <si>
    <t>23/0272706-0</t>
  </si>
  <si>
    <t>Total Aproximado de Impostos : 129,36;_x000D_
REF.DESPACHANTE: BSAO0110008_x000D_
N(o) PO: 4700090799_x000D_
EMBARQUE: 0000173I23_x000D_
CENTRO DE CUSTO: 5010</t>
  </si>
  <si>
    <t>63531</t>
  </si>
  <si>
    <t>23/0277150-7</t>
  </si>
  <si>
    <t>Total Aproximado de Impostos : 129,36;_x000D_
REF.DESPACHANTE: BSAO0110083_x000D_
N(o) PO: 4700090837_x000D_
EMBARQUE: 0000227I23_x000D_
CENTRO DE CUSTO: 5010</t>
  </si>
  <si>
    <t>63559</t>
  </si>
  <si>
    <t>Pis : 41,42 Cofins : 190,76;_x000D_
Total Aproximado de Impostos : 477,31;_x000D_
SHIPMENT SSZCI220014973_x000D_
CONHECIMENTO SEGOT0000037196_x000D_
EMBARQUE 0002320I22</t>
  </si>
  <si>
    <t>63526</t>
  </si>
  <si>
    <t>SSZCI230001004</t>
  </si>
  <si>
    <t>23/0269900-8</t>
  </si>
  <si>
    <t>GABRIEL.LOPES</t>
  </si>
  <si>
    <t>Pis : 71,43 Cofins : 328,99;_x000D_
Total Aproximado de Impostos : 919,89;</t>
  </si>
  <si>
    <t>63511</t>
  </si>
  <si>
    <t>23/0238298-5</t>
  </si>
  <si>
    <t>Pis : 55,98 Cofins : 257,84;_x000D_
Total Aproximado de Impostos : 720,94;</t>
  </si>
  <si>
    <t>63459</t>
  </si>
  <si>
    <t>SSZCI220015060</t>
  </si>
  <si>
    <t>23/0212531-1</t>
  </si>
  <si>
    <t>Pis : 66,16 Cofins : 304,75;_x000D_
Total Aproximado de Impostos : 852,08;</t>
  </si>
  <si>
    <t>63455</t>
  </si>
  <si>
    <t>Pis : 65,57 Cofins : 302,01;_x000D_
Total Aproximado de Impostos : 844,44;</t>
  </si>
  <si>
    <t>63541</t>
  </si>
  <si>
    <t>SSZCI230000391</t>
  </si>
  <si>
    <t>23/0286529-3</t>
  </si>
  <si>
    <t>_x000D_
Pis : 45,51 Cofins : 209,63;_x000D_
Total Aproximado de Impostos : 586,14;</t>
  </si>
  <si>
    <t>63447</t>
  </si>
  <si>
    <t>Pis : 66,51 Cofins : 306,33;_x000D_
Total Aproximado de Impostos : 856,53;</t>
  </si>
  <si>
    <t>63458</t>
  </si>
  <si>
    <t>Pis : 66,12 Cofins : 304,53;_x000D_
Total Aproximado de Impostos : 851,49;</t>
  </si>
  <si>
    <t>63446</t>
  </si>
  <si>
    <t>Pis : 65,69 Cofins : 302,58;_x000D_
Total Aproximado de Impostos : 846,03;</t>
  </si>
  <si>
    <t>63454</t>
  </si>
  <si>
    <t>_x000D_
Pis : 66,51 Cofins : 306,33;_x000D_
Total Aproximado de Impostos : 856,53;</t>
  </si>
  <si>
    <t>63457</t>
  </si>
  <si>
    <t>Pis : 72,55 Cofins : 334,18;_x000D_
Total Aproximado de Impostos : 934,38;</t>
  </si>
  <si>
    <t>63509</t>
  </si>
  <si>
    <t>_x000D_
Pis : 82,83 Cofins : 381,53;_x000D_
Total Aproximado de Impostos : 1.066,77;</t>
  </si>
  <si>
    <t>63456</t>
  </si>
  <si>
    <t>Pis : 65,91 Cofins : 303,61;_x000D_
Total Aproximado de Impostos : 848,90;</t>
  </si>
  <si>
    <t>63510</t>
  </si>
  <si>
    <t>0002375I22 - SSZCI230000037</t>
  </si>
  <si>
    <t>Pis : 76,60 Cofins : 352,85;_x000D_
Total Aproximado de Impostos : 986,58;</t>
  </si>
  <si>
    <t>63562</t>
  </si>
  <si>
    <t>0002477I22</t>
  </si>
  <si>
    <t>TCNU8431993</t>
  </si>
  <si>
    <t>23/0317783-8</t>
  </si>
  <si>
    <t>LUIZ.SANTOS</t>
  </si>
  <si>
    <t>SSZCI230001814</t>
  </si>
  <si>
    <t>Pis : 53,69 Cofins : 247,30;_x000D_
Total Aproximado de Impostos : 691,46;</t>
  </si>
  <si>
    <t>E</t>
  </si>
  <si>
    <t>63412</t>
  </si>
  <si>
    <t>23/0186075-1</t>
  </si>
  <si>
    <t>SHIPMENT_x000D_
6365301419_x000D_
DI 2301860751_x000D_
CONHECIMENTO_x000D_
99612199423_8402092366_x000D_
EMBARQUE_x000D_
0000126I23_x000D_
CENTRO/ PO_x000D_
4005 – 43/04810_x000D_
Total Aproximado de Impostos : 3,64</t>
  </si>
  <si>
    <t>63411</t>
  </si>
  <si>
    <t>23/0186040-9</t>
  </si>
  <si>
    <t>SHIPMENT_x000D_
6365301420_x000D_
DI_x000D_
2301860409_x000D_
CONHECIMENTO_x000D_
99612199423_2525757113_x000D_
EMBARQUE_x000D_
0000127I23_x000D_
CENTRO/ PO_x000D_
4005 – 47/89876_x000D_
Total Aproximado de Impostos : 4,86</t>
  </si>
  <si>
    <t>63419</t>
  </si>
  <si>
    <t>23/0195522-1</t>
  </si>
  <si>
    <t>REF.DESPACHANTE: BSAO0108062_x000D_
N(o) PO: 4700091110_x000D_
EMBARQUE: 0000114I23_x000D_
CENTRO DE CUSTO: 5010_x000D_
Total Aproximado de Impostos : 5,06</t>
  </si>
  <si>
    <t>63401</t>
  </si>
  <si>
    <t>23/0176163-0</t>
  </si>
  <si>
    <t>REF.DESPACHANTE: BSAO0107215_x000D_
N(o) PO: 4700090855_x000D_
EMBARQUE: 0000095I23_x000D_
CENTRO DE CUSTO: 5010_x000D_
Total Aproximado de Impostos : 5,44</t>
  </si>
  <si>
    <t>63384</t>
  </si>
  <si>
    <t>23/0177005-1</t>
  </si>
  <si>
    <t>SHIPMENT: 6365301322_x000D_
DI 2301770051_x000D_
CONHECIMENTO 99612199364_6723007130_x000D_
EMBARQUE 0000144I23_x000D_
CENTRO/ PO 4005 – 47/91371*_x000D_
Total Aproximado de Impostos : 5,48</t>
  </si>
  <si>
    <t>63399</t>
  </si>
  <si>
    <t>23/0176667-4</t>
  </si>
  <si>
    <t>REF.DESPACHANTE: BSAO0107212_x000D_
N(o) PO: 4700090608_x000D_
EMBARQUE: 0000093I23_x000D_
CENTRO DE CUSTO: 5010_x000D_
Total Aproximado de Impostos : 28,18</t>
  </si>
  <si>
    <t>63418</t>
  </si>
  <si>
    <t>23/0195448-9</t>
  </si>
  <si>
    <t>4700085798</t>
  </si>
  <si>
    <t>REF.DESPACHANTE: BSAO0107962_x000D_
N(o) PO: 4700085798_x000D_
EMBARQUE: 0000108I23_x000D_
CENTRO DE CUSTO: 5014_x000D_
Total Aproximado de Impostos : 38,64</t>
  </si>
  <si>
    <t>63424</t>
  </si>
  <si>
    <t>23/0207244-7</t>
  </si>
  <si>
    <t>REF.DESPACHANTE: BSAO0108130_x000D_
N(o) PO: 4700091009_x000D_
EMBARQUE: 0000053I23_x000D_
CENTRO DE CUSTO: 5014_x000D_
Total Aproximado de Impostos : 39,52</t>
  </si>
  <si>
    <t>63420</t>
  </si>
  <si>
    <t>23/0202131-1</t>
  </si>
  <si>
    <t>REF.DESPACHANTE: BSAO0108083_x000D_
N(o) PO: 4700091052_x000D_
EMBARQUE: 0000120I23_x000D_
CENTRO DE CUSTO: 5010_x000D_
Total Aproximado de Impostos : 18,89</t>
  </si>
  <si>
    <t>63427</t>
  </si>
  <si>
    <t>23/0196351-8</t>
  </si>
  <si>
    <t>SHIPMENT 6365301422_x000D_
CONHECIMENTO 04549477330_5339747615_x000D_
EMBARQUE 0000082I23_x000D_
CENTRO/ PO - 4006 – 47/90512_x000D_
Total Aproximado de Impostos : 12,02</t>
  </si>
  <si>
    <t>63421</t>
  </si>
  <si>
    <t>23/0202234-2</t>
  </si>
  <si>
    <t>REF.DESPACHANTE: BSAO0108133_x000D_
N(o) PO: 4700091259_x000D_
EMBARQUE: 0000149I23_x000D_
CENTRO DE CUSTO: 5010_x000D_
Total Aproximado de Impostos : 8,02</t>
  </si>
  <si>
    <t>63423</t>
  </si>
  <si>
    <t>23/0207178-5</t>
  </si>
  <si>
    <t>REF.DESPACHANTE: BSAO0108222_x000D_
N(o) PO: 4700091050_x000D_
EMBARQUE: 0000140I23_x000D_
CENTRO DE CUSTO: 5014_x000D_
Total Aproximado de Impostos : 6,48</t>
  </si>
  <si>
    <t>63432</t>
  </si>
  <si>
    <t>23/0142004-2</t>
  </si>
  <si>
    <t>REF.DESPACHANTE: BSAO0106453_x000D_
N(o) PO: 4700090299_x000D_
EMBARQUE: 0000084I23_x000D_
CENTRO DE CUSTO: 5011_x000D_
Total Aproximado de Impostos : 425,61</t>
  </si>
  <si>
    <t>63439</t>
  </si>
  <si>
    <t>23/0215167-3</t>
  </si>
  <si>
    <t>REF.DESPACHANTE: BSAO0108353_x000D_
N(o) PO: 0000147I23_x000D_
EMBARQUE: 4700090891/4700090932/4700090136/4700090753/4700090968_x000D_
CENTRO DE CUSTO: 5010_x000D_
Total Aproximado de Impostos : 19,84</t>
  </si>
  <si>
    <t>63465</t>
  </si>
  <si>
    <t>23/0221118-8</t>
  </si>
  <si>
    <t>4300004802</t>
  </si>
  <si>
    <t>REF.DESPACHANTE: BSAO0108357_x000D_
N(o) PO: 4300004802_x000D_
EMBARQUE: 0000148I23_x000D_
CENTRO DE CUSTO: 5010_x000D_
Total Aproximado de Impostos : 54,72</t>
  </si>
  <si>
    <t>63464</t>
  </si>
  <si>
    <t>23/0220907-8</t>
  </si>
  <si>
    <t>4700090920</t>
  </si>
  <si>
    <t>REF.DESPACHANTE: BSAO0101254_x000D_
N(o) PO: 0002366I22_x000D_
EMBARQUE: 4700090920_x000D_
CENTRO DE CUSTO: 5014_x000D_
Total Aproximado de Impostos : 20,15</t>
  </si>
  <si>
    <t>63477</t>
  </si>
  <si>
    <t>23/0230517-4</t>
  </si>
  <si>
    <t>REF.DESPACHANTE: BSAO0106486_x000D_
N(o) PO: 4700091070_x000D_
EMBARQUE: 0000049I23_x000D_
CENTRO DE CUSTO: 5013_x000D_
Total Aproximado de Impostos : 166,24</t>
  </si>
  <si>
    <t>63461</t>
  </si>
  <si>
    <t>23/0223970-8</t>
  </si>
  <si>
    <t>SHIPMENT 6365301741_x000D_
CONHECIMENTO 04734331916_STO0168299_x000D_
EMBARQUE 0000153I23_x000D_
CENTRO/ PO 5003 – 47/90193_x000D_
Total Aproximado de Impostos : 54,09</t>
  </si>
  <si>
    <t>63476</t>
  </si>
  <si>
    <t>23/0228943-8</t>
  </si>
  <si>
    <t>REF.DESPACHANTE: BSAO0108345_x000D_
N(o) PO: 4700091038 / 4700091082 / 4700090785 / 4700091271_x000D_
EMBARQUE: 0000145I23_x000D_
CENTRO DE CUSTO: 5010_x000D_
Total Aproximado de Impostos : 21,43</t>
  </si>
  <si>
    <t>63470</t>
  </si>
  <si>
    <t>23/0225197-0</t>
  </si>
  <si>
    <t>REF.DESPACHANTE: BSAO0108539_x000D_
N(o) PO: 4700091082 + 4700090756 + 4700090855 + 4700090901_x000D_
EMBARQUE: 0000160I23_x000D_
CENTRO DE CUSTO: 5010_x000D_
Total Aproximado de Impostos : 14,49</t>
  </si>
  <si>
    <t>63466</t>
  </si>
  <si>
    <t>23/0224881-2</t>
  </si>
  <si>
    <t>REF.DESPACHANTE: BSAO0106407_x000D_
N(o) PO: 4700088386_x000D_
EMBARQUE: 0000051I23_x000D_
CENTRO DE CUSTO: 5010_x000D_
Total Aproximado de Impostos : 36,27</t>
  </si>
  <si>
    <t>63474</t>
  </si>
  <si>
    <t>23/0229019-3</t>
  </si>
  <si>
    <t>REF.DESPACHANTE: BSAO0108103_x000D_
N(o) PO: 4700090910, 4700090804_x000D_
EMBARQUE: 0000133I23_x000D_
CENTRO DE CUSTO: 5010_x000D_
Total Aproximado de Impostos : 7,34</t>
  </si>
  <si>
    <t>63468</t>
  </si>
  <si>
    <t>23/0225049-3</t>
  </si>
  <si>
    <t>REF.DESPACHANTE: BSAO0108237_x000D_
N(o) PO: 4700090636_x000D_
EMBARQUE: 0000139I23_x000D_
CENTRO DE CUSTO: 5011_x000D_
_x000D_
Total Aproximado de Impostos : 6,56</t>
  </si>
  <si>
    <t>63479</t>
  </si>
  <si>
    <t>23/0233297-0</t>
  </si>
  <si>
    <t>REF.DESPACHANTE: BSAO0109064_x000D_
N(o) PO: 4700091270_x000D_
EMBARQUE: 0000166I23_x000D_
CENTRO DE CUSTO: 5010_x000D_
Total Aproximado de Impostos : 6,02</t>
  </si>
  <si>
    <t>63472</t>
  </si>
  <si>
    <t>23/0229077-0</t>
  </si>
  <si>
    <t>REF.DESPACHANTE: BSAO0108204_x000D_
N(o) PO: 4700090924B_x000D_
EMBARQUE: 0000115I23_x000D_
CENTRO DE CUSTO: 5014_x000D_
Total Aproximado de Impostos : 5,05</t>
  </si>
  <si>
    <t>63473</t>
  </si>
  <si>
    <t>23/0228790-7</t>
  </si>
  <si>
    <t>REF.DESPACHANTE: BSAO0108957_x000D_
N(o) PO: 4700091162_x000D_
EMBARQUE: 0000132I23_x000D_
CENTRO DE CUSTO: 5011_x000D_
Total Aproximado de Impostos : 3,96</t>
  </si>
  <si>
    <t>63478</t>
  </si>
  <si>
    <t>23/0233149-3</t>
  </si>
  <si>
    <t>REF.DESPACHANTE: BSAO0109057_x000D_
N(o) PO: 4700091082_x000D_
EMBARQUE: 0000165I23_x000D_
CENTRO DE CUSTO: 5010_x000D_
Total Aproximado de Impostos : 3,90</t>
  </si>
  <si>
    <t>63467</t>
  </si>
  <si>
    <t>23/0224980-0</t>
  </si>
  <si>
    <t>REF.DESPACHANTE: BSAO0108488_x000D_
N(o) PO: 4700090888_x000D_
EMBARQUE: 0000137I23_x000D_
CENTRO DE CUSTO: 5010_x000D_
Total Aproximado de Impostos : 4,08</t>
  </si>
  <si>
    <t>63402</t>
  </si>
  <si>
    <t>23/0176206-7</t>
  </si>
  <si>
    <t>REF. DESPACHANTE BSA00107218 Nº PO 4700090860_x000D_
Total Aproximado de Impostos : 3,57</t>
  </si>
  <si>
    <t>63480</t>
  </si>
  <si>
    <t>23/0233122-1</t>
  </si>
  <si>
    <t>SHIPMENT 6365301052_x000D_
CONHECIMENTO 99612199246_1385381815_x000D_
EMBARQUE 0000091I23_x000D_
CENTRO/ PO 4004 – 47/88906_x000D_
Total Aproximado de Impostos : 3,98</t>
  </si>
  <si>
    <t>63426</t>
  </si>
  <si>
    <t>23/0196416-6</t>
  </si>
  <si>
    <t>SHIPMENT 6365301669_x000D_
CONHECIMENTO 04549477363_4923443416_x000D_
EMBARQUE 0000171I23_x000D_
CENTRO/ PO 4005 – 47/90512B_x000D_
Total Aproximado de Impostos : 5,09</t>
  </si>
  <si>
    <t>63486</t>
  </si>
  <si>
    <t>23/0236865-6</t>
  </si>
  <si>
    <t>REF.DESPACHANTE: BSAO0109125_x000D_
N(o) PO: 4700091229_x000D_
EMBARQUE: 0000217I23_x000D_
CENTRO DE CUSTO: 5011_x000D_
Total Aproximado de Impostos : 5,83</t>
  </si>
  <si>
    <t>63485</t>
  </si>
  <si>
    <t>23/0237110-0</t>
  </si>
  <si>
    <t>REF.DESPACHANTE: BSAO0109144_x000D_
N(o) PO: 4700091449_x000D_
EMBARQUE: 0000176I23_x000D_
CENTRO DE CUSTO: 5011_x000D_
Total Aproximado de Impostos : 14,81</t>
  </si>
  <si>
    <t>63487</t>
  </si>
  <si>
    <t>23/0243315-6</t>
  </si>
  <si>
    <t>REF.DESPACHANTE: BSAO0109241_x000D_
N(o) PO: 4700091430_x000D_
EMBARQUE: 0000138I23_x000D_
CENTRO DE CUSTO: 5010_x000D_
Total Aproximado de Impostos : 64,27</t>
  </si>
  <si>
    <t>63495</t>
  </si>
  <si>
    <t>23/0249113-0</t>
  </si>
  <si>
    <t>4700090937</t>
  </si>
  <si>
    <t>REF.DESPACHANTE: BSAO0108207_x000D_
N(o) PO: 4700090937 + 4700091422_x000D_
EMBARQUE: 0000131I23_x000D_
CENTRO DE CUSTO: 5010_x000D_
Total Aproximado de Impostos : 62,23</t>
  </si>
  <si>
    <t>63493</t>
  </si>
  <si>
    <t>23/0243303-2</t>
  </si>
  <si>
    <t>4700089574</t>
  </si>
  <si>
    <t>SHIPMENT 6365301889_x000D_
CONHECIMENTO 04734332001_STO0168401_x000D_
EMBARQUE 0000181I23_x000D_
CENTRO/ PO 4005 – 47/89574_x000D_
Total Aproximado de Impostos : 8,30</t>
  </si>
  <si>
    <t>63494</t>
  </si>
  <si>
    <t>23/0248845-7</t>
  </si>
  <si>
    <t>4700091082</t>
  </si>
  <si>
    <t>REF.DESPACHANTE: BSAO0109346_x000D_
N(o) PO: 4700091082_x000D_
EMBARQUE: 0000074I23_x000D_
CENTRO DE CUSTO: 5010_x000D_
Total Aproximado de Impostos : 4,89</t>
  </si>
  <si>
    <t>63497</t>
  </si>
  <si>
    <t>23/0249504-6</t>
  </si>
  <si>
    <t>4700091161</t>
  </si>
  <si>
    <t>REF.DESPACHANTE: BSAO0109448_x000D_
N(o) PO: 4700091161_x000D_
EMBARQUE: 0000223I23_x000D_
CENTRO DE CUSTO: 5011_x000D_
Total Aproximado de Impostos : 4,11</t>
  </si>
  <si>
    <t>63498</t>
  </si>
  <si>
    <t>23/0249774-0</t>
  </si>
  <si>
    <t>4700088635</t>
  </si>
  <si>
    <t>REF.DESPACHANTE: BSAO0109347_x000D_
N(o) PO: 4700088635_x000D_
EMBARQUE: 0000224I23_x000D_
CENTRO DE CUSTO: 5010_x000D_
Total Aproximado de Impostos : 4,08</t>
  </si>
  <si>
    <t>63499</t>
  </si>
  <si>
    <t>23/0243416-0</t>
  </si>
  <si>
    <t>SHIPMENT 6365302173_x000D_
CONHECIMENTO 04547205653_8552786130_x000D_
EMBARQUE 0000162I23_x000D_
CENTRO/ PO 4005 – 47/90796_x000D_
Total Aproximado de Impostos : 3,99</t>
  </si>
  <si>
    <t>63496</t>
  </si>
  <si>
    <t>23/0249325-6</t>
  </si>
  <si>
    <t>4700090685</t>
  </si>
  <si>
    <t>REF.DESPACHANTE: BSAO0109381_x000D_
N(o) PO: 4700090685_x000D_
EMBARQUE: 0000208I23_x000D_
CENTRO DE CUSTO: 5010_x000D_
Total Aproximado de Impostos : 4,05</t>
  </si>
  <si>
    <t>63501</t>
  </si>
  <si>
    <t>23/0254686-4</t>
  </si>
  <si>
    <t>REF.DESPACHANTE: BSAO0109402_x000D_
N(o) PO: 4700090949_x000D_
EMBARQUE: 0000199I23_x000D_
CENTRO DE CUSTO: 5010_x000D_
Total Aproximado de Impostos : 13,34</t>
  </si>
  <si>
    <t>63428</t>
  </si>
  <si>
    <t>23/0196492-1</t>
  </si>
  <si>
    <t>SHIPMENT 6365301427_x000D_
CONHECIMENTO 04549477330_7074052915_x000D_
EMBARQUE 0000142I23_x000D_
CENTRO/ PO 4005 – 47/90290_x000D_
Total Aproximado de Impostos : 25,43</t>
  </si>
  <si>
    <t>63515</t>
  </si>
  <si>
    <t>23/0266389-8</t>
  </si>
  <si>
    <t>SHIPMENT 6365302099_x000D_
CONHECIMENTO 04734331931_STO0168550_x000D_
EMBARQUE 0000216I23_x000D_
CENTRO/ PO 4006 – 47/89179_x000D_
Total Aproximado de Impostos : 14,61</t>
  </si>
  <si>
    <t>63519</t>
  </si>
  <si>
    <t>23/0268063-3</t>
  </si>
  <si>
    <t>REF.DESPACHANTE: BSAO0109864_x000D_
N(o) PO: 4700091196_x000D_
EMBARQUE: 0000210I23_x000D_
CENTRO DE CUSTO: 5010_x000D_
Total Aproximado de Impostos : 34,67</t>
  </si>
  <si>
    <t>63513</t>
  </si>
  <si>
    <t>23/0263707-0</t>
  </si>
  <si>
    <t>REF.DESPACHANTE: BSAO0109862_x000D_
N(o) PO: 4700085798B_x000D_
EMBARQUE: 0000177I23_x000D_
CENTRO DE CUSTO: 5014_x000D_
Total Aproximado de Impostos : 46,12</t>
  </si>
  <si>
    <t>63534</t>
  </si>
  <si>
    <t>23/0281507-5</t>
  </si>
  <si>
    <t>REF.DESPACHANTE: BSAO0110362_x000D_
N(o) PO: 4700091359/4700091271/4700091270_x000D_
EMBARQUE: 0000228I23_x000D_
CENTRO DE CUSTO: 5010_x000D_
Total Aproximado de Impostos : 35,42</t>
  </si>
  <si>
    <t>63383</t>
  </si>
  <si>
    <t>23/0173540-0</t>
  </si>
  <si>
    <t>SHIPMENT 6365301237 - EMBARQUE 0000111I23_x000D_
Total Aproximado de Impostos : 3,48</t>
  </si>
  <si>
    <t>63538</t>
  </si>
  <si>
    <t>23/0285468-2</t>
  </si>
  <si>
    <t>REF.DESPACHANTE: BSAO0108955_x000D_
N(o) PO: 4700090673_x000D_
EMBARQUE: 0000081I23_x000D_
CENTRO DE CUSTO: 5010_x000D_
Total Aproximado de Impostos : 76,12</t>
  </si>
  <si>
    <t>63542</t>
  </si>
  <si>
    <t>23/0286570-6</t>
  </si>
  <si>
    <t>SHIPMENT 6365302472_x000D_
EMBARQUE 0000240I23_x000D_
Total Aproximado de Impostos : 6,73</t>
  </si>
  <si>
    <t>63548</t>
  </si>
  <si>
    <t>23/0298418-7</t>
  </si>
  <si>
    <t>REF.DESPACHANTE: BSAO0110685_x000D_
N(o) PO: 4700091513_x000D_
EMBARQUE: 0000252I23_x000D_
CENTRO DE CUSTO: 5010_x000D_
Total Aproximado de Impostos : 7,24</t>
  </si>
  <si>
    <t>63543</t>
  </si>
  <si>
    <t>23/0291966-0</t>
  </si>
  <si>
    <t>REF.DESPACHANTE: BSAO0110368_x000D_
N(o) PO: 4700090798_x000D_
EMBARQUE: 0000218I23_x000D_
CENTRO DE CUSTO: 5010_x000D_
Total Aproximado de Impostos : 69,80</t>
  </si>
  <si>
    <t>63549</t>
  </si>
  <si>
    <t>23/0303820-0</t>
  </si>
  <si>
    <t>REF.DESPACHANTE: BSAO0110144_x000D_
N(o) PO: 4700091552_x000D_
EMBARQUE: 0000222I23_x000D_
CENTRO DE CUSTO: 5010_x000D_
Total Aproximado de Impostos : 4,99</t>
  </si>
  <si>
    <t>63545</t>
  </si>
  <si>
    <t>23/0292719-1</t>
  </si>
  <si>
    <t>SHIPMENT 6365302473_x000D_
CONHECIMENTO 04549476195_6025379102_x000D_
EMBARQUE 0000175I23_x000D_
CENTRO/ PO 4005 – 47/89779_x000D_
Total Aproximado de Impostos : 8,24</t>
  </si>
  <si>
    <t>SHIPMENT_x000D_
_x000D_
6365301237_x000D_
_x000D_
DI_x000D_
_x000D_
2301735400_x000D_
_x000D_
CONHECIMENTO_x000D_
_x000D_
99612199364_2388238790_x000D_
_x000D_
EMBARQUE_x000D_
_x000D_
0000111I23_x000D_
_x000D_
CENTRO/ PO_x000D_
_x000D_
4006 – 47/91491_x000D_
Total Aproximado de Impostos : 3,48</t>
  </si>
  <si>
    <t>ND</t>
  </si>
  <si>
    <t>8552754280</t>
  </si>
  <si>
    <t>nd</t>
  </si>
  <si>
    <t>Cliente Pagador</t>
  </si>
  <si>
    <t>ad valorem Frete Valor</t>
  </si>
  <si>
    <t>Estacionamento</t>
  </si>
  <si>
    <t>HITACHI ENERGY BRASI</t>
  </si>
  <si>
    <t>AGILITY</t>
  </si>
  <si>
    <t>23/0051803-6</t>
  </si>
  <si>
    <t>23/0055377-0</t>
  </si>
  <si>
    <t>STATUS</t>
  </si>
  <si>
    <t>Mês</t>
  </si>
  <si>
    <t>AGENTE DE CARGA</t>
  </si>
  <si>
    <t>PROGRAMAÇÃO</t>
  </si>
  <si>
    <t xml:space="preserve">REF </t>
  </si>
  <si>
    <t>Embarque nº</t>
  </si>
  <si>
    <t>centro -po</t>
  </si>
  <si>
    <t>LOCAL DE ENTREGA</t>
  </si>
  <si>
    <t>CNPJ</t>
  </si>
  <si>
    <t>Aeroporto/Porto</t>
  </si>
  <si>
    <t>NF</t>
  </si>
  <si>
    <t>Quantidade de Volumes</t>
  </si>
  <si>
    <t>Peso Bruto</t>
  </si>
  <si>
    <t>R$</t>
  </si>
  <si>
    <t>CTE</t>
  </si>
  <si>
    <t>FINALIZADO</t>
  </si>
  <si>
    <t>SCHENKER/ DSV</t>
  </si>
  <si>
    <t>E001578I23</t>
  </si>
  <si>
    <t>3004 - 47/133681</t>
  </si>
  <si>
    <t>23/0906147-5</t>
  </si>
  <si>
    <t>GGB0749 - CHEGADA 08:12 FINALIZADO 10:13</t>
  </si>
  <si>
    <t>SOROCABA</t>
  </si>
  <si>
    <t>ABB ELETRIFICAÇÃO - 33.449.988/0001-20</t>
  </si>
  <si>
    <t>VCP</t>
  </si>
  <si>
    <t>E001789I23</t>
  </si>
  <si>
    <t>3004 – 47/135898</t>
  </si>
  <si>
    <t>23/1007986-2</t>
  </si>
  <si>
    <t>EVO2G85 - CHEGADA 08:12 FINALIZADO 10:45</t>
  </si>
  <si>
    <t>GRU</t>
  </si>
  <si>
    <t>E001785I23</t>
  </si>
  <si>
    <t>3004 – 47/133370</t>
  </si>
  <si>
    <t>23/1007809-2</t>
  </si>
  <si>
    <t xml:space="preserve">E001808I23 </t>
  </si>
  <si>
    <t>3004 – 47/134522</t>
  </si>
  <si>
    <t>23/1006898-4</t>
  </si>
  <si>
    <t>E001536I23</t>
  </si>
  <si>
    <t>3004 - 47/133596</t>
  </si>
  <si>
    <t>23/0831179-6</t>
  </si>
  <si>
    <t>EVO2G85 - CHEGADA 08:37 FINALIZADO 10:51</t>
  </si>
  <si>
    <t>E001517I23</t>
  </si>
  <si>
    <t>3004 - 47/131800</t>
  </si>
  <si>
    <t xml:space="preserve"> 23/0830966-0</t>
  </si>
  <si>
    <t>E001645I23</t>
  </si>
  <si>
    <t>23/0927984-5</t>
  </si>
  <si>
    <t>EVO2G85 - CHEGADA 08:28 FINALIZADO 10:33</t>
  </si>
  <si>
    <t>E001640I23</t>
  </si>
  <si>
    <r>
      <t>3004</t>
    </r>
    <r>
      <rPr>
        <sz val="11"/>
        <color rgb="FF000000"/>
        <rFont val="Calibri"/>
        <family val="2"/>
        <charset val="1"/>
      </rPr>
      <t> - 47/130721</t>
    </r>
  </si>
  <si>
    <t>23/0927958-6</t>
  </si>
  <si>
    <t>E001709I23</t>
  </si>
  <si>
    <t>3004 - 47/132659</t>
  </si>
  <si>
    <t>23/0943421-2</t>
  </si>
  <si>
    <t>CAU-4405 - CHEGADA 15:45 FINALIZADO 16:20H</t>
  </si>
  <si>
    <t>E001934I23</t>
  </si>
  <si>
    <t>3004 – 47/135211</t>
  </si>
  <si>
    <t>23/1053800-0</t>
  </si>
  <si>
    <t>FME2H92 - CHEGADA 11:30 FINALIZADO 13:15</t>
  </si>
  <si>
    <t>E001882I23</t>
  </si>
  <si>
    <t>3004- 47/127821</t>
  </si>
  <si>
    <t>23/1053521-3</t>
  </si>
  <si>
    <t>E002012I23</t>
  </si>
  <si>
    <t>3004 - 47/134221</t>
  </si>
  <si>
    <t>23/1104280-6</t>
  </si>
  <si>
    <t>EVO2G85 - CHEGADA 09:08 FINALIZADO 11:09</t>
  </si>
  <si>
    <t>E001981I23</t>
  </si>
  <si>
    <t>3004 - 47/134888</t>
  </si>
  <si>
    <t>23/1104993-2</t>
  </si>
  <si>
    <t>E002160I23</t>
  </si>
  <si>
    <t>3004 – 47/134888</t>
  </si>
  <si>
    <t>23/1198507-7</t>
  </si>
  <si>
    <t>VAGNER - EIY0C60 - CHEGADA 16:45 SAIDA 17:50</t>
  </si>
  <si>
    <t>E002159I23</t>
  </si>
  <si>
    <t>3004 - 6365309994</t>
  </si>
  <si>
    <t>23/1199523-4</t>
  </si>
  <si>
    <t>E002179I23</t>
  </si>
  <si>
    <t>3004 - 6365310291</t>
  </si>
  <si>
    <t>23/1200355-3</t>
  </si>
  <si>
    <t>E002366I23</t>
  </si>
  <si>
    <t>3004 - 47/138174</t>
  </si>
  <si>
    <t>23/1307832-8</t>
  </si>
  <si>
    <t>DXO6324 - CARREG CHEG CLIENTE 13:14 FINALIZADO 14:41</t>
  </si>
  <si>
    <t>E002269I23 </t>
  </si>
  <si>
    <t>3004 - 47/136440</t>
  </si>
  <si>
    <t>23/1243118-0</t>
  </si>
  <si>
    <t>REGINALDO GCF6663 - CHEGADA 15:50 FINALIZADO 16:34</t>
  </si>
  <si>
    <t>E002318I23</t>
  </si>
  <si>
    <t>3004 - 47/138032</t>
  </si>
  <si>
    <t>23/1314630-7</t>
  </si>
  <si>
    <t xml:space="preserve"> EVO2G85  09:10 / 11:33</t>
  </si>
  <si>
    <t>E002549I23 </t>
  </si>
  <si>
    <t>3004 - 6365311712</t>
  </si>
  <si>
    <t>23/1435162-1</t>
  </si>
  <si>
    <t>GGD3566 - CHEGADA 09:00 FINALIZADO 10:42</t>
  </si>
  <si>
    <t>E002627I23</t>
  </si>
  <si>
    <t>3004 - 47/138405</t>
  </si>
  <si>
    <t>23/1466944-3</t>
  </si>
  <si>
    <t>EXU9C84 / GCX9F26 - CHEGADA 10:39 FINALIZADO 14:29</t>
  </si>
  <si>
    <t>E002719I23</t>
  </si>
  <si>
    <t>3004 - 47/138793</t>
  </si>
  <si>
    <t>23/1500840-8</t>
  </si>
  <si>
    <t>FWK3A07 - CHEGADA 10:06 FINALIZADO 15:30</t>
  </si>
  <si>
    <t>E002718I23</t>
  </si>
  <si>
    <t>3004 - 47/139208</t>
  </si>
  <si>
    <t>23/1501217-0</t>
  </si>
  <si>
    <t>E002755I23 </t>
  </si>
  <si>
    <r>
      <t>3004 - </t>
    </r>
    <r>
      <rPr>
        <b/>
        <sz val="11"/>
        <color rgb="FFFF0000"/>
        <rFont val="Calibri"/>
        <family val="2"/>
        <charset val="1"/>
      </rPr>
      <t>43</t>
    </r>
    <r>
      <rPr>
        <sz val="11"/>
        <color rgb="FF000000"/>
        <rFont val="Calibri"/>
        <family val="2"/>
        <charset val="1"/>
      </rPr>
      <t>/006586</t>
    </r>
  </si>
  <si>
    <t>23/1501474-2</t>
  </si>
  <si>
    <t>E002842I23</t>
  </si>
  <si>
    <t>23/1591528-6</t>
  </si>
  <si>
    <t>CUH0B28 / GER7A42 - CHEGADA 09:15 FINALIZADO 13:10</t>
  </si>
  <si>
    <t>E002937I23</t>
  </si>
  <si>
    <t>3004 – 47/139208</t>
  </si>
  <si>
    <t>23/1623181-0</t>
  </si>
  <si>
    <t>GKC7B24 / FNF8F24  - CHEGADA 12:16 FINALIZADO 17:24</t>
  </si>
  <si>
    <t>E002939I23</t>
  </si>
  <si>
    <t>23/1623055-4</t>
  </si>
  <si>
    <t>E003016I23</t>
  </si>
  <si>
    <t>23/1661737-8</t>
  </si>
  <si>
    <t>GJP2D16 / DGN9A97 - FINALIZADO 17:25</t>
  </si>
  <si>
    <t>E003001I23</t>
  </si>
  <si>
    <t>3004 – 47/140701</t>
  </si>
  <si>
    <t>23/1662679-2</t>
  </si>
  <si>
    <t>E003010I23</t>
  </si>
  <si>
    <t>3004 - 47/139409</t>
  </si>
  <si>
    <t>23/1664965-2</t>
  </si>
  <si>
    <t>CUF1G17 / BWY5G43 - CHEGADA 14:25 FINALIZADO 16:27</t>
  </si>
  <si>
    <t>CTE 195074 - Não entregue dia 30/08 não chegaria em tempo hábil até 12h Sorocaba - troca de mot</t>
  </si>
  <si>
    <t>E003103I23</t>
  </si>
  <si>
    <t>23/1693846-8</t>
  </si>
  <si>
    <t>E003058I23</t>
  </si>
  <si>
    <t>3004 – 47/138929</t>
  </si>
  <si>
    <t>23/1693294-0</t>
  </si>
  <si>
    <t>E003194I23</t>
  </si>
  <si>
    <t>3004 - 47/140141</t>
  </si>
  <si>
    <t>23/1759717-6</t>
  </si>
  <si>
    <t>DXO6324 - CHEGADA 10:43 FINALIZADO 12H</t>
  </si>
  <si>
    <t>E003171I23</t>
  </si>
  <si>
    <t>23/1759533-5</t>
  </si>
  <si>
    <t>E003236I23</t>
  </si>
  <si>
    <t>3004 – 47/140339</t>
  </si>
  <si>
    <t>23/1812875-7</t>
  </si>
  <si>
    <t>EXU9C84/GCX9F26 - CHEGADA 14:48 FINALIZADO 13:05</t>
  </si>
  <si>
    <t>6365315633 </t>
  </si>
  <si>
    <t>E003336I23</t>
  </si>
  <si>
    <t>3004 - 47/141755</t>
  </si>
  <si>
    <t>23/1862473-8</t>
  </si>
  <si>
    <t>GDV2A65 - CHEGADA 11:38 FINALIZADO 15H</t>
  </si>
  <si>
    <t>E003312I23 </t>
  </si>
  <si>
    <t>3004 – 47/141115 </t>
  </si>
  <si>
    <t>23/1861124-5</t>
  </si>
  <si>
    <t>E003514I23</t>
  </si>
  <si>
    <t>3004 - 47/141924</t>
  </si>
  <si>
    <t>23/1919225-4</t>
  </si>
  <si>
    <t>EGX3A65  - CHEGADA 11:06 FINALIZADO 12:18</t>
  </si>
  <si>
    <t>E003492I23</t>
  </si>
  <si>
    <t>3004 - 47/142669</t>
  </si>
  <si>
    <t>23/1921365-0</t>
  </si>
  <si>
    <t>DAO0H54/EEE8497 - VUC CHEGADA 08:25 FINALIZADO 12:43</t>
  </si>
  <si>
    <t>E003400I23</t>
  </si>
  <si>
    <t>3004 - 47/142876</t>
  </si>
  <si>
    <t>23/2022837-2</t>
  </si>
  <si>
    <t>EVO2G85 - CHEGADA 10:42 FINALIZADO 12:18</t>
  </si>
  <si>
    <t>E003642I23</t>
  </si>
  <si>
    <t>23/2023441-0</t>
  </si>
  <si>
    <t>E003753I23</t>
  </si>
  <si>
    <t>3004 - 47/143607</t>
  </si>
  <si>
    <t>23/2077249-8</t>
  </si>
  <si>
    <t>FQQ7255 - CHEGADA: 10:31 - FINALIZADO 12:34</t>
  </si>
  <si>
    <t>CONCESSIONÁRIA DO AEROPORTO INTERNACIONAL DE GUARULHOS S/A</t>
  </si>
  <si>
    <t>Cte 202103 - Demora da chegada veículo carregamento entrega realizada dia 25/10</t>
  </si>
  <si>
    <t> </t>
  </si>
  <si>
    <t>DI/DTA</t>
  </si>
  <si>
    <t>ORIGEM</t>
  </si>
  <si>
    <t>DESTINO</t>
  </si>
  <si>
    <t>REFERÊNCIA</t>
  </si>
  <si>
    <t>CENTRO</t>
  </si>
  <si>
    <t>PO</t>
  </si>
  <si>
    <t>MERCADORIA</t>
  </si>
  <si>
    <t>AGENDAMENTO</t>
  </si>
  <si>
    <t xml:space="preserve">Previsão de entrega </t>
  </si>
  <si>
    <t>DEICMAR</t>
  </si>
  <si>
    <t>GUARULHOS</t>
  </si>
  <si>
    <t>TRANSFORMADOR</t>
  </si>
  <si>
    <t>SANTOS BRASIL</t>
  </si>
  <si>
    <t>CHAPA</t>
  </si>
  <si>
    <t>RADIADOR</t>
  </si>
  <si>
    <t>DATA ENVIO PARA TRANSPORTE</t>
  </si>
  <si>
    <t>MES</t>
  </si>
  <si>
    <t>AGENTE</t>
  </si>
  <si>
    <t>DI/ DTA</t>
  </si>
  <si>
    <t>ARMAZÉM</t>
  </si>
  <si>
    <t>VOL</t>
  </si>
  <si>
    <t>TIPO</t>
  </si>
  <si>
    <t>PESO</t>
  </si>
  <si>
    <t>M3</t>
  </si>
  <si>
    <t>VALOR DANFE</t>
  </si>
  <si>
    <t>MODAL</t>
  </si>
  <si>
    <t>CNTR</t>
  </si>
  <si>
    <t>BL</t>
  </si>
  <si>
    <t>LIBERAÇÃO DOC</t>
  </si>
  <si>
    <t xml:space="preserve">Entrega </t>
  </si>
  <si>
    <t>PERFIL (TIPO DE VEÍCULO)</t>
  </si>
  <si>
    <t>OBS</t>
  </si>
  <si>
    <t>DATA Emissão CTE</t>
  </si>
  <si>
    <t>FRETE</t>
  </si>
  <si>
    <t>PIS/COFINS</t>
  </si>
  <si>
    <t>PEDÁGIO</t>
  </si>
  <si>
    <t>AD VALOREM</t>
  </si>
  <si>
    <t>MARGEM ESQUERDA</t>
  </si>
  <si>
    <t>TAXA DE CTRC</t>
  </si>
  <si>
    <t>DTA</t>
  </si>
  <si>
    <t>Ajudante</t>
  </si>
  <si>
    <t>Outros</t>
  </si>
  <si>
    <t>Qumico</t>
  </si>
  <si>
    <t>TAXA do Dolar</t>
  </si>
  <si>
    <t>TOTAL</t>
  </si>
  <si>
    <t>TOTAL FINAL</t>
  </si>
  <si>
    <t>OBS BRASMEG</t>
  </si>
  <si>
    <t xml:space="preserve">Chegada </t>
  </si>
  <si>
    <t>SAÍDA</t>
  </si>
  <si>
    <t>Desvio / Coleta</t>
  </si>
  <si>
    <t>Tempo estimado Descarga</t>
  </si>
  <si>
    <t>Free time Contrato</t>
  </si>
  <si>
    <t>Descarga / Free Time</t>
  </si>
  <si>
    <t>Horas Paradas/ Estadia</t>
  </si>
  <si>
    <t>GEODIS</t>
  </si>
  <si>
    <t>***</t>
  </si>
  <si>
    <t>NÃO INFORMADO</t>
  </si>
  <si>
    <t>61.074.829/0011-03</t>
  </si>
  <si>
    <t>PALLET</t>
  </si>
  <si>
    <t>DEDICADO</t>
  </si>
  <si>
    <t>LCL</t>
  </si>
  <si>
    <t>BARREIRA</t>
  </si>
  <si>
    <t>CARRETA SIDER</t>
  </si>
  <si>
    <t>Dentro do Prazo</t>
  </si>
  <si>
    <t>PRESSPHAN</t>
  </si>
  <si>
    <t>PRESSPAN</t>
  </si>
  <si>
    <t>CAIXA DE MADEIRA</t>
  </si>
  <si>
    <t>BUCHA</t>
  </si>
  <si>
    <t>TRUCK SIDER</t>
  </si>
  <si>
    <t>ENGRADADO DE MADEIRA</t>
  </si>
  <si>
    <t>PAPEL ISOLANTE</t>
  </si>
  <si>
    <t>ISOLADOR</t>
  </si>
  <si>
    <t>SCHENKER</t>
  </si>
  <si>
    <t>CAPACITOR</t>
  </si>
  <si>
    <t>FLANGE</t>
  </si>
  <si>
    <t>ESTRADO</t>
  </si>
  <si>
    <t xml:space="preserve">RADIADOR </t>
  </si>
  <si>
    <t>RADIADORES</t>
  </si>
  <si>
    <t>CARRETA</t>
  </si>
  <si>
    <t>CAIXA DE OUTROS</t>
  </si>
  <si>
    <t>COMUTADOR</t>
  </si>
  <si>
    <t>PARA-RAIOS</t>
  </si>
  <si>
    <t>DDC</t>
  </si>
  <si>
    <t>POLPA UMIDA</t>
  </si>
  <si>
    <t>LOCALFRIO</t>
  </si>
  <si>
    <t>VUC</t>
  </si>
  <si>
    <t>POLOS</t>
  </si>
  <si>
    <t>FDA6G67/ GDN1G77 - JABES</t>
  </si>
  <si>
    <t>MECANISMO</t>
  </si>
  <si>
    <t>EUDMARCO</t>
  </si>
  <si>
    <t>TROCADOR DE CALOR</t>
  </si>
  <si>
    <t>CAIXA DE PAPELÃO</t>
  </si>
  <si>
    <t>FOLHA COLA</t>
  </si>
  <si>
    <t>MOTOVENTILADOR</t>
  </si>
  <si>
    <t>TUBO</t>
  </si>
  <si>
    <t>ENGRADADO DE OUTROS</t>
  </si>
  <si>
    <t>PROLONGADOR</t>
  </si>
  <si>
    <t>FCL</t>
  </si>
  <si>
    <t>PALLETS</t>
  </si>
  <si>
    <t>PARA RAIO</t>
  </si>
  <si>
    <t xml:space="preserve">DEICMAR </t>
  </si>
  <si>
    <t>PARA RAIOS</t>
  </si>
  <si>
    <t>OUTROS</t>
  </si>
  <si>
    <t>24/1595858-0</t>
  </si>
  <si>
    <t>B01943412</t>
  </si>
  <si>
    <t>0067/24</t>
  </si>
  <si>
    <t>24/1595285-0</t>
  </si>
  <si>
    <t>B01980338</t>
  </si>
  <si>
    <t>0035/24</t>
  </si>
  <si>
    <t>24/1586008-4</t>
  </si>
  <si>
    <t>B01921275</t>
  </si>
  <si>
    <t>0056/24</t>
  </si>
  <si>
    <t>24/1595297-3</t>
  </si>
  <si>
    <t>B01980343</t>
  </si>
  <si>
    <t xml:space="preserve"> 0058/24 </t>
  </si>
  <si>
    <t>24/1621961-7</t>
  </si>
  <si>
    <t>B01977318</t>
  </si>
  <si>
    <t xml:space="preserve"> 0064/24</t>
  </si>
  <si>
    <t>24/1621847-5</t>
  </si>
  <si>
    <t xml:space="preserve">B01959601 </t>
  </si>
  <si>
    <t>0096/24</t>
  </si>
  <si>
    <t xml:space="preserve"> 24/1622438-6</t>
  </si>
  <si>
    <t>B01917681</t>
  </si>
  <si>
    <t>0099/24</t>
  </si>
  <si>
    <t>24/1630732-0</t>
  </si>
  <si>
    <t>B01931118</t>
  </si>
  <si>
    <t>0101/24</t>
  </si>
  <si>
    <t>24/1630651-0</t>
  </si>
  <si>
    <t>B01917679</t>
  </si>
  <si>
    <t>0095/24</t>
  </si>
  <si>
    <t>24/1642611-6</t>
  </si>
  <si>
    <t>B01964488</t>
  </si>
  <si>
    <t>0114/24</t>
  </si>
  <si>
    <t>24/1595806-8</t>
  </si>
  <si>
    <t>B01965745</t>
  </si>
  <si>
    <t>0043/24</t>
  </si>
  <si>
    <t>24/1652671-4</t>
  </si>
  <si>
    <t>B01947891</t>
  </si>
  <si>
    <t>0146/24</t>
  </si>
  <si>
    <t>24/1667974-0</t>
  </si>
  <si>
    <t>B01959844</t>
  </si>
  <si>
    <t>0161/24</t>
  </si>
  <si>
    <t>24/1652515-7</t>
  </si>
  <si>
    <t>B01943433</t>
  </si>
  <si>
    <t>0127/24</t>
  </si>
  <si>
    <t>24/1668152-3</t>
  </si>
  <si>
    <t>B01956158</t>
  </si>
  <si>
    <t>0163/24</t>
  </si>
  <si>
    <t>24/1652707-9</t>
  </si>
  <si>
    <t>B01915356</t>
  </si>
  <si>
    <t>0137/24</t>
  </si>
  <si>
    <t>PARAFUSO</t>
  </si>
  <si>
    <t>24/1667767-4</t>
  </si>
  <si>
    <t>B01943430</t>
  </si>
  <si>
    <t>0165/24</t>
  </si>
  <si>
    <t>24/1668373-9</t>
  </si>
  <si>
    <t>B01947883</t>
  </si>
  <si>
    <t>0170/24</t>
  </si>
  <si>
    <t>24/1676770-3</t>
  </si>
  <si>
    <t>B01955842</t>
  </si>
  <si>
    <t>0174/24</t>
  </si>
  <si>
    <t>24/1688177-8</t>
  </si>
  <si>
    <t>B01878106</t>
  </si>
  <si>
    <t>0175/24</t>
  </si>
  <si>
    <t>24/1690165-5</t>
  </si>
  <si>
    <t>B01998855</t>
  </si>
  <si>
    <t>0180/24</t>
  </si>
  <si>
    <t>24/1696244-1</t>
  </si>
  <si>
    <t>B01955831</t>
  </si>
  <si>
    <t>0176/24</t>
  </si>
  <si>
    <t>24/1727074-8</t>
  </si>
  <si>
    <t>B01929142</t>
  </si>
  <si>
    <t>0183/24</t>
  </si>
  <si>
    <t>24/1733924-1</t>
  </si>
  <si>
    <t>B01945562</t>
  </si>
  <si>
    <t>0258/24</t>
  </si>
  <si>
    <t>24/1680378-5</t>
  </si>
  <si>
    <t>B01977317</t>
  </si>
  <si>
    <t>0155/24</t>
  </si>
  <si>
    <t>24/1651971-8</t>
  </si>
  <si>
    <t>B01925866</t>
  </si>
  <si>
    <t>0149/24</t>
  </si>
  <si>
    <t>24/1687954-4</t>
  </si>
  <si>
    <t>B01973292</t>
  </si>
  <si>
    <t>0184/24</t>
  </si>
  <si>
    <t>24/1686913-1</t>
  </si>
  <si>
    <t>B01996275</t>
  </si>
  <si>
    <t>0065/24</t>
  </si>
  <si>
    <t>24/1754206-3</t>
  </si>
  <si>
    <t>B01976169</t>
  </si>
  <si>
    <t>0281/24</t>
  </si>
  <si>
    <t>24/1682620-3</t>
  </si>
  <si>
    <t>B01907401</t>
  </si>
  <si>
    <t>0190/24</t>
  </si>
  <si>
    <t>24/1688076-3</t>
  </si>
  <si>
    <t>B01924704</t>
  </si>
  <si>
    <t>0169/24</t>
  </si>
  <si>
    <t>Fora</t>
  </si>
  <si>
    <t>24/1776192-0</t>
  </si>
  <si>
    <t>B01938724</t>
  </si>
  <si>
    <t>0283/24</t>
  </si>
  <si>
    <t>POLO</t>
  </si>
  <si>
    <t>24/1776760-0</t>
  </si>
  <si>
    <t>B01978999</t>
  </si>
  <si>
    <t>0270/24</t>
  </si>
  <si>
    <t>24/1777823-7</t>
  </si>
  <si>
    <t>B01891715</t>
  </si>
  <si>
    <t>0143/24</t>
  </si>
  <si>
    <t>24/1776577-1</t>
  </si>
  <si>
    <t>B01979011</t>
  </si>
  <si>
    <t>0279/24</t>
  </si>
  <si>
    <t>24/1755561-0</t>
  </si>
  <si>
    <t>B02006227</t>
  </si>
  <si>
    <t>0093/24</t>
  </si>
  <si>
    <t>21/0/2024 11:05</t>
  </si>
  <si>
    <t>24/1734121-1</t>
  </si>
  <si>
    <t>B01967376</t>
  </si>
  <si>
    <t>0262/24</t>
  </si>
  <si>
    <t>24/1786853-8</t>
  </si>
  <si>
    <t>B01923793</t>
  </si>
  <si>
    <t>0342/24</t>
  </si>
  <si>
    <t>24/1778168-8</t>
  </si>
  <si>
    <t>B01868217</t>
  </si>
  <si>
    <t>0329/24</t>
  </si>
  <si>
    <t>24/1703253-7</t>
  </si>
  <si>
    <t>B01965957</t>
  </si>
  <si>
    <t>0214/24</t>
  </si>
  <si>
    <t>24/1700324-3</t>
  </si>
  <si>
    <t>B01971125</t>
  </si>
  <si>
    <t>0191/24</t>
  </si>
  <si>
    <t>24/1756900-0</t>
  </si>
  <si>
    <t>B01977308</t>
  </si>
  <si>
    <t>0277/24</t>
  </si>
  <si>
    <t>24/1811017-5</t>
  </si>
  <si>
    <t>B01963033</t>
  </si>
  <si>
    <t>0365/24</t>
  </si>
  <si>
    <t>24/1801123-1</t>
  </si>
  <si>
    <t>B02006232</t>
  </si>
  <si>
    <t>0094/24</t>
  </si>
  <si>
    <t>24/1821006-4</t>
  </si>
  <si>
    <t>B01983078</t>
  </si>
  <si>
    <t>0381/24</t>
  </si>
  <si>
    <t>24/1821337-3</t>
  </si>
  <si>
    <t>B01965959</t>
  </si>
  <si>
    <t>0294/24</t>
  </si>
  <si>
    <t>24/1837668-0</t>
  </si>
  <si>
    <t>B01987124</t>
  </si>
  <si>
    <t>0406/24</t>
  </si>
  <si>
    <t>24/1849773-8</t>
  </si>
  <si>
    <t>B01952091</t>
  </si>
  <si>
    <t>0415/24</t>
  </si>
  <si>
    <t>24/1754292-6</t>
  </si>
  <si>
    <t>B01979010</t>
  </si>
  <si>
    <t>0278/24</t>
  </si>
  <si>
    <t>24/1758160-3</t>
  </si>
  <si>
    <t>B01925864</t>
  </si>
  <si>
    <t>0232/24</t>
  </si>
  <si>
    <t>24/1763087-6</t>
  </si>
  <si>
    <t>B01974571</t>
  </si>
  <si>
    <t>0032/24</t>
  </si>
  <si>
    <t>24/1869611-0</t>
  </si>
  <si>
    <t>B01992068</t>
  </si>
  <si>
    <t>0412/24</t>
  </si>
  <si>
    <t>24/1870064-9</t>
  </si>
  <si>
    <t>B01922477</t>
  </si>
  <si>
    <t>0289/24</t>
  </si>
  <si>
    <t>24/1869282-4</t>
  </si>
  <si>
    <t>B01988114</t>
  </si>
  <si>
    <t>0291/24</t>
  </si>
  <si>
    <t>24/1860043-1</t>
  </si>
  <si>
    <t>B01971956</t>
  </si>
  <si>
    <t>0383/24</t>
  </si>
  <si>
    <t>24/1879501-1</t>
  </si>
  <si>
    <t>B01987132</t>
  </si>
  <si>
    <t>0303/24</t>
  </si>
  <si>
    <t>24/1652668-4</t>
  </si>
  <si>
    <t>B01958521</t>
  </si>
  <si>
    <t>0144/24</t>
  </si>
  <si>
    <t>24/1878856-2</t>
  </si>
  <si>
    <t>B01976176</t>
  </si>
  <si>
    <t>0268/24</t>
  </si>
  <si>
    <t>24/1879632-8</t>
  </si>
  <si>
    <t>B01981838</t>
  </si>
  <si>
    <t>0302/24</t>
  </si>
  <si>
    <t>24/1811445-6</t>
  </si>
  <si>
    <t>B01968150</t>
  </si>
  <si>
    <t>0297/24</t>
  </si>
  <si>
    <t>24/1848695-7</t>
  </si>
  <si>
    <t>B01968153</t>
  </si>
  <si>
    <t>0299/24</t>
  </si>
  <si>
    <t>24/1652347-2</t>
  </si>
  <si>
    <t>B01980312</t>
  </si>
  <si>
    <t>0068/24</t>
  </si>
  <si>
    <t>CARRETA ABERTA</t>
  </si>
  <si>
    <t>24/1811088-4</t>
  </si>
  <si>
    <t>B01958519</t>
  </si>
  <si>
    <t>0078/24</t>
  </si>
  <si>
    <t>24/1896252-0</t>
  </si>
  <si>
    <t>B01960941</t>
  </si>
  <si>
    <t>0321/24</t>
  </si>
  <si>
    <t>24/1896345-3</t>
  </si>
  <si>
    <t>B01958527</t>
  </si>
  <si>
    <t>0320/24</t>
  </si>
  <si>
    <t>24/1895627-9</t>
  </si>
  <si>
    <t>B01964581</t>
  </si>
  <si>
    <t>0293/24</t>
  </si>
  <si>
    <t>24/1908679-0</t>
  </si>
  <si>
    <t>B02032515</t>
  </si>
  <si>
    <t>0396/24</t>
  </si>
  <si>
    <t>24/1921073-4</t>
  </si>
  <si>
    <t>B01980347</t>
  </si>
  <si>
    <t>0053/24</t>
  </si>
  <si>
    <t>24/1918914-0</t>
  </si>
  <si>
    <t>B01976161</t>
  </si>
  <si>
    <t>0422/24</t>
  </si>
  <si>
    <t>24/0424671-7</t>
  </si>
  <si>
    <t>EMBRAGEN</t>
  </si>
  <si>
    <t>B01946703</t>
  </si>
  <si>
    <t>0188/24</t>
  </si>
  <si>
    <t>24/1953172-7</t>
  </si>
  <si>
    <t>B01958524</t>
  </si>
  <si>
    <t>0322/24</t>
  </si>
  <si>
    <t>24/1936991-1</t>
  </si>
  <si>
    <t>B01971127</t>
  </si>
  <si>
    <t>0301/24</t>
  </si>
  <si>
    <t>24/1994653-6</t>
  </si>
  <si>
    <t>B02010903</t>
  </si>
  <si>
    <t>0194/24</t>
  </si>
  <si>
    <t>24/1995219-6</t>
  </si>
  <si>
    <t>B02006235</t>
  </si>
  <si>
    <t>0108/24</t>
  </si>
  <si>
    <t>24/2008568-9</t>
  </si>
  <si>
    <t>B02041526</t>
  </si>
  <si>
    <t>0461/24</t>
  </si>
  <si>
    <t>24/2022061-6</t>
  </si>
  <si>
    <t>B01968349</t>
  </si>
  <si>
    <t>0410/24</t>
  </si>
  <si>
    <t>24/0432799-7</t>
  </si>
  <si>
    <t>B02046323</t>
  </si>
  <si>
    <t>24/2042317-7</t>
  </si>
  <si>
    <t>B01979009</t>
  </si>
  <si>
    <t>0344/24</t>
  </si>
  <si>
    <t>24/2032822-0</t>
  </si>
  <si>
    <t>B02010877</t>
  </si>
  <si>
    <t>0113/24</t>
  </si>
  <si>
    <t>24/2052945-5</t>
  </si>
  <si>
    <t>B01983077</t>
  </si>
  <si>
    <t>0304/24</t>
  </si>
  <si>
    <t>24/2042345-2</t>
  </si>
  <si>
    <t>B02018208</t>
  </si>
  <si>
    <t>0250/24</t>
  </si>
  <si>
    <t>24/2033108-6</t>
  </si>
  <si>
    <t>B02030185</t>
  </si>
  <si>
    <t>0366/24</t>
  </si>
  <si>
    <t>24/2034509-5</t>
  </si>
  <si>
    <t>B02018205</t>
  </si>
  <si>
    <t>0244/24</t>
  </si>
  <si>
    <t>24/2071955-6</t>
  </si>
  <si>
    <t>MOVECTA</t>
  </si>
  <si>
    <t>B01971128</t>
  </si>
  <si>
    <t>0442/24</t>
  </si>
  <si>
    <t>BOBINA</t>
  </si>
  <si>
    <t>24/2001028-0</t>
  </si>
  <si>
    <t>B02018209</t>
  </si>
  <si>
    <t>0251/24</t>
  </si>
  <si>
    <t>24/2095130-0</t>
  </si>
  <si>
    <t>B01993329</t>
  </si>
  <si>
    <t>0328/24</t>
  </si>
  <si>
    <t>24/2092305-6</t>
  </si>
  <si>
    <t>B01958534</t>
  </si>
  <si>
    <t>0306/24</t>
  </si>
  <si>
    <t>24/2091882-6</t>
  </si>
  <si>
    <t>B01992394</t>
  </si>
  <si>
    <t>0414/24</t>
  </si>
  <si>
    <t>24/2092447-8</t>
  </si>
  <si>
    <t>B01983092</t>
  </si>
  <si>
    <t>0398/24</t>
  </si>
  <si>
    <t>24/2096572-7</t>
  </si>
  <si>
    <t>B02006208</t>
  </si>
  <si>
    <t>0272/24</t>
  </si>
  <si>
    <t>24/2075490-4</t>
  </si>
  <si>
    <t>B01969600</t>
  </si>
  <si>
    <t>0413/24</t>
  </si>
  <si>
    <t>24/2046661-5</t>
  </si>
  <si>
    <t>B01998728</t>
  </si>
  <si>
    <t>0400/24</t>
  </si>
  <si>
    <t>24/2138974-6</t>
  </si>
  <si>
    <t>B02010915</t>
  </si>
  <si>
    <t>0202/24</t>
  </si>
  <si>
    <t>24/2131072-4</t>
  </si>
  <si>
    <t>B01946829</t>
  </si>
  <si>
    <t>0409/24</t>
  </si>
  <si>
    <t>24/2147744-0</t>
  </si>
  <si>
    <t>ECOPORTO</t>
  </si>
  <si>
    <t>B02010912</t>
  </si>
  <si>
    <t>0196/24</t>
  </si>
  <si>
    <t>RODA</t>
  </si>
  <si>
    <t>24/2159636-9</t>
  </si>
  <si>
    <t>B02041528</t>
  </si>
  <si>
    <t>0465/24</t>
  </si>
  <si>
    <t>24/2148014-0</t>
  </si>
  <si>
    <t>B01993328</t>
  </si>
  <si>
    <t>0367/24</t>
  </si>
  <si>
    <t>24/2184904-6</t>
  </si>
  <si>
    <t>B02041527</t>
  </si>
  <si>
    <t>0464/24</t>
  </si>
  <si>
    <t>24/2178881-0</t>
  </si>
  <si>
    <t>B02043628</t>
  </si>
  <si>
    <t>0480/24</t>
  </si>
  <si>
    <t>24/2225514-0</t>
  </si>
  <si>
    <t>B02052886</t>
  </si>
  <si>
    <t>0544/24</t>
  </si>
  <si>
    <t>24/2244688-3</t>
  </si>
  <si>
    <t>B02056510</t>
  </si>
  <si>
    <t>0578/24</t>
  </si>
  <si>
    <t>24/2243999-2</t>
  </si>
  <si>
    <t>B02010941</t>
  </si>
  <si>
    <t>0226/24</t>
  </si>
  <si>
    <t>24/2257564-0</t>
  </si>
  <si>
    <t>B02027762</t>
  </si>
  <si>
    <t>0371/24</t>
  </si>
  <si>
    <t>24/2186876-8</t>
  </si>
  <si>
    <t>B02010913</t>
  </si>
  <si>
    <t>0198/24</t>
  </si>
  <si>
    <t>24/2178582-0</t>
  </si>
  <si>
    <t>B01992065</t>
  </si>
  <si>
    <t>0356/24</t>
  </si>
  <si>
    <t>24/2290596-9</t>
  </si>
  <si>
    <t>B02026222</t>
  </si>
  <si>
    <t>0351/24</t>
  </si>
  <si>
    <t>24/2257930-1</t>
  </si>
  <si>
    <t>B01948221</t>
  </si>
  <si>
    <t>0292/24</t>
  </si>
  <si>
    <t>24/2268061-4</t>
  </si>
  <si>
    <t>B01973291</t>
  </si>
  <si>
    <t>0323/24</t>
  </si>
  <si>
    <t>24/2307392-4</t>
  </si>
  <si>
    <t>B02018210</t>
  </si>
  <si>
    <t>0254/24</t>
  </si>
  <si>
    <t>24/2318196-4</t>
  </si>
  <si>
    <t>B02017001</t>
  </si>
  <si>
    <t>0259/24</t>
  </si>
  <si>
    <t>24/2323235-6</t>
  </si>
  <si>
    <t>B02026206</t>
  </si>
  <si>
    <t>0423/24</t>
  </si>
  <si>
    <t xml:space="preserve"> Estacionamento </t>
  </si>
  <si>
    <t xml:space="preserve"> Ajudante </t>
  </si>
  <si>
    <t xml:space="preserve"> DTA </t>
  </si>
  <si>
    <t xml:space="preserve"> Dedicado </t>
  </si>
  <si>
    <t xml:space="preserve"> Despacho </t>
  </si>
  <si>
    <t xml:space="preserve"> Pedágio </t>
  </si>
  <si>
    <t xml:space="preserve"> Valor Total </t>
  </si>
  <si>
    <t>Origem</t>
  </si>
  <si>
    <t>Destino</t>
  </si>
  <si>
    <t>HITACHI ENERGY BRASIL</t>
  </si>
  <si>
    <t>DAO0H54</t>
  </si>
  <si>
    <t>EVO2G85</t>
  </si>
  <si>
    <t>FDA6G67</t>
  </si>
  <si>
    <t>GIL6417</t>
  </si>
  <si>
    <t>FCG0572</t>
  </si>
  <si>
    <t>TRUCK</t>
  </si>
  <si>
    <t>EZQ1J28 / DEU8J23</t>
  </si>
  <si>
    <t>CCU1C37</t>
  </si>
  <si>
    <t>CIV4354</t>
  </si>
  <si>
    <t>FIORINO</t>
  </si>
  <si>
    <t>GAY6I98</t>
  </si>
  <si>
    <t>DAK4H02</t>
  </si>
  <si>
    <t>CGR4F13</t>
  </si>
  <si>
    <t>GKH1I95</t>
  </si>
  <si>
    <t>FUT4H46</t>
  </si>
  <si>
    <t>EZQ1J28</t>
  </si>
  <si>
    <t>FRK0I24</t>
  </si>
  <si>
    <t>GGO3H75</t>
  </si>
  <si>
    <t>GGC0G67</t>
  </si>
  <si>
    <t>Dentro</t>
  </si>
  <si>
    <t>CUH0B28</t>
  </si>
  <si>
    <t xml:space="preserve">GKH1I95 </t>
  </si>
  <si>
    <t>GKC7B24</t>
  </si>
  <si>
    <t>-</t>
  </si>
  <si>
    <t xml:space="preserve">24/1622668-0 </t>
  </si>
  <si>
    <t>0083/24</t>
  </si>
  <si>
    <t xml:space="preserve">B01958518 </t>
  </si>
  <si>
    <t>24/1622148-4</t>
  </si>
  <si>
    <t xml:space="preserve"> 0105/24</t>
  </si>
  <si>
    <t>B01985892</t>
  </si>
  <si>
    <t>24/1610695-2</t>
  </si>
  <si>
    <t xml:space="preserve"> 0072/24</t>
  </si>
  <si>
    <t>B01992185</t>
  </si>
  <si>
    <t xml:space="preserve"> 24/1619849-0</t>
  </si>
  <si>
    <t>0103/24</t>
  </si>
  <si>
    <t>B02010811</t>
  </si>
  <si>
    <t xml:space="preserve">24/1622555-2 </t>
  </si>
  <si>
    <t>0106/24</t>
  </si>
  <si>
    <t>B02010812</t>
  </si>
  <si>
    <t xml:space="preserve">24/1619429-0 </t>
  </si>
  <si>
    <t>0098/24</t>
  </si>
  <si>
    <t>B01998727</t>
  </si>
  <si>
    <t xml:space="preserve">24/1622630-3 </t>
  </si>
  <si>
    <t>0030/24</t>
  </si>
  <si>
    <t>B01988525</t>
  </si>
  <si>
    <t xml:space="preserve">24/1619492-4 </t>
  </si>
  <si>
    <t>0033/24</t>
  </si>
  <si>
    <t>B01981844</t>
  </si>
  <si>
    <t>24/1592669-7</t>
  </si>
  <si>
    <t>0048/24</t>
  </si>
  <si>
    <t>B01973295</t>
  </si>
  <si>
    <t>24/1580109-6</t>
  </si>
  <si>
    <t>0029/24</t>
  </si>
  <si>
    <t>B01974569</t>
  </si>
  <si>
    <t>24/1634325-3</t>
  </si>
  <si>
    <t>0102/24</t>
  </si>
  <si>
    <t>B01965742</t>
  </si>
  <si>
    <t>24/1635985-0</t>
  </si>
  <si>
    <t>0087/24</t>
  </si>
  <si>
    <t>B01993643</t>
  </si>
  <si>
    <t>24/1631191-2</t>
  </si>
  <si>
    <t>0121/24</t>
  </si>
  <si>
    <t>B01997238</t>
  </si>
  <si>
    <t>24/1631422-9</t>
  </si>
  <si>
    <t>0111/24</t>
  </si>
  <si>
    <t>B01994838</t>
  </si>
  <si>
    <t>24/1642296-0</t>
  </si>
  <si>
    <t>0020/24</t>
  </si>
  <si>
    <t>B01985894</t>
  </si>
  <si>
    <t>24/1641963-2</t>
  </si>
  <si>
    <t>0133/24</t>
  </si>
  <si>
    <t>B02010920</t>
  </si>
  <si>
    <t xml:space="preserve">24/1642194-7 </t>
  </si>
  <si>
    <t>0082/24</t>
  </si>
  <si>
    <t>B01999859</t>
  </si>
  <si>
    <t>24/1641448-7</t>
  </si>
  <si>
    <t>0136/24</t>
  </si>
  <si>
    <t>B01981847</t>
  </si>
  <si>
    <t xml:space="preserve">24/1641714-1 </t>
  </si>
  <si>
    <t>0134/24</t>
  </si>
  <si>
    <t>B01977314</t>
  </si>
  <si>
    <t>24/1642328-1</t>
  </si>
  <si>
    <t>0131/24</t>
  </si>
  <si>
    <t>B01983083</t>
  </si>
  <si>
    <t>24/1642097-5</t>
  </si>
  <si>
    <t>0130/24</t>
  </si>
  <si>
    <t>B01987125</t>
  </si>
  <si>
    <t>24/1652593-9</t>
  </si>
  <si>
    <t>0125/24</t>
  </si>
  <si>
    <t>B02010908</t>
  </si>
  <si>
    <t>24/1652057-0</t>
  </si>
  <si>
    <t>0109/24</t>
  </si>
  <si>
    <t>B02006239</t>
  </si>
  <si>
    <t xml:space="preserve">24/1639948-8 </t>
  </si>
  <si>
    <t>0090/24</t>
  </si>
  <si>
    <t>B02006221</t>
  </si>
  <si>
    <t>24/1652300-6</t>
  </si>
  <si>
    <t>0086/24</t>
  </si>
  <si>
    <t>B02006209</t>
  </si>
  <si>
    <t>24/1667849-2</t>
  </si>
  <si>
    <t>0166/24</t>
  </si>
  <si>
    <t>B01994830</t>
  </si>
  <si>
    <t>24/1667832-8</t>
  </si>
  <si>
    <t>0167/24</t>
  </si>
  <si>
    <t>B01998725</t>
  </si>
  <si>
    <t>24/1666763-6</t>
  </si>
  <si>
    <t>0160/24</t>
  </si>
  <si>
    <t>B01979004</t>
  </si>
  <si>
    <t>24/1666990-6</t>
  </si>
  <si>
    <t>0168/24</t>
  </si>
  <si>
    <t>B01992187</t>
  </si>
  <si>
    <t>24/1666938-8</t>
  </si>
  <si>
    <t>0158/24</t>
  </si>
  <si>
    <t>B01977320</t>
  </si>
  <si>
    <t>24/1678009-2</t>
  </si>
  <si>
    <t>0186/24</t>
  </si>
  <si>
    <t>B02010901</t>
  </si>
  <si>
    <t>24/1674868-7</t>
  </si>
  <si>
    <t>0152/24</t>
  </si>
  <si>
    <t>B02010896</t>
  </si>
  <si>
    <t>24/1677703-2</t>
  </si>
  <si>
    <t>0100/24</t>
  </si>
  <si>
    <t>B02006222</t>
  </si>
  <si>
    <t>Agendamento 08/08 11:00 - GRU SEM SISTEMA</t>
  </si>
  <si>
    <t>24/1675643-4</t>
  </si>
  <si>
    <t>0124/24</t>
  </si>
  <si>
    <t>B01977305</t>
  </si>
  <si>
    <t>24/1682675-0</t>
  </si>
  <si>
    <t>0089/24</t>
  </si>
  <si>
    <t>B02006216</t>
  </si>
  <si>
    <t>24/1687260-4</t>
  </si>
  <si>
    <t>0205/24</t>
  </si>
  <si>
    <t>B02016973</t>
  </si>
  <si>
    <t>24/1701909-3</t>
  </si>
  <si>
    <t>0171/24</t>
  </si>
  <si>
    <t>B02010898</t>
  </si>
  <si>
    <t>24/1677064-0</t>
  </si>
  <si>
    <t>0177/24</t>
  </si>
  <si>
    <t>B02010858</t>
  </si>
  <si>
    <t>24/1678166-8</t>
  </si>
  <si>
    <t>0182/24</t>
  </si>
  <si>
    <t>B01994831</t>
  </si>
  <si>
    <t>24/1685606-4</t>
  </si>
  <si>
    <t>0199/24</t>
  </si>
  <si>
    <t>B01979006</t>
  </si>
  <si>
    <t>24/1687185-3</t>
  </si>
  <si>
    <t>0142/24</t>
  </si>
  <si>
    <t>B01979003</t>
  </si>
  <si>
    <t>24/1702126-8</t>
  </si>
  <si>
    <t>0224/24</t>
  </si>
  <si>
    <t>B02016996</t>
  </si>
  <si>
    <t>24/1687048-2</t>
  </si>
  <si>
    <t>0197/24</t>
  </si>
  <si>
    <t>B01977310</t>
  </si>
  <si>
    <t>24/1686132-7</t>
  </si>
  <si>
    <t>0156/24</t>
  </si>
  <si>
    <t>B01977307</t>
  </si>
  <si>
    <t>24/1696002-3</t>
  </si>
  <si>
    <t>0091/24</t>
  </si>
  <si>
    <t>B01999858</t>
  </si>
  <si>
    <t>24/1697272-2</t>
  </si>
  <si>
    <t>0211/24</t>
  </si>
  <si>
    <t>B02018207</t>
  </si>
  <si>
    <t>24/1695952-1</t>
  </si>
  <si>
    <t>0203/24</t>
  </si>
  <si>
    <t>B01981843</t>
  </si>
  <si>
    <t>24/1711949-7</t>
  </si>
  <si>
    <t>0236/24</t>
  </si>
  <si>
    <t>B02014468</t>
  </si>
  <si>
    <t>24/1705308-9</t>
  </si>
  <si>
    <t>0217/24</t>
  </si>
  <si>
    <t>B02010938</t>
  </si>
  <si>
    <t>24/1706953-8</t>
  </si>
  <si>
    <t>0154/24</t>
  </si>
  <si>
    <t>B02010889</t>
  </si>
  <si>
    <t>24/1705348-8</t>
  </si>
  <si>
    <t>0208/24</t>
  </si>
  <si>
    <t>B02006186</t>
  </si>
  <si>
    <t>24/1713357-0</t>
  </si>
  <si>
    <t>0239/24</t>
  </si>
  <si>
    <t>B02018212</t>
  </si>
  <si>
    <t>24/1705592-8</t>
  </si>
  <si>
    <t>0227/24</t>
  </si>
  <si>
    <t>B02006243</t>
  </si>
  <si>
    <t>24/1686992-1</t>
  </si>
  <si>
    <t>0185/24</t>
  </si>
  <si>
    <t>B02010928</t>
  </si>
  <si>
    <t>24/1711528-9</t>
  </si>
  <si>
    <t>0201/24</t>
  </si>
  <si>
    <t>B01994840</t>
  </si>
  <si>
    <t>24/1705435-2</t>
  </si>
  <si>
    <t>0225/24</t>
  </si>
  <si>
    <t>B02014472</t>
  </si>
  <si>
    <t>24/1736890-0</t>
  </si>
  <si>
    <t>EXU9C84</t>
  </si>
  <si>
    <t>0085/24</t>
  </si>
  <si>
    <t>B02006251</t>
  </si>
  <si>
    <t>24/1736529-3</t>
  </si>
  <si>
    <t>0243/24</t>
  </si>
  <si>
    <t>B02016975</t>
  </si>
  <si>
    <t>24/1721950-5</t>
  </si>
  <si>
    <t>0200/24</t>
  </si>
  <si>
    <t>B01996274</t>
  </si>
  <si>
    <t>24/1722092-9</t>
  </si>
  <si>
    <t>0242/24</t>
  </si>
  <si>
    <t>B01983314</t>
  </si>
  <si>
    <t>24/1720861-9</t>
  </si>
  <si>
    <t>0119/24</t>
  </si>
  <si>
    <t>B02006244</t>
  </si>
  <si>
    <t>24/1726407-1</t>
  </si>
  <si>
    <t>0249/24</t>
  </si>
  <si>
    <t>B02016984</t>
  </si>
  <si>
    <t>24/1720556-3</t>
  </si>
  <si>
    <t>0159/24</t>
  </si>
  <si>
    <t>B02010922</t>
  </si>
  <si>
    <t>24/1720659-4</t>
  </si>
  <si>
    <t>0240/24</t>
  </si>
  <si>
    <t>B02014454</t>
  </si>
  <si>
    <t>24/1726047-5</t>
  </si>
  <si>
    <t>0231/24</t>
  </si>
  <si>
    <t>B02014455</t>
  </si>
  <si>
    <t>24/1733545-9</t>
  </si>
  <si>
    <t>0187/24</t>
  </si>
  <si>
    <t>B01981841</t>
  </si>
  <si>
    <t>24/1734035-5</t>
  </si>
  <si>
    <t>0123/24</t>
  </si>
  <si>
    <t>B02010860</t>
  </si>
  <si>
    <t>24/1720258-0</t>
  </si>
  <si>
    <t>0229/24</t>
  </si>
  <si>
    <t>B01993324</t>
  </si>
  <si>
    <t>24/1733835-0</t>
  </si>
  <si>
    <t>0261/24</t>
  </si>
  <si>
    <t>B01980359</t>
  </si>
  <si>
    <t>24/1733974-8</t>
  </si>
  <si>
    <t>0216/24</t>
  </si>
  <si>
    <t>B02018204</t>
  </si>
  <si>
    <t>24/1734294-3</t>
  </si>
  <si>
    <t>0132/24</t>
  </si>
  <si>
    <t>B01977321</t>
  </si>
  <si>
    <t>24/1738938-9</t>
  </si>
  <si>
    <t>0233/24</t>
  </si>
  <si>
    <t>B02014459</t>
  </si>
  <si>
    <t>24/1734085-1</t>
  </si>
  <si>
    <t>FCU0G88</t>
  </si>
  <si>
    <t>0210/24</t>
  </si>
  <si>
    <t>B02010930</t>
  </si>
  <si>
    <t>24/1733798-2</t>
  </si>
  <si>
    <t>0148/24</t>
  </si>
  <si>
    <t>B02006214</t>
  </si>
  <si>
    <t>24/1733819-9</t>
  </si>
  <si>
    <t>0195/24</t>
  </si>
  <si>
    <t>B02010910</t>
  </si>
  <si>
    <t>24/1744324-3</t>
  </si>
  <si>
    <t>0193/24</t>
  </si>
  <si>
    <t>B02010905</t>
  </si>
  <si>
    <t>24/1733754-0</t>
  </si>
  <si>
    <t>0228/24</t>
  </si>
  <si>
    <t>B01997469</t>
  </si>
  <si>
    <t>24/1743373-6</t>
  </si>
  <si>
    <t>0248/24</t>
  </si>
  <si>
    <t>B02014482</t>
  </si>
  <si>
    <t>24/1743110-5</t>
  </si>
  <si>
    <t>0271/24</t>
  </si>
  <si>
    <t>B01998730</t>
  </si>
  <si>
    <t>24/1737403-9</t>
  </si>
  <si>
    <t>0235/24</t>
  </si>
  <si>
    <t>B01977311</t>
  </si>
  <si>
    <t>24/1756299-4</t>
  </si>
  <si>
    <t>0280/24</t>
  </si>
  <si>
    <t>B01973293</t>
  </si>
  <si>
    <t>24/1762363-2</t>
  </si>
  <si>
    <t>0038/24</t>
  </si>
  <si>
    <t>B01988526</t>
  </si>
  <si>
    <t>24/1754061-3</t>
  </si>
  <si>
    <t>0122/24</t>
  </si>
  <si>
    <t>B01976173</t>
  </si>
  <si>
    <t>24/1754025-7</t>
  </si>
  <si>
    <t>0266/24</t>
  </si>
  <si>
    <t>B02018216</t>
  </si>
  <si>
    <t>24/1757829-7</t>
  </si>
  <si>
    <t>0260/24</t>
  </si>
  <si>
    <t>B02018213</t>
  </si>
  <si>
    <t>24/1758003-8</t>
  </si>
  <si>
    <t>0181/24</t>
  </si>
  <si>
    <t>B01994836</t>
  </si>
  <si>
    <t>24/1762505-8</t>
  </si>
  <si>
    <t>0238/24</t>
  </si>
  <si>
    <t>B02014477</t>
  </si>
  <si>
    <t>24/1762384-5</t>
  </si>
  <si>
    <t>0110/24</t>
  </si>
  <si>
    <t>B02010885</t>
  </si>
  <si>
    <t>24/1762427-2</t>
  </si>
  <si>
    <t>0230/24</t>
  </si>
  <si>
    <t>B02010943</t>
  </si>
  <si>
    <t>24/1777930-6</t>
  </si>
  <si>
    <t>0330/24</t>
  </si>
  <si>
    <t>B02026233</t>
  </si>
  <si>
    <t>24/1777870-9</t>
  </si>
  <si>
    <t>0317/24</t>
  </si>
  <si>
    <t>B02023008</t>
  </si>
  <si>
    <t>24/1777569-6</t>
  </si>
  <si>
    <t>0324/24</t>
  </si>
  <si>
    <t>B02023004</t>
  </si>
  <si>
    <t>24/0379763-9</t>
  </si>
  <si>
    <t>AGESBEC</t>
  </si>
  <si>
    <t>0290/24</t>
  </si>
  <si>
    <t>B02018211</t>
  </si>
  <si>
    <t>24/1775831-7</t>
  </si>
  <si>
    <t>GIK4C47</t>
  </si>
  <si>
    <t>0305/24</t>
  </si>
  <si>
    <t>B02022995</t>
  </si>
  <si>
    <t>24/1777053-8</t>
  </si>
  <si>
    <t>0247/24</t>
  </si>
  <si>
    <t>B02023000</t>
  </si>
  <si>
    <t>24/1775351-0</t>
  </si>
  <si>
    <t>0313/24</t>
  </si>
  <si>
    <t>B02010874</t>
  </si>
  <si>
    <t>24/1791464-5</t>
  </si>
  <si>
    <t>0234/24</t>
  </si>
  <si>
    <t>B02014466</t>
  </si>
  <si>
    <t>24/1666100-0</t>
  </si>
  <si>
    <t>0120/24</t>
  </si>
  <si>
    <t>B01981848</t>
  </si>
  <si>
    <t>24/1242005-9</t>
  </si>
  <si>
    <t>GJP2D16</t>
  </si>
  <si>
    <t xml:space="preserve"> 0001021I24</t>
  </si>
  <si>
    <t>B01955840</t>
  </si>
  <si>
    <t>SISTEMA DE NF FORA DO AR, RETORNOU NO DIA 27/08</t>
  </si>
  <si>
    <t>24/1678337-7</t>
  </si>
  <si>
    <t>0178/24</t>
  </si>
  <si>
    <t>B01988109</t>
  </si>
  <si>
    <t>24/1595715-0</t>
  </si>
  <si>
    <t>0069/24</t>
  </si>
  <si>
    <t>B01973294</t>
  </si>
  <si>
    <t>24/1770065-3</t>
  </si>
  <si>
    <t>0218/24</t>
  </si>
  <si>
    <t>B02010936</t>
  </si>
  <si>
    <t>24/1776737-5</t>
  </si>
  <si>
    <t>0308/24</t>
  </si>
  <si>
    <t>B02018223</t>
  </si>
  <si>
    <t>24/1793436-0</t>
  </si>
  <si>
    <t>0327/24</t>
  </si>
  <si>
    <t>B02010933</t>
  </si>
  <si>
    <t>24/1719120-1</t>
  </si>
  <si>
    <t>0112/24</t>
  </si>
  <si>
    <t>B02006248</t>
  </si>
  <si>
    <t>24/1800860-5</t>
  </si>
  <si>
    <t>0354/24</t>
  </si>
  <si>
    <t>B01934483</t>
  </si>
  <si>
    <t>24/1775492-3</t>
  </si>
  <si>
    <t>0314/24</t>
  </si>
  <si>
    <t>B02016990</t>
  </si>
  <si>
    <t>Agendamento 21/08 19:45 - VEÍCULO SEGUIU COM A NF MAS SEM A CARGA FÍSICA (GIK4C47 / BWY5G53 - LÉO FRANCISCO) NO DIA 22/08 - SISTEMA DE NF FORA DO AR, RETORNOU NO DIA 27/08.</t>
  </si>
  <si>
    <t>24/1792519-1</t>
  </si>
  <si>
    <t>0269/24</t>
  </si>
  <si>
    <t>B02018220</t>
  </si>
  <si>
    <t>24/1789416-4</t>
  </si>
  <si>
    <t>0263/24</t>
  </si>
  <si>
    <t>B02016983</t>
  </si>
  <si>
    <t>24/1810777-8</t>
  </si>
  <si>
    <t>0378/24</t>
  </si>
  <si>
    <t>B01981842</t>
  </si>
  <si>
    <t>24/1822484-7</t>
  </si>
  <si>
    <t>0215/24</t>
  </si>
  <si>
    <t>B02010926</t>
  </si>
  <si>
    <t>24/1829473-0</t>
  </si>
  <si>
    <t>0340/24</t>
  </si>
  <si>
    <t>B02026168</t>
  </si>
  <si>
    <t>24/1821371-3</t>
  </si>
  <si>
    <t>0309/24</t>
  </si>
  <si>
    <t>B02018221</t>
  </si>
  <si>
    <t>24/1820680-6</t>
  </si>
  <si>
    <t>0310/24</t>
  </si>
  <si>
    <t>B02026169</t>
  </si>
  <si>
    <t>24/1828540-4</t>
  </si>
  <si>
    <t>0349/24</t>
  </si>
  <si>
    <t>B02023005</t>
  </si>
  <si>
    <t>24/1791141-7</t>
  </si>
  <si>
    <t>0213/24</t>
  </si>
  <si>
    <t>B02010924</t>
  </si>
  <si>
    <t>24/1836630-7</t>
  </si>
  <si>
    <t>0380/24</t>
  </si>
  <si>
    <t>B02026215</t>
  </si>
  <si>
    <t>24/1836050-3</t>
  </si>
  <si>
    <t>0376/24</t>
  </si>
  <si>
    <t>B02027765</t>
  </si>
  <si>
    <t>24/1837242-0</t>
  </si>
  <si>
    <t>0315/24</t>
  </si>
  <si>
    <t>B02010932</t>
  </si>
  <si>
    <t>24/1821118-4</t>
  </si>
  <si>
    <t>24/1837439-3</t>
  </si>
  <si>
    <t>0373/24</t>
  </si>
  <si>
    <t>B02026231</t>
  </si>
  <si>
    <t>24/1836873-3</t>
  </si>
  <si>
    <t>0374/24</t>
  </si>
  <si>
    <t>B02026202</t>
  </si>
  <si>
    <t>24/1848420-2</t>
  </si>
  <si>
    <t>0097/24</t>
  </si>
  <si>
    <t>B02006234</t>
  </si>
  <si>
    <t>24/1849544-1</t>
  </si>
  <si>
    <t>0253/24</t>
  </si>
  <si>
    <t>B02016978</t>
  </si>
  <si>
    <t>24/1848553-5</t>
  </si>
  <si>
    <t>0338/24</t>
  </si>
  <si>
    <t>B02026237</t>
  </si>
  <si>
    <t>24/1864453-6</t>
  </si>
  <si>
    <t>0397/24</t>
  </si>
  <si>
    <t>B02033725</t>
  </si>
  <si>
    <t>24/1863949-4</t>
  </si>
  <si>
    <t>0384/24</t>
  </si>
  <si>
    <t>B02027769</t>
  </si>
  <si>
    <t>24/1860421-6</t>
  </si>
  <si>
    <t>0153/24</t>
  </si>
  <si>
    <t>B02010882</t>
  </si>
  <si>
    <t>24/1869586-6</t>
  </si>
  <si>
    <t>0353/24</t>
  </si>
  <si>
    <t>B02026195</t>
  </si>
  <si>
    <t>24/1810843-0</t>
  </si>
  <si>
    <t>0360/24</t>
  </si>
  <si>
    <t>B02026172</t>
  </si>
  <si>
    <t>24/1854009-9</t>
  </si>
  <si>
    <t>0318/24</t>
  </si>
  <si>
    <t>B02026189</t>
  </si>
  <si>
    <t>24/1879425-2</t>
  </si>
  <si>
    <t>0334/24</t>
  </si>
  <si>
    <t>B02016997</t>
  </si>
  <si>
    <t>24/1812079-0</t>
  </si>
  <si>
    <t>0265/24</t>
  </si>
  <si>
    <t>B02018217</t>
  </si>
  <si>
    <t>24/1894902-7</t>
  </si>
  <si>
    <t>0402/24</t>
  </si>
  <si>
    <t>B02033711</t>
  </si>
  <si>
    <t>24/1895882-4</t>
  </si>
  <si>
    <t>0395/24</t>
  </si>
  <si>
    <t>B02032514</t>
  </si>
  <si>
    <t>24/1894633-8</t>
  </si>
  <si>
    <t>0401/24</t>
  </si>
  <si>
    <t>B02033714</t>
  </si>
  <si>
    <t>24/1884562-0</t>
  </si>
  <si>
    <t>0375/24</t>
  </si>
  <si>
    <t>B02026204</t>
  </si>
  <si>
    <t>24/1895683-0</t>
  </si>
  <si>
    <t>0346/24</t>
  </si>
  <si>
    <t>B02022991</t>
  </si>
  <si>
    <t>24/1895931-6</t>
  </si>
  <si>
    <t>0264/24</t>
  </si>
  <si>
    <t>B02018214</t>
  </si>
  <si>
    <t>24/1885906-0</t>
  </si>
  <si>
    <t>0430/24</t>
  </si>
  <si>
    <t>B02038735</t>
  </si>
  <si>
    <t>24/1884173-0</t>
  </si>
  <si>
    <t>0246/24</t>
  </si>
  <si>
    <t>B02014479</t>
  </si>
  <si>
    <t>24/1894588-9</t>
  </si>
  <si>
    <t>0147/24</t>
  </si>
  <si>
    <t>B02010887</t>
  </si>
  <si>
    <t>24/1911857-9</t>
  </si>
  <si>
    <t>0445/24</t>
  </si>
  <si>
    <t>B02038769</t>
  </si>
  <si>
    <t>24/1908545-0</t>
  </si>
  <si>
    <t>0339/24</t>
  </si>
  <si>
    <t>B01993327</t>
  </si>
  <si>
    <t>24/1907652-3</t>
  </si>
  <si>
    <t>0392/24</t>
  </si>
  <si>
    <t>B02032512</t>
  </si>
  <si>
    <t>24/1908699-5</t>
  </si>
  <si>
    <t>0436/24</t>
  </si>
  <si>
    <t>B01988115</t>
  </si>
  <si>
    <t>24/1908745-2</t>
  </si>
  <si>
    <t>0399/24</t>
  </si>
  <si>
    <t>B02033713</t>
  </si>
  <si>
    <t>24/1911901-0</t>
  </si>
  <si>
    <t>0389/24</t>
  </si>
  <si>
    <t>B02030210</t>
  </si>
  <si>
    <t>24/1907215-3</t>
  </si>
  <si>
    <t>0377/24</t>
  </si>
  <si>
    <t>B02027766</t>
  </si>
  <si>
    <t>24/1917660-9</t>
  </si>
  <si>
    <t>0385/24</t>
  </si>
  <si>
    <t>B02030204</t>
  </si>
  <si>
    <t>24/1918988-3</t>
  </si>
  <si>
    <t>0420/24</t>
  </si>
  <si>
    <t>B01979001</t>
  </si>
  <si>
    <t>24/1918967-0</t>
  </si>
  <si>
    <t>0419/24</t>
  </si>
  <si>
    <t>B01976174</t>
  </si>
  <si>
    <t>24/1926412-5</t>
  </si>
  <si>
    <t>0443/24</t>
  </si>
  <si>
    <t>B02038765</t>
  </si>
  <si>
    <t>24/1906847-4</t>
  </si>
  <si>
    <t>0352/24</t>
  </si>
  <si>
    <t>B02022980</t>
  </si>
  <si>
    <t>24/1926520-2</t>
  </si>
  <si>
    <t>0408/24</t>
  </si>
  <si>
    <t>B02016988</t>
  </si>
  <si>
    <t>24/1926380-3</t>
  </si>
  <si>
    <t>0457/24</t>
  </si>
  <si>
    <t>B02040084</t>
  </si>
  <si>
    <t>24/1937550-4</t>
  </si>
  <si>
    <t>0343/24</t>
  </si>
  <si>
    <t>B02026227</t>
  </si>
  <si>
    <t>24/1941200-0</t>
  </si>
  <si>
    <t>0173/24</t>
  </si>
  <si>
    <t>B01997237</t>
  </si>
  <si>
    <t>24/1945372-6</t>
  </si>
  <si>
    <t>0469/24</t>
  </si>
  <si>
    <t>B02041533</t>
  </si>
  <si>
    <t>24/1936891-5</t>
  </si>
  <si>
    <t>0441/24</t>
  </si>
  <si>
    <t>B02038761</t>
  </si>
  <si>
    <t>24/1938042-7</t>
  </si>
  <si>
    <t>0490/24</t>
  </si>
  <si>
    <t>B01977306</t>
  </si>
  <si>
    <t>24/1945004-2</t>
  </si>
  <si>
    <t>0484/24</t>
  </si>
  <si>
    <t>B02044105</t>
  </si>
  <si>
    <t>24/1943995-2</t>
  </si>
  <si>
    <t>0455/24</t>
  </si>
  <si>
    <t>B02040085</t>
  </si>
  <si>
    <t>24/1938017-6</t>
  </si>
  <si>
    <t>0411/24</t>
  </si>
  <si>
    <t>B01967377</t>
  </si>
  <si>
    <t>24/1917718-4</t>
  </si>
  <si>
    <t>0116/24</t>
  </si>
  <si>
    <t>B02006242</t>
  </si>
  <si>
    <t>24/1951713-9</t>
  </si>
  <si>
    <t>0499/24</t>
  </si>
  <si>
    <t>B02047529</t>
  </si>
  <si>
    <t>24/1968866-9</t>
  </si>
  <si>
    <t>0458/24</t>
  </si>
  <si>
    <t>B02040088</t>
  </si>
  <si>
    <t>24/1957328-4</t>
  </si>
  <si>
    <t>0453/24</t>
  </si>
  <si>
    <t>B02040081</t>
  </si>
  <si>
    <t>24/1964809-8</t>
  </si>
  <si>
    <t>0403/24</t>
  </si>
  <si>
    <t>B02033719</t>
  </si>
  <si>
    <t>24/1953023-2</t>
  </si>
  <si>
    <t>0426/24</t>
  </si>
  <si>
    <t>B02006205</t>
  </si>
  <si>
    <t>24/1952776-2</t>
  </si>
  <si>
    <t>0368/24</t>
  </si>
  <si>
    <t>B02026211</t>
  </si>
  <si>
    <t>24/1968932-0</t>
  </si>
  <si>
    <t>0452/24</t>
  </si>
  <si>
    <t>B02040082</t>
  </si>
  <si>
    <t>24/1951798-8</t>
  </si>
  <si>
    <t>0393/24</t>
  </si>
  <si>
    <t>B02032513</t>
  </si>
  <si>
    <t>24/1974538-7</t>
  </si>
  <si>
    <t>0448/24</t>
  </si>
  <si>
    <t>B02040077</t>
  </si>
  <si>
    <t>24/1974992-7</t>
  </si>
  <si>
    <t>0418/24</t>
  </si>
  <si>
    <t>B02010925</t>
  </si>
  <si>
    <t>24/1975037-2</t>
  </si>
  <si>
    <t>0425/24</t>
  </si>
  <si>
    <t>B01985877</t>
  </si>
  <si>
    <t>24/1984945-0</t>
  </si>
  <si>
    <t>0521/24</t>
  </si>
  <si>
    <t>B02051641</t>
  </si>
  <si>
    <t>24/1989271-1</t>
  </si>
  <si>
    <t>0515/24</t>
  </si>
  <si>
    <t>B02038755</t>
  </si>
  <si>
    <t>24/1988333-0</t>
  </si>
  <si>
    <t>0502/24</t>
  </si>
  <si>
    <t>B02046304</t>
  </si>
  <si>
    <t>24/1979100-1</t>
  </si>
  <si>
    <t>0454/24</t>
  </si>
  <si>
    <t>B02040083</t>
  </si>
  <si>
    <t>24/1989381-5</t>
  </si>
  <si>
    <t>0504/24</t>
  </si>
  <si>
    <t>B02047517</t>
  </si>
  <si>
    <t>24/1996517-4</t>
  </si>
  <si>
    <t>0459/24</t>
  </si>
  <si>
    <t>B02041286</t>
  </si>
  <si>
    <t>24/1952059-8</t>
  </si>
  <si>
    <t>0319/24</t>
  </si>
  <si>
    <t>B02022929</t>
  </si>
  <si>
    <t>24/2001078-6</t>
  </si>
  <si>
    <t>0421/24</t>
  </si>
  <si>
    <t>B01979002</t>
  </si>
  <si>
    <t>24/1994461-4</t>
  </si>
  <si>
    <t>0456/24</t>
  </si>
  <si>
    <t>B02040087</t>
  </si>
  <si>
    <t>24/2009353-3</t>
  </si>
  <si>
    <t>0495/24</t>
  </si>
  <si>
    <t>B02045218</t>
  </si>
  <si>
    <t>24/2009300-2</t>
  </si>
  <si>
    <t>0494/24</t>
  </si>
  <si>
    <t>B02045217</t>
  </si>
  <si>
    <t>24/2009411-4</t>
  </si>
  <si>
    <t>0391/24</t>
  </si>
  <si>
    <t>B02026208</t>
  </si>
  <si>
    <t>24/2009219-7</t>
  </si>
  <si>
    <t>0483/24</t>
  </si>
  <si>
    <t>B02044862</t>
  </si>
  <si>
    <t>24/1965296-6</t>
  </si>
  <si>
    <t>0387/24</t>
  </si>
  <si>
    <t>B02030208</t>
  </si>
  <si>
    <t>24/2009143-3</t>
  </si>
  <si>
    <t>0476/24</t>
  </si>
  <si>
    <t>B02042668</t>
  </si>
  <si>
    <t>24/2012862-0</t>
  </si>
  <si>
    <t>0523/24</t>
  </si>
  <si>
    <t>B02051439</t>
  </si>
  <si>
    <t>24/2032469-1</t>
  </si>
  <si>
    <t>0466/24</t>
  </si>
  <si>
    <t>B02041530</t>
  </si>
  <si>
    <t>24/2032852-2</t>
  </si>
  <si>
    <t>0424/24</t>
  </si>
  <si>
    <t>B01992395</t>
  </si>
  <si>
    <t>24/2032513-2</t>
  </si>
  <si>
    <t>0237/24</t>
  </si>
  <si>
    <t>B02014470</t>
  </si>
  <si>
    <t>24/2033042-0</t>
  </si>
  <si>
    <t>0379/24</t>
  </si>
  <si>
    <t>B02027767</t>
  </si>
  <si>
    <t>24/2041865-3</t>
  </si>
  <si>
    <t>0449/24</t>
  </si>
  <si>
    <t>B02040079</t>
  </si>
  <si>
    <t>24/2046772-7</t>
  </si>
  <si>
    <t>0582/24</t>
  </si>
  <si>
    <t>B02040080</t>
  </si>
  <si>
    <t>24/2044208-2</t>
  </si>
  <si>
    <t>0519/24</t>
  </si>
  <si>
    <t>B02051437</t>
  </si>
  <si>
    <t>24/2032605-8</t>
  </si>
  <si>
    <t>0433/24</t>
  </si>
  <si>
    <t>B02038745</t>
  </si>
  <si>
    <t>24/2043812-3</t>
  </si>
  <si>
    <t>0491/24</t>
  </si>
  <si>
    <t>B02045211</t>
  </si>
  <si>
    <t>24/2043787-9</t>
  </si>
  <si>
    <t>0508/24</t>
  </si>
  <si>
    <t>B02047527</t>
  </si>
  <si>
    <t>24/2043900-6</t>
  </si>
  <si>
    <t>0531/24</t>
  </si>
  <si>
    <t>B02051443</t>
  </si>
  <si>
    <t>24/2058030-2</t>
  </si>
  <si>
    <t>0547/24</t>
  </si>
  <si>
    <t>B02054212</t>
  </si>
  <si>
    <t>24/2050477-0</t>
  </si>
  <si>
    <t>0549/24</t>
  </si>
  <si>
    <t>B02054210</t>
  </si>
  <si>
    <t>24/2050290-5</t>
  </si>
  <si>
    <t>0580/24</t>
  </si>
  <si>
    <t>B02048940</t>
  </si>
  <si>
    <t>24/2066635-5</t>
  </si>
  <si>
    <t>0562/24</t>
  </si>
  <si>
    <t>B02054577</t>
  </si>
  <si>
    <t>24/2061679-0</t>
  </si>
  <si>
    <t>0572/24</t>
  </si>
  <si>
    <t>B02056501</t>
  </si>
  <si>
    <t>24/2066568-5</t>
  </si>
  <si>
    <t>0481/24</t>
  </si>
  <si>
    <t>B02044104</t>
  </si>
  <si>
    <t>24/2060347-7</t>
  </si>
  <si>
    <t>0532/24</t>
  </si>
  <si>
    <t>B02051441</t>
  </si>
  <si>
    <t>24/2066502-2</t>
  </si>
  <si>
    <t>0536/24</t>
  </si>
  <si>
    <t>B02052883</t>
  </si>
  <si>
    <t>24/2051883-6</t>
  </si>
  <si>
    <t>0503/24</t>
  </si>
  <si>
    <t>B02046305</t>
  </si>
  <si>
    <t>24/2050552-1</t>
  </si>
  <si>
    <t>0467/24</t>
  </si>
  <si>
    <t>B02041529</t>
  </si>
  <si>
    <t>24/2058080-9</t>
  </si>
  <si>
    <t>0472/24</t>
  </si>
  <si>
    <t>B02043627</t>
  </si>
  <si>
    <t>24/2066393-3</t>
  </si>
  <si>
    <t>0479/24</t>
  </si>
  <si>
    <t>B02044103</t>
  </si>
  <si>
    <t>24/2052031-8</t>
  </si>
  <si>
    <t>0475/24</t>
  </si>
  <si>
    <t>B02042580</t>
  </si>
  <si>
    <t>24/2073386-9</t>
  </si>
  <si>
    <t>0477/24</t>
  </si>
  <si>
    <t>B02044101</t>
  </si>
  <si>
    <t>24/1652356-1</t>
  </si>
  <si>
    <t>0141/24</t>
  </si>
  <si>
    <t>B01977315</t>
  </si>
  <si>
    <t>24/2067410-2</t>
  </si>
  <si>
    <t>0551/24</t>
  </si>
  <si>
    <t>B01956161</t>
  </si>
  <si>
    <t>24/2102906-5</t>
  </si>
  <si>
    <t>0524/24</t>
  </si>
  <si>
    <t>B02051447</t>
  </si>
  <si>
    <t>24/2081888-0</t>
  </si>
  <si>
    <t>0512/24</t>
  </si>
  <si>
    <t>B02048943</t>
  </si>
  <si>
    <t>24/2081948-8</t>
  </si>
  <si>
    <t>0500/24</t>
  </si>
  <si>
    <t>B02045213</t>
  </si>
  <si>
    <t>24/2102964-2</t>
  </si>
  <si>
    <t>0527/24</t>
  </si>
  <si>
    <t>B02051445</t>
  </si>
  <si>
    <t>24/2102937-5</t>
  </si>
  <si>
    <t>0129/24</t>
  </si>
  <si>
    <t>B02010872</t>
  </si>
  <si>
    <t>24/2097310-0</t>
  </si>
  <si>
    <t>0516/24</t>
  </si>
  <si>
    <t>B02044107</t>
  </si>
  <si>
    <t>24/2092582-2</t>
  </si>
  <si>
    <t>0429/24</t>
  </si>
  <si>
    <t>B02038733</t>
  </si>
  <si>
    <t>24/2111380-5</t>
  </si>
  <si>
    <t>0583/24</t>
  </si>
  <si>
    <t>B02056515</t>
  </si>
  <si>
    <t>24/2111322-8</t>
  </si>
  <si>
    <t>0566/24</t>
  </si>
  <si>
    <t>B02054579</t>
  </si>
  <si>
    <t>24/2111247-7</t>
  </si>
  <si>
    <t>0553/24</t>
  </si>
  <si>
    <t>B02054217</t>
  </si>
  <si>
    <t>24/2111420-8</t>
  </si>
  <si>
    <t>0522/24</t>
  </si>
  <si>
    <t>B02045219</t>
  </si>
  <si>
    <t>24/2111207-8</t>
  </si>
  <si>
    <t>0539/24</t>
  </si>
  <si>
    <t>B02052877</t>
  </si>
  <si>
    <t>24/2111134-9</t>
  </si>
  <si>
    <t>0535/24</t>
  </si>
  <si>
    <t>B02052867</t>
  </si>
  <si>
    <t>24/2115527-3</t>
  </si>
  <si>
    <t>0534/24</t>
  </si>
  <si>
    <t>B02052880</t>
  </si>
  <si>
    <t>24/2115361-0</t>
  </si>
  <si>
    <t>0541/24</t>
  </si>
  <si>
    <t>B02052879</t>
  </si>
  <si>
    <t>24/2117826-5</t>
  </si>
  <si>
    <t>0518/24</t>
  </si>
  <si>
    <t>B02038744</t>
  </si>
  <si>
    <t>24/2123959-0</t>
  </si>
  <si>
    <t>0604/24</t>
  </si>
  <si>
    <t>B02062390</t>
  </si>
  <si>
    <t>24/2124126-9</t>
  </si>
  <si>
    <t>0316/24</t>
  </si>
  <si>
    <t>B02014484</t>
  </si>
  <si>
    <t>24/2118975-5</t>
  </si>
  <si>
    <t>0581/24</t>
  </si>
  <si>
    <t>B02058063</t>
  </si>
  <si>
    <t>24/2123903-5</t>
  </si>
  <si>
    <t>0571/24</t>
  </si>
  <si>
    <t>B02056500</t>
  </si>
  <si>
    <t>24/2125002-0</t>
  </si>
  <si>
    <t>0614/24</t>
  </si>
  <si>
    <t>B02063719</t>
  </si>
  <si>
    <t>24/2128155-4</t>
  </si>
  <si>
    <t>0607/24</t>
  </si>
  <si>
    <t>B02063681</t>
  </si>
  <si>
    <t>24/2115806-0</t>
  </si>
  <si>
    <t>0560/24</t>
  </si>
  <si>
    <t>B02054576</t>
  </si>
  <si>
    <t>CARGA NÃO LOCALIZADA EM GRU NO DIA DO AGENDAMENTO (01/10)</t>
  </si>
  <si>
    <t>24/2118051-0</t>
  </si>
  <si>
    <t>0543/24</t>
  </si>
  <si>
    <t>B02052882</t>
  </si>
  <si>
    <t>CARGA NÃO LOCALIZADA EM GRU NO DIA DO AGENDAMENTO (02/10)</t>
  </si>
  <si>
    <t>24/2138805-7</t>
  </si>
  <si>
    <t>0613/24</t>
  </si>
  <si>
    <t>B02063713</t>
  </si>
  <si>
    <t>24/2137583-4</t>
  </si>
  <si>
    <t>0593/24</t>
  </si>
  <si>
    <t>B02060858</t>
  </si>
  <si>
    <t>24/2138546-5</t>
  </si>
  <si>
    <t>0597/24</t>
  </si>
  <si>
    <t>B02060868</t>
  </si>
  <si>
    <t>24/2138181-8</t>
  </si>
  <si>
    <t>0542/24</t>
  </si>
  <si>
    <t>B02052936</t>
  </si>
  <si>
    <t>24/2143015-0</t>
  </si>
  <si>
    <t>0590/24</t>
  </si>
  <si>
    <t>B02059336</t>
  </si>
  <si>
    <t>24/2152420-1</t>
  </si>
  <si>
    <t>0577/24</t>
  </si>
  <si>
    <t>B02056508</t>
  </si>
  <si>
    <t>24/2154866-6</t>
  </si>
  <si>
    <t>0575/24</t>
  </si>
  <si>
    <t>B02056506</t>
  </si>
  <si>
    <t>24/2154900-0</t>
  </si>
  <si>
    <t>0606/24</t>
  </si>
  <si>
    <t>B02062409</t>
  </si>
  <si>
    <t>24/2154935-2</t>
  </si>
  <si>
    <t>0605/24</t>
  </si>
  <si>
    <t>B02062545</t>
  </si>
  <si>
    <t>24/2111991-9</t>
  </si>
  <si>
    <t>0487/24</t>
  </si>
  <si>
    <t>B01985879</t>
  </si>
  <si>
    <t>24/2165533-0</t>
  </si>
  <si>
    <t>0359/24</t>
  </si>
  <si>
    <t>B02018218</t>
  </si>
  <si>
    <t>24/2165447-4</t>
  </si>
  <si>
    <t>0612/24</t>
  </si>
  <si>
    <t>B02063710</t>
  </si>
  <si>
    <t>24/2170659-8</t>
  </si>
  <si>
    <t>0348/24</t>
  </si>
  <si>
    <t>B02022983</t>
  </si>
  <si>
    <t>24/2142728-1</t>
  </si>
  <si>
    <t>0573/24</t>
  </si>
  <si>
    <t>B02056502</t>
  </si>
  <si>
    <t>24/2143383-4</t>
  </si>
  <si>
    <t>0603/24</t>
  </si>
  <si>
    <t>B02062399</t>
  </si>
  <si>
    <t>24/2173699-3</t>
  </si>
  <si>
    <t>0517/24</t>
  </si>
  <si>
    <t>B02048946</t>
  </si>
  <si>
    <t>24/2165496-2</t>
  </si>
  <si>
    <t>0592/24</t>
  </si>
  <si>
    <t>B02060855</t>
  </si>
  <si>
    <t>24/2170360-2</t>
  </si>
  <si>
    <t>0619/24</t>
  </si>
  <si>
    <t>B02065708</t>
  </si>
  <si>
    <t>24/2185871-1</t>
  </si>
  <si>
    <t>0664/24</t>
  </si>
  <si>
    <t>B02068773</t>
  </si>
  <si>
    <t>24/2172673-4</t>
  </si>
  <si>
    <t>0584/24</t>
  </si>
  <si>
    <t>B02058075</t>
  </si>
  <si>
    <t>CARGA NÃO DISPONIBILIZADA EM GRU PARA CARREGAMENTO NO DIA 07/10</t>
  </si>
  <si>
    <t>24/2184127-4</t>
  </si>
  <si>
    <t>0632/24</t>
  </si>
  <si>
    <t>B02068211</t>
  </si>
  <si>
    <t>24/2187293-5</t>
  </si>
  <si>
    <t>0665/24</t>
  </si>
  <si>
    <t>B02072496</t>
  </si>
  <si>
    <t>24/2184217-3</t>
  </si>
  <si>
    <t>0653/24</t>
  </si>
  <si>
    <t>B02071304</t>
  </si>
  <si>
    <t>24/2199763-0</t>
  </si>
  <si>
    <t>0692/24</t>
  </si>
  <si>
    <t>B02040078</t>
  </si>
  <si>
    <t>24/2199714-2</t>
  </si>
  <si>
    <t>0680/24</t>
  </si>
  <si>
    <t>B02073858</t>
  </si>
  <si>
    <t>24/2199745-2</t>
  </si>
  <si>
    <t>0417/24</t>
  </si>
  <si>
    <t>B01985880</t>
  </si>
  <si>
    <t>24/2192868-0</t>
  </si>
  <si>
    <t>0630/24</t>
  </si>
  <si>
    <t>B02063699</t>
  </si>
  <si>
    <t>24/2204253-7</t>
  </si>
  <si>
    <t>0570/24</t>
  </si>
  <si>
    <t>B02052876</t>
  </si>
  <si>
    <t>24/2208646-1</t>
  </si>
  <si>
    <t>0651/24</t>
  </si>
  <si>
    <t>B02055386</t>
  </si>
  <si>
    <t>24/2210720-5</t>
  </si>
  <si>
    <t>0682/24</t>
  </si>
  <si>
    <t>B02073859</t>
  </si>
  <si>
    <t>24/2188952-8</t>
  </si>
  <si>
    <t>0608/24</t>
  </si>
  <si>
    <t>B02063680</t>
  </si>
  <si>
    <t>24/2205597-3</t>
  </si>
  <si>
    <t>0624/24</t>
  </si>
  <si>
    <t>B02066760</t>
  </si>
  <si>
    <t>24/2192765-9</t>
  </si>
  <si>
    <t>0646/24</t>
  </si>
  <si>
    <t>B02068770</t>
  </si>
  <si>
    <t>24/2192737-3</t>
  </si>
  <si>
    <t>0588/24</t>
  </si>
  <si>
    <t>B02059328</t>
  </si>
  <si>
    <t>24/2208929-0</t>
  </si>
  <si>
    <t>0678/24</t>
  </si>
  <si>
    <t>B02073722</t>
  </si>
  <si>
    <t>24/2224729-5</t>
  </si>
  <si>
    <t>0645/24</t>
  </si>
  <si>
    <t>B02068778</t>
  </si>
  <si>
    <t>24/2224786-4</t>
  </si>
  <si>
    <t>0501/24</t>
  </si>
  <si>
    <t>B01967380</t>
  </si>
  <si>
    <t>24/2233547-0</t>
  </si>
  <si>
    <t>0668/24</t>
  </si>
  <si>
    <t>B02073629</t>
  </si>
  <si>
    <t>24/2231347-6</t>
  </si>
  <si>
    <t>0679/24</t>
  </si>
  <si>
    <t>B02073860</t>
  </si>
  <si>
    <t>24/2229288-6</t>
  </si>
  <si>
    <t>0654/24</t>
  </si>
  <si>
    <t>B02071310</t>
  </si>
  <si>
    <t>24/2235005-3</t>
  </si>
  <si>
    <t>0701/24</t>
  </si>
  <si>
    <t>B02079065</t>
  </si>
  <si>
    <t>24/2230367-5</t>
  </si>
  <si>
    <t>0700/24</t>
  </si>
  <si>
    <t>B02079143</t>
  </si>
  <si>
    <t>24/2229412-9</t>
  </si>
  <si>
    <t>0661/24</t>
  </si>
  <si>
    <t>B02072477</t>
  </si>
  <si>
    <t>24/2230050-1</t>
  </si>
  <si>
    <t>0658/24</t>
  </si>
  <si>
    <t>B02071326</t>
  </si>
  <si>
    <t>24/2230022-6</t>
  </si>
  <si>
    <t>0671/24</t>
  </si>
  <si>
    <t>B02073723</t>
  </si>
  <si>
    <t>24/2230075-7</t>
  </si>
  <si>
    <t>0673/24</t>
  </si>
  <si>
    <t>B02073730</t>
  </si>
  <si>
    <t>24/2229203-7</t>
  </si>
  <si>
    <t>0702/24</t>
  </si>
  <si>
    <t>B02079177</t>
  </si>
  <si>
    <t>24/2236051-2</t>
  </si>
  <si>
    <t>0471/24</t>
  </si>
  <si>
    <t>B02043623</t>
  </si>
  <si>
    <t>24/2235077-0</t>
  </si>
  <si>
    <t>0704/24</t>
  </si>
  <si>
    <t>B02079069</t>
  </si>
  <si>
    <t>24/2219248-2</t>
  </si>
  <si>
    <t>0643/24</t>
  </si>
  <si>
    <t>B02068772</t>
  </si>
  <si>
    <t>Agendamento 14/10 18:00 (Não disponibilizada para carregamento) - COLETADO 16/10</t>
  </si>
  <si>
    <t>24/2219296-2</t>
  </si>
  <si>
    <t>0676/24</t>
  </si>
  <si>
    <t>B02073637</t>
  </si>
  <si>
    <t>Agendamento 14/10 15:00 (Não disponibilizada para carregamento) - COLETADO 16/10</t>
  </si>
  <si>
    <t>24/2245616-1</t>
  </si>
  <si>
    <t>0720/24</t>
  </si>
  <si>
    <t>B02082076</t>
  </si>
  <si>
    <t>24/2244218-7</t>
  </si>
  <si>
    <t>0695/24</t>
  </si>
  <si>
    <t>B02077583</t>
  </si>
  <si>
    <t>24/2251328-9</t>
  </si>
  <si>
    <t>0416/24</t>
  </si>
  <si>
    <t>B01983073</t>
  </si>
  <si>
    <t>24/2252222-9</t>
  </si>
  <si>
    <t>0711/24</t>
  </si>
  <si>
    <t>B02068780</t>
  </si>
  <si>
    <t>24/2245141-0</t>
  </si>
  <si>
    <t>0615/24</t>
  </si>
  <si>
    <t>B02063716</t>
  </si>
  <si>
    <t>24/2244143-1</t>
  </si>
  <si>
    <t>0610/24</t>
  </si>
  <si>
    <t>B02040092</t>
  </si>
  <si>
    <t>24/2224681-7</t>
  </si>
  <si>
    <t>0620/24</t>
  </si>
  <si>
    <t>B02065385</t>
  </si>
  <si>
    <t>24/2208594-5</t>
  </si>
  <si>
    <t>0591/24</t>
  </si>
  <si>
    <t>B02059333</t>
  </si>
  <si>
    <t>Agendamento para 18/10 14:15 conforme disponibilidade de GRU - COLETADO 18/10</t>
  </si>
  <si>
    <t>24/2210753-1</t>
  </si>
  <si>
    <t>0670/24</t>
  </si>
  <si>
    <t>B02071317</t>
  </si>
  <si>
    <t>24/2269018-0</t>
  </si>
  <si>
    <t>0740/24</t>
  </si>
  <si>
    <t>B02072491</t>
  </si>
  <si>
    <t>24/2274353-5</t>
  </si>
  <si>
    <t>0696/24</t>
  </si>
  <si>
    <t>B02077590</t>
  </si>
  <si>
    <t>24/2274108-7</t>
  </si>
  <si>
    <t>0717/24</t>
  </si>
  <si>
    <t>B02080905</t>
  </si>
  <si>
    <t>24/2257316-8</t>
  </si>
  <si>
    <t>0444/24</t>
  </si>
  <si>
    <t>B02038763</t>
  </si>
  <si>
    <t>24/2257218-8</t>
  </si>
  <si>
    <t>0538/24</t>
  </si>
  <si>
    <t>B02052870</t>
  </si>
  <si>
    <t>24/2269167-5</t>
  </si>
  <si>
    <t>0637/24</t>
  </si>
  <si>
    <t>B02068763</t>
  </si>
  <si>
    <t>24/2268766-0</t>
  </si>
  <si>
    <t>0683/24</t>
  </si>
  <si>
    <t>B02073861</t>
  </si>
  <si>
    <t>24/2268862-3</t>
  </si>
  <si>
    <t>0693/24</t>
  </si>
  <si>
    <t>B02076229</t>
  </si>
  <si>
    <t>24/2274397-7</t>
  </si>
  <si>
    <t>0635/24</t>
  </si>
  <si>
    <t>B02068230</t>
  </si>
  <si>
    <t>24/2273982-1</t>
  </si>
  <si>
    <t>0638/24</t>
  </si>
  <si>
    <t>B02062387</t>
  </si>
  <si>
    <t>24/2281509-9</t>
  </si>
  <si>
    <t>EVU1B96</t>
  </si>
  <si>
    <t>0633/24</t>
  </si>
  <si>
    <t>B02068208</t>
  </si>
  <si>
    <t>24/2284552-4</t>
  </si>
  <si>
    <t>0699/24</t>
  </si>
  <si>
    <t>B02077602</t>
  </si>
  <si>
    <t>24/2285193-1</t>
  </si>
  <si>
    <t>0548/24</t>
  </si>
  <si>
    <t>B02047524</t>
  </si>
  <si>
    <t>24/2284607-5</t>
  </si>
  <si>
    <t>0705/24</t>
  </si>
  <si>
    <t>B02079071</t>
  </si>
  <si>
    <t>24/2186326-0</t>
  </si>
  <si>
    <t>0520/24</t>
  </si>
  <si>
    <t>B02048955</t>
  </si>
  <si>
    <t>24/2268430-0</t>
  </si>
  <si>
    <t>0600/24</t>
  </si>
  <si>
    <t>B02060886</t>
  </si>
  <si>
    <t>24/2297849-4</t>
  </si>
  <si>
    <t>0697/24</t>
  </si>
  <si>
    <t>B02077593</t>
  </si>
  <si>
    <t>24/2297556-8</t>
  </si>
  <si>
    <t>0656/24</t>
  </si>
  <si>
    <t>B02071315</t>
  </si>
  <si>
    <t>24/2307131-0</t>
  </si>
  <si>
    <t>0748/24</t>
  </si>
  <si>
    <t>B02080301</t>
  </si>
  <si>
    <t>24/2306886-6</t>
  </si>
  <si>
    <t>0742/24</t>
  </si>
  <si>
    <t>B02083796</t>
  </si>
  <si>
    <t>24/2307069-0</t>
  </si>
  <si>
    <t>0719/24</t>
  </si>
  <si>
    <t>B02080907</t>
  </si>
  <si>
    <t>24/2306938-2</t>
  </si>
  <si>
    <t>0741/24</t>
  </si>
  <si>
    <t>B02083798</t>
  </si>
  <si>
    <t>24/2235178-5</t>
  </si>
  <si>
    <t>0497/24</t>
  </si>
  <si>
    <t>B02045224</t>
  </si>
  <si>
    <t>24/2280231-0</t>
  </si>
  <si>
    <t>0667/24</t>
  </si>
  <si>
    <t>B02063695</t>
  </si>
  <si>
    <t>24/2074714-2</t>
  </si>
  <si>
    <t>0470/24</t>
  </si>
  <si>
    <t>B02042578</t>
  </si>
  <si>
    <t>24/2312686-6</t>
  </si>
  <si>
    <t>0736/24</t>
  </si>
  <si>
    <t>B02083785</t>
  </si>
  <si>
    <t>24/2318735-0</t>
  </si>
  <si>
    <t>0731/24</t>
  </si>
  <si>
    <t>B02080307</t>
  </si>
  <si>
    <t>24/2307175-1</t>
  </si>
  <si>
    <t>0709/24</t>
  </si>
  <si>
    <t>B02079085</t>
  </si>
  <si>
    <t>Agendamento 25/10 07:15 - NÃO COLETADO DENTRO DO EXPEDIENTE DA HITACHI.</t>
  </si>
  <si>
    <t>24/2307229-4</t>
  </si>
  <si>
    <t>0652/24</t>
  </si>
  <si>
    <t>B02071296</t>
  </si>
  <si>
    <t>24/2318693-1</t>
  </si>
  <si>
    <t>0703/24</t>
  </si>
  <si>
    <t>B02079067</t>
  </si>
  <si>
    <t>24/2328740-1</t>
  </si>
  <si>
    <t>0688/24</t>
  </si>
  <si>
    <t>B02076219</t>
  </si>
  <si>
    <t>24/2328869-6</t>
  </si>
  <si>
    <t>0727/24</t>
  </si>
  <si>
    <t>B02083178</t>
  </si>
  <si>
    <t>24/2333107-9</t>
  </si>
  <si>
    <t>0725/24</t>
  </si>
  <si>
    <t>B02083174</t>
  </si>
  <si>
    <t>24/2328970-6</t>
  </si>
  <si>
    <t>0743/24</t>
  </si>
  <si>
    <t>B02083799</t>
  </si>
  <si>
    <t>24/2318656-7</t>
  </si>
  <si>
    <t>0770/24</t>
  </si>
  <si>
    <t>B02077587</t>
  </si>
  <si>
    <t>Agendamento 25/10 07:15 - CARGA NÃO DISPONIBILIZADA PARA COLETA NO DIA DO AGENDAMENTO.</t>
  </si>
  <si>
    <t>24/2318599-4</t>
  </si>
  <si>
    <t>0564/24</t>
  </si>
  <si>
    <t>B02054578</t>
  </si>
  <si>
    <t>24/2312738-2</t>
  </si>
  <si>
    <t>0644/24</t>
  </si>
  <si>
    <t>B02068774</t>
  </si>
  <si>
    <t>24/2328802-5</t>
  </si>
  <si>
    <t>0733/24</t>
  </si>
  <si>
    <t>B02077585</t>
  </si>
  <si>
    <t>24/2337267-0</t>
  </si>
  <si>
    <t>0611/24</t>
  </si>
  <si>
    <t>B02063697</t>
  </si>
  <si>
    <t>24/2341825-5</t>
  </si>
  <si>
    <t>0747/24</t>
  </si>
  <si>
    <t>B02086043</t>
  </si>
  <si>
    <t>24/2346988-7</t>
  </si>
  <si>
    <t>0687/24</t>
  </si>
  <si>
    <t>B02072486</t>
  </si>
  <si>
    <t>24/2341729-1</t>
  </si>
  <si>
    <t>0778/24</t>
  </si>
  <si>
    <t>B02091934</t>
  </si>
  <si>
    <t>24/2342850-1</t>
  </si>
  <si>
    <t>0739/24</t>
  </si>
  <si>
    <t>B02083790</t>
  </si>
  <si>
    <t>24/2352836-0</t>
  </si>
  <si>
    <t>0755/24</t>
  </si>
  <si>
    <t>B02087448</t>
  </si>
  <si>
    <t>24/2307019-4</t>
  </si>
  <si>
    <t>0734/24</t>
  </si>
  <si>
    <t>B02083783</t>
  </si>
  <si>
    <t>Agendamento 25/10 07:15 - CARGA NÃO DISPONIBILIZADA PARA CARREGAMENTO NO DIA DO AGENDAMENTO - COLETADO NO DIA 29/10.</t>
  </si>
  <si>
    <t>24/2359533-5</t>
  </si>
  <si>
    <t>0775/24</t>
  </si>
  <si>
    <t>B02090535</t>
  </si>
  <si>
    <t>24/2359456-8</t>
  </si>
  <si>
    <t>0752/24</t>
  </si>
  <si>
    <t>B02083175</t>
  </si>
  <si>
    <t>24/2352958-8</t>
  </si>
  <si>
    <t>0790/24</t>
  </si>
  <si>
    <t>B02091957</t>
  </si>
  <si>
    <t>24/2361078-4</t>
  </si>
  <si>
    <t>0779/24</t>
  </si>
  <si>
    <t>B02091937</t>
  </si>
  <si>
    <t>24/2366592-9</t>
  </si>
  <si>
    <t>0783/24</t>
  </si>
  <si>
    <t>B02091941</t>
  </si>
  <si>
    <t>Tipo DI/DTA /Complementar</t>
  </si>
  <si>
    <t>REFABB</t>
  </si>
  <si>
    <t>DED - CONS</t>
  </si>
  <si>
    <t>Desvio</t>
  </si>
  <si>
    <t>22/2248979-1</t>
  </si>
  <si>
    <t>Guarulhos</t>
  </si>
  <si>
    <t>0002441I22</t>
  </si>
  <si>
    <t>47/90722</t>
  </si>
  <si>
    <t>22YILSAN2833</t>
  </si>
  <si>
    <t>CHAPA DE AÇO SILICIO</t>
  </si>
  <si>
    <t>TOCO</t>
  </si>
  <si>
    <t>22/2255234-5</t>
  </si>
  <si>
    <t>SSZCI220014573</t>
  </si>
  <si>
    <t>0002132I22</t>
  </si>
  <si>
    <t>47/89749*</t>
  </si>
  <si>
    <t>Não informado</t>
  </si>
  <si>
    <t>****</t>
  </si>
  <si>
    <t>SEGOT0000036964</t>
  </si>
  <si>
    <t>22/2259549-4</t>
  </si>
  <si>
    <t>TERMARES TER.MAR.ESPECIALIZADO</t>
  </si>
  <si>
    <t>BSAO0094815</t>
  </si>
  <si>
    <t>0001715I22</t>
  </si>
  <si>
    <t>CX MADEIRA</t>
  </si>
  <si>
    <t>GMTSDGKOR01528382</t>
  </si>
  <si>
    <t>RESERVATORIO</t>
  </si>
  <si>
    <t>22/2259384-0</t>
  </si>
  <si>
    <t>22/2267738-5</t>
  </si>
  <si>
    <t>SANTOS BRASIL PARTICIPACOES S.A (GJA)</t>
  </si>
  <si>
    <t>BSAO0094894|</t>
  </si>
  <si>
    <t>0001627I22</t>
  </si>
  <si>
    <t>Pallets</t>
  </si>
  <si>
    <r>
      <t>GOTS22291650</t>
    </r>
    <r>
      <rPr>
        <sz val="10"/>
        <color theme="1"/>
        <rFont val="Tahoma"/>
        <family val="2"/>
      </rPr>
      <t>"</t>
    </r>
  </si>
  <si>
    <t>22/2267980-9</t>
  </si>
  <si>
    <t>INSTAL.PORT.MAR.- USO PRIV. - TERMARES TER.MAR.ESPECIALIZADO</t>
  </si>
  <si>
    <t>BSAO0095250</t>
  </si>
  <si>
    <t>0001780I22</t>
  </si>
  <si>
    <t>TSNS22075111</t>
  </si>
  <si>
    <t>22/2292442-0</t>
  </si>
  <si>
    <t>BANDEIRANTES DEICMAR LOGISTICA INTEGRADA S.A</t>
  </si>
  <si>
    <t>SSZCI220011159</t>
  </si>
  <si>
    <t>0001333I22</t>
  </si>
  <si>
    <t>47/86699</t>
  </si>
  <si>
    <t>AVSTD0000011903</t>
  </si>
  <si>
    <t>BCO CAP ABBACUS 675kVAr 4,16kV</t>
  </si>
  <si>
    <t>Fora do Prazo</t>
  </si>
  <si>
    <t>22/2296971-8</t>
  </si>
  <si>
    <t>BSAO0095160</t>
  </si>
  <si>
    <t>0001781I22</t>
  </si>
  <si>
    <t>4700088840, 4700088902E, 4700088907, 4700088904B</t>
  </si>
  <si>
    <r>
      <t>GOTS22292376</t>
    </r>
    <r>
      <rPr>
        <sz val="10"/>
        <color theme="1"/>
        <rFont val="Tahoma"/>
        <family val="2"/>
      </rPr>
      <t>"</t>
    </r>
  </si>
  <si>
    <t>LAMINADO</t>
  </si>
  <si>
    <t>SSZCI220011680</t>
  </si>
  <si>
    <t>0001857i22</t>
  </si>
  <si>
    <t xml:space="preserve"> 47/88556</t>
  </si>
  <si>
    <t>WAW0092785</t>
  </si>
  <si>
    <t>SANTOS BRASIL LOGISTICA S.A</t>
  </si>
  <si>
    <t>BSAO0094936</t>
  </si>
  <si>
    <t>0002025I22</t>
  </si>
  <si>
    <t>MEDU6784216</t>
  </si>
  <si>
    <t>22YILSAN2156</t>
  </si>
  <si>
    <t>CHAPA ACO SILICIO</t>
  </si>
  <si>
    <t>TERMARES TERMINAIS MARITIMOS ESPECIALIZADOS LTDA</t>
  </si>
  <si>
    <t>BSAO0095360</t>
  </si>
  <si>
    <t>0001897I22</t>
  </si>
  <si>
    <t>caixa de madeira</t>
  </si>
  <si>
    <t>GOTS22293808</t>
  </si>
  <si>
    <t>COMUTADOR VUBB</t>
  </si>
  <si>
    <t>22/2303877-7</t>
  </si>
  <si>
    <t>SANTOS BRASIL LOGISTICA S.A.</t>
  </si>
  <si>
    <t>BSAO0095793</t>
  </si>
  <si>
    <t>0001919I22</t>
  </si>
  <si>
    <t xml:space="preserve">CAIXA DE MADEIRA </t>
  </si>
  <si>
    <t>CONSOLIDADO</t>
  </si>
  <si>
    <t>SEGOT0000036648</t>
  </si>
  <si>
    <t>MOLDES CONTATO</t>
  </si>
  <si>
    <t>22/2303786-0</t>
  </si>
  <si>
    <t>SSZCI220013214</t>
  </si>
  <si>
    <t>0001785I22</t>
  </si>
  <si>
    <t>47/86762</t>
  </si>
  <si>
    <t>SHAS22801776</t>
  </si>
  <si>
    <t>TCKU2159498</t>
  </si>
  <si>
    <t>MEDU5311712</t>
  </si>
  <si>
    <t>BSAO0095817</t>
  </si>
  <si>
    <t>0001869I22</t>
  </si>
  <si>
    <t>CAIXAS ENGRADADO MATE</t>
  </si>
  <si>
    <t>GOTS22293527</t>
  </si>
  <si>
    <t>22/2303390-2</t>
  </si>
  <si>
    <t>SSZCI220012267</t>
  </si>
  <si>
    <t xml:space="preserve">0001533I22 </t>
  </si>
  <si>
    <t xml:space="preserve"> 47/89232</t>
  </si>
  <si>
    <t>SHAS22796157</t>
  </si>
  <si>
    <t>22/2177820-0</t>
  </si>
  <si>
    <t>BSAO0095810</t>
  </si>
  <si>
    <t>0001859I22</t>
  </si>
  <si>
    <t>DECGN0000025763</t>
  </si>
  <si>
    <t>BUSHING</t>
  </si>
  <si>
    <t>22/2321563-6</t>
  </si>
  <si>
    <t>22/2321914-3</t>
  </si>
  <si>
    <t>22/2332736-1</t>
  </si>
  <si>
    <t>22/2337486-6</t>
  </si>
  <si>
    <t>BSAO0095796</t>
  </si>
  <si>
    <t>0001800I22</t>
  </si>
  <si>
    <t>BAÚ DE METAL</t>
  </si>
  <si>
    <t>HLXU374738-9</t>
  </si>
  <si>
    <t>GOTS22293136</t>
  </si>
  <si>
    <t>22/2337579-0</t>
  </si>
  <si>
    <t>BSAO0096394</t>
  </si>
  <si>
    <t>0002045i22</t>
  </si>
  <si>
    <t>ATL0198419</t>
  </si>
  <si>
    <t>COMUTADOR SEM TENSÃO</t>
  </si>
  <si>
    <t>BSAO0097339</t>
  </si>
  <si>
    <t>0001921I22</t>
  </si>
  <si>
    <t>4700089291A</t>
  </si>
  <si>
    <t>771.10</t>
  </si>
  <si>
    <t>ATL0193744</t>
  </si>
  <si>
    <t>22/2345181-0</t>
  </si>
  <si>
    <t>SANTOS BRASIL LOGÍSTICA S/A - GUARUJA</t>
  </si>
  <si>
    <t>BSAO0094810</t>
  </si>
  <si>
    <t>0002077I22</t>
  </si>
  <si>
    <t>HDMUBLRM64976500</t>
  </si>
  <si>
    <t>SANTOS BRASIL LOGÍSTICA S/A</t>
  </si>
  <si>
    <t>BSAO0097181</t>
  </si>
  <si>
    <t>0001954I22</t>
  </si>
  <si>
    <t>MEDUIL061567</t>
  </si>
  <si>
    <t>SSZCI220012272</t>
  </si>
  <si>
    <t>0001724I22</t>
  </si>
  <si>
    <t>47/87737</t>
  </si>
  <si>
    <t>TSNS22074802</t>
  </si>
  <si>
    <t>22/2349445-4</t>
  </si>
  <si>
    <t>22/2378082-1</t>
  </si>
  <si>
    <t>SSZCI220011156</t>
  </si>
  <si>
    <t>0001285i22</t>
  </si>
  <si>
    <t>47/88315</t>
  </si>
  <si>
    <t>TSNS22074259</t>
  </si>
  <si>
    <t>PAINEL S BOBINA</t>
  </si>
  <si>
    <t>22/2392383-5</t>
  </si>
  <si>
    <t>22/2400997-5</t>
  </si>
  <si>
    <t>BSAO0097596</t>
  </si>
  <si>
    <t>0002213i22</t>
  </si>
  <si>
    <t>4700090363D</t>
  </si>
  <si>
    <t>HDMUBLRM47424700</t>
  </si>
  <si>
    <t>Deicmar Armazém e Dustribuição</t>
  </si>
  <si>
    <t>SSZCI220013588</t>
  </si>
  <si>
    <t>0001997I22</t>
  </si>
  <si>
    <t>47/89875</t>
  </si>
  <si>
    <t>SEGOT0000036774</t>
  </si>
  <si>
    <t>BSAO0098290</t>
  </si>
  <si>
    <t>0002099I22</t>
  </si>
  <si>
    <t>22YILSAN2344</t>
  </si>
  <si>
    <t>22/2412400-6</t>
  </si>
  <si>
    <t>22/2412646-7</t>
  </si>
  <si>
    <t>22/2401854-0</t>
  </si>
  <si>
    <t>22/2424215-7</t>
  </si>
  <si>
    <t>SSZCI220014223</t>
  </si>
  <si>
    <t>0001821I22</t>
  </si>
  <si>
    <t xml:space="preserve"> 47/89402</t>
  </si>
  <si>
    <t>SHAS22803297</t>
  </si>
  <si>
    <t>22/2391280-9</t>
  </si>
  <si>
    <t>SSZCI220014222</t>
  </si>
  <si>
    <t>0001767I22</t>
  </si>
  <si>
    <t xml:space="preserve"> 47/88540</t>
  </si>
  <si>
    <t>SHAS22803294</t>
  </si>
  <si>
    <t>SSZCI220013587</t>
  </si>
  <si>
    <t>0002018i22</t>
  </si>
  <si>
    <t xml:space="preserve"> 47/88277</t>
  </si>
  <si>
    <t>DECGN0000025983</t>
  </si>
  <si>
    <t>Busching</t>
  </si>
  <si>
    <t>22/2423390-5</t>
  </si>
  <si>
    <t>SSZCI220013215</t>
  </si>
  <si>
    <t>0001790i22</t>
  </si>
  <si>
    <t>47/88260</t>
  </si>
  <si>
    <t>MILS22026514</t>
  </si>
  <si>
    <t>PASS</t>
  </si>
  <si>
    <t>BSAO0097699</t>
  </si>
  <si>
    <t>0002059I22</t>
  </si>
  <si>
    <t>4700090363A</t>
  </si>
  <si>
    <t>HLCUBO1221082604</t>
  </si>
  <si>
    <t>22/2459755-9</t>
  </si>
  <si>
    <t>22/2459482-7</t>
  </si>
  <si>
    <t>BSAO0099480</t>
  </si>
  <si>
    <t>0001806I22</t>
  </si>
  <si>
    <t>4700086591B</t>
  </si>
  <si>
    <t>SZXS22303722</t>
  </si>
  <si>
    <t>ISOLADOR PORCELANA</t>
  </si>
  <si>
    <t>Esposa do motorista passou mal reagendado erroneamente e tivemos que entregar dia 16</t>
  </si>
  <si>
    <t>22/2460142-4</t>
  </si>
  <si>
    <t>DEICMAR ARMAZENAGEM E DISTRIBUIÇÃO LTDA</t>
  </si>
  <si>
    <t>BSAO0097847</t>
  </si>
  <si>
    <t>0001975I22</t>
  </si>
  <si>
    <t>SEGOT0000036728</t>
  </si>
  <si>
    <t>22/2441184-6</t>
  </si>
  <si>
    <t>Veículo quebrou</t>
  </si>
  <si>
    <t>SSZCI220013585</t>
  </si>
  <si>
    <t xml:space="preserve"> 0002131I22</t>
  </si>
  <si>
    <t xml:space="preserve"> 47/90363</t>
  </si>
  <si>
    <t>HDMUBLRM45651300</t>
  </si>
  <si>
    <t>BSAO0099677</t>
  </si>
  <si>
    <t>0001847I22</t>
  </si>
  <si>
    <t>SEGOT0000036670</t>
  </si>
  <si>
    <t>Outros - Pis/ Cofins</t>
  </si>
  <si>
    <t>BSAO0099499</t>
  </si>
  <si>
    <t>0001632I22</t>
  </si>
  <si>
    <t>SEGOT0000036664</t>
  </si>
  <si>
    <t>22/2476221-5</t>
  </si>
  <si>
    <t>SANTOS BRASIL PARTCIPAÇÕES SA</t>
  </si>
  <si>
    <t>BSAO0098178</t>
  </si>
  <si>
    <t>0001901I22</t>
  </si>
  <si>
    <t>4700088840B</t>
  </si>
  <si>
    <t>Estrado e Pallet</t>
  </si>
  <si>
    <t>SEGOT0000036671</t>
  </si>
  <si>
    <t>22/2472594-8</t>
  </si>
  <si>
    <t>9 e 15</t>
  </si>
  <si>
    <t>SSZCI220013752</t>
  </si>
  <si>
    <t>0002186i22</t>
  </si>
  <si>
    <t>47/90635</t>
  </si>
  <si>
    <t>22YILSAN2436</t>
  </si>
  <si>
    <t>VALOR FALTANTE REFERENTE AO PIS+COFINS // CTE PRIMARIO 165789</t>
  </si>
  <si>
    <t>22/2486052-7</t>
  </si>
  <si>
    <t>BSAO0101277</t>
  </si>
  <si>
    <t>0002075i22</t>
  </si>
  <si>
    <t>4 e 1</t>
  </si>
  <si>
    <t>Cx de madeira / Cx de papelao</t>
  </si>
  <si>
    <t>DERGB0000028585</t>
  </si>
  <si>
    <t>22/2490437-0</t>
  </si>
  <si>
    <t>22/2496570-1</t>
  </si>
  <si>
    <t>BSAO0100595</t>
  </si>
  <si>
    <t>0001976I22</t>
  </si>
  <si>
    <t>Amarrado / Atado / Feixe</t>
  </si>
  <si>
    <t>SZXS22305974</t>
  </si>
  <si>
    <t>TERMOMETRO</t>
  </si>
  <si>
    <t>22/2496266-4</t>
  </si>
  <si>
    <t>BSAO0101272</t>
  </si>
  <si>
    <t>0001894I22</t>
  </si>
  <si>
    <t>Caixa de madeira</t>
  </si>
  <si>
    <t>INBOM0000069488</t>
  </si>
  <si>
    <t>SSZCI220013751</t>
  </si>
  <si>
    <t>0002145I22</t>
  </si>
  <si>
    <t>47/90084</t>
  </si>
  <si>
    <t>22YILSAN2385</t>
  </si>
  <si>
    <t>AÇO SILICIO</t>
  </si>
  <si>
    <t>TECON</t>
  </si>
  <si>
    <t>BSAO0101310</t>
  </si>
  <si>
    <t>0002014I22</t>
  </si>
  <si>
    <t>-4700089634,4700089331,4700089883,470008890</t>
  </si>
  <si>
    <t>CC</t>
  </si>
  <si>
    <t>TXGU7294815</t>
  </si>
  <si>
    <t>SEGOT0000036807</t>
  </si>
  <si>
    <t>DEV MAGEM ESQUERDA</t>
  </si>
  <si>
    <t>SSZCI220014224</t>
  </si>
  <si>
    <t>0002016i22</t>
  </si>
  <si>
    <t>47/90137</t>
  </si>
  <si>
    <t>Cx outros mate</t>
  </si>
  <si>
    <t>AMD8051860</t>
  </si>
  <si>
    <t>POLOS EDF</t>
  </si>
  <si>
    <t>22/2519186-6</t>
  </si>
  <si>
    <t>22/2528981-5</t>
  </si>
  <si>
    <t>TERMARES</t>
  </si>
  <si>
    <t>BSAO0101234</t>
  </si>
  <si>
    <t>0001973I22</t>
  </si>
  <si>
    <t>CKGS22009445</t>
  </si>
  <si>
    <t>RODA DUPLA</t>
  </si>
  <si>
    <t>22/2537518-5</t>
  </si>
  <si>
    <t>22/2568918-0</t>
  </si>
  <si>
    <t xml:space="preserve"> CLIA - NOVA LOGISTICA S/A - GUARUJA</t>
  </si>
  <si>
    <t>BSAO0100663</t>
  </si>
  <si>
    <t>0002057I22</t>
  </si>
  <si>
    <t>4700088990C</t>
  </si>
  <si>
    <t> 61.074.829/0011-03</t>
  </si>
  <si>
    <t>Cx de madeira</t>
  </si>
  <si>
    <t>ZDOA07356</t>
  </si>
  <si>
    <t>22/2579874-4</t>
  </si>
  <si>
    <t>BSAO0100904</t>
  </si>
  <si>
    <t>0001993i22</t>
  </si>
  <si>
    <t>4700088902F, 4700088907B, 4700088908, 4700088992B, 4700089767B, 4700088910,4700088933</t>
  </si>
  <si>
    <t>Cx de madeira / Estrado / Pallets</t>
  </si>
  <si>
    <t>SEGOT0000036741</t>
  </si>
  <si>
    <t>22/0608454-0</t>
  </si>
  <si>
    <t>CLIA - DEICMAR ARMAZENAGEM E DISTRIBUIÇÃO LTDA</t>
  </si>
  <si>
    <t>BSAO0103453</t>
  </si>
  <si>
    <t>0002094I22</t>
  </si>
  <si>
    <t>Pallet</t>
  </si>
  <si>
    <t>SEGOT0000037067</t>
  </si>
  <si>
    <t>BTP</t>
  </si>
  <si>
    <t>SSZCI220014227</t>
  </si>
  <si>
    <t xml:space="preserve">0002297I22 </t>
  </si>
  <si>
    <t>47/90635B</t>
  </si>
  <si>
    <t>MSMU1549516</t>
  </si>
  <si>
    <t>22YILSAN2519</t>
  </si>
  <si>
    <t>MSDU1398183</t>
  </si>
  <si>
    <t> 22/2582007-3</t>
  </si>
  <si>
    <t>CLHU3721722</t>
  </si>
  <si>
    <t>MSDU1501516</t>
  </si>
  <si>
    <t>MEDU6104073</t>
  </si>
  <si>
    <t>FCIU6373378</t>
  </si>
  <si>
    <t>Agesbec</t>
  </si>
  <si>
    <t>SSZCI220014577</t>
  </si>
  <si>
    <t xml:space="preserve">0002373I22 </t>
  </si>
  <si>
    <t>4700090107B &amp; 4700090134</t>
  </si>
  <si>
    <t>**</t>
  </si>
  <si>
    <t>MAEU3405695</t>
  </si>
  <si>
    <t>1E-00100-12-2022</t>
  </si>
  <si>
    <r>
      <rPr>
        <sz val="9"/>
        <color theme="1"/>
        <rFont val="Calibri"/>
        <family val="2"/>
        <scheme val="minor"/>
      </rPr>
      <t>180</t>
    </r>
    <r>
      <rPr>
        <b/>
        <sz val="9"/>
        <color rgb="FFFF0000"/>
        <rFont val="Calibri"/>
        <family val="2"/>
        <scheme val="minor"/>
      </rPr>
      <t xml:space="preserve"> + 8.100</t>
    </r>
  </si>
  <si>
    <t>MAEU4092698</t>
  </si>
  <si>
    <t>23/0016000-4</t>
  </si>
  <si>
    <t>23/0025195-6</t>
  </si>
  <si>
    <t>SSZCI220014973</t>
  </si>
  <si>
    <t>0002320i22</t>
  </si>
  <si>
    <t>SEKU5724379</t>
  </si>
  <si>
    <t>SEGOT0000037196</t>
  </si>
  <si>
    <t>23/0025433-5</t>
  </si>
  <si>
    <t>MAEU4091496</t>
  </si>
  <si>
    <t>23/0025590-0</t>
  </si>
  <si>
    <t>SSZCI220014574</t>
  </si>
  <si>
    <t>0002240I22</t>
  </si>
  <si>
    <t>47/90177</t>
  </si>
  <si>
    <t>SEGOT0000037167</t>
  </si>
  <si>
    <t xml:space="preserve">COMUTADOR </t>
  </si>
  <si>
    <t>23/0029013-7</t>
  </si>
  <si>
    <t>SSZCI220014226</t>
  </si>
  <si>
    <t>0002276i22</t>
  </si>
  <si>
    <r>
      <t>47/8</t>
    </r>
    <r>
      <rPr>
        <sz val="11"/>
        <color theme="1"/>
        <rFont val="Calibri Light"/>
        <family val="2"/>
      </rPr>
      <t>7755/89782</t>
    </r>
  </si>
  <si>
    <t>71582211f116-002</t>
  </si>
  <si>
    <t>VPI / AQUECEDOR</t>
  </si>
  <si>
    <t>22/2501332-1</t>
  </si>
  <si>
    <t>SSZCI220014309</t>
  </si>
  <si>
    <t>0002028I22</t>
  </si>
  <si>
    <r>
      <t>47/8</t>
    </r>
    <r>
      <rPr>
        <sz val="11"/>
        <color theme="1"/>
        <rFont val="Calibri Light"/>
        <family val="2"/>
      </rPr>
      <t>8109</t>
    </r>
  </si>
  <si>
    <t>SEGOTOOOOO36933</t>
  </si>
  <si>
    <t>23/0034012-6</t>
  </si>
  <si>
    <t>SSZCI220014300</t>
  </si>
  <si>
    <t>0002159I22</t>
  </si>
  <si>
    <t xml:space="preserve"> 47/89913</t>
  </si>
  <si>
    <t>SEGOT0000037048</t>
  </si>
  <si>
    <t>BSAO0101242</t>
  </si>
  <si>
    <t>0001980i22</t>
  </si>
  <si>
    <t>SZXS22306471</t>
  </si>
  <si>
    <t>23/0034186-6</t>
  </si>
  <si>
    <t>BSAO0103499</t>
  </si>
  <si>
    <t>0002090i22</t>
  </si>
  <si>
    <t>4700090460 4700088910</t>
  </si>
  <si>
    <t>GOTA29793</t>
  </si>
  <si>
    <t>TCNU3152960</t>
  </si>
  <si>
    <t>23/0025802-0</t>
  </si>
  <si>
    <t>XTCU2110454</t>
  </si>
  <si>
    <t>23/0037618-0</t>
  </si>
  <si>
    <t>SSZCI220015154</t>
  </si>
  <si>
    <t>0002211I22</t>
  </si>
  <si>
    <t>47/89291B*</t>
  </si>
  <si>
    <t>CHSLA00000000076</t>
  </si>
  <si>
    <t>23/0042082-0</t>
  </si>
  <si>
    <t>SSZCI220014579</t>
  </si>
  <si>
    <t>0002300I22</t>
  </si>
  <si>
    <t>47/90354</t>
  </si>
  <si>
    <t>SHTM20204800</t>
  </si>
  <si>
    <t>23/0011241-2</t>
  </si>
  <si>
    <t>0002132i22</t>
  </si>
  <si>
    <t>SSZCI220014578</t>
  </si>
  <si>
    <t>0002259i22</t>
  </si>
  <si>
    <t>47 /86392</t>
  </si>
  <si>
    <t>SEGOT0000037195</t>
  </si>
  <si>
    <t>BSAO0104534</t>
  </si>
  <si>
    <t>0002209I22</t>
  </si>
  <si>
    <t>DEHEN0000054427</t>
  </si>
  <si>
    <t>23/0041289-5</t>
  </si>
  <si>
    <t>0002300i22</t>
  </si>
  <si>
    <t>23/0052062-0</t>
  </si>
  <si>
    <t>BSAO0101020</t>
  </si>
  <si>
    <t>0002074I22</t>
  </si>
  <si>
    <t>4700088998/4700088998B/4700088989</t>
  </si>
  <si>
    <t>DEHEN0000054218</t>
  </si>
  <si>
    <t>23/0059191-9</t>
  </si>
  <si>
    <t>SSZCI220014594</t>
  </si>
  <si>
    <t>0002334i22</t>
  </si>
  <si>
    <t>47/90572B</t>
  </si>
  <si>
    <t>NAVSSZ083085</t>
  </si>
  <si>
    <t>23/0064633-0</t>
  </si>
  <si>
    <t>SSZCI220014301</t>
  </si>
  <si>
    <t>0002181I22</t>
  </si>
  <si>
    <t>47/89544</t>
  </si>
  <si>
    <t>S2205186778</t>
  </si>
  <si>
    <t>23/0069822-5</t>
  </si>
  <si>
    <t>SSZCI220015162</t>
  </si>
  <si>
    <t>0002268I22</t>
  </si>
  <si>
    <t>47/90246</t>
  </si>
  <si>
    <t>63277/63278</t>
  </si>
  <si>
    <t>92174,86 / 173.462,50</t>
  </si>
  <si>
    <t>USCHS0000009990</t>
  </si>
  <si>
    <t>Bushing</t>
  </si>
  <si>
    <t>23/0082520-0</t>
  </si>
  <si>
    <t>SSZCI220014591</t>
  </si>
  <si>
    <t>0002050I22</t>
  </si>
  <si>
    <t>47/89666</t>
  </si>
  <si>
    <t>TSNS22075721</t>
  </si>
  <si>
    <t>23/0070242-7</t>
  </si>
  <si>
    <t>SSZCI220015453</t>
  </si>
  <si>
    <t>0002179I22</t>
  </si>
  <si>
    <t>47/0089250B</t>
  </si>
  <si>
    <t>BAS-121499-BAS-1</t>
  </si>
  <si>
    <t>COND CORE AirRip Flex</t>
  </si>
  <si>
    <t>23/0086194-0</t>
  </si>
  <si>
    <t>SSZCI220014968</t>
  </si>
  <si>
    <t xml:space="preserve">0002271I22 </t>
  </si>
  <si>
    <t>47/90179</t>
  </si>
  <si>
    <t>SEGOT0000037205</t>
  </si>
  <si>
    <t>SSZCI220014978</t>
  </si>
  <si>
    <t xml:space="preserve">0002389I22 </t>
  </si>
  <si>
    <t>SEGOTOOOOO37195</t>
  </si>
  <si>
    <t>SSZCI220014582</t>
  </si>
  <si>
    <t>0002269I22</t>
  </si>
  <si>
    <r>
      <t>47/90</t>
    </r>
    <r>
      <rPr>
        <sz val="11"/>
        <color theme="1"/>
        <rFont val="Calibri Light"/>
        <family val="2"/>
      </rPr>
      <t>572A</t>
    </r>
  </si>
  <si>
    <t xml:space="preserve">PEÇA </t>
  </si>
  <si>
    <t>MEDU02414151</t>
  </si>
  <si>
    <t>47/90572A</t>
  </si>
  <si>
    <t>23/0092442-0</t>
  </si>
  <si>
    <t>SSZCI220015343</t>
  </si>
  <si>
    <t xml:space="preserve">0002272I22 </t>
  </si>
  <si>
    <t>47/89850</t>
  </si>
  <si>
    <t>GOTS22298738</t>
  </si>
  <si>
    <t>TUBO DISTANCIADOR</t>
  </si>
  <si>
    <t>23/0107248-6</t>
  </si>
  <si>
    <t>BSAO0105581</t>
  </si>
  <si>
    <t>0002088i22</t>
  </si>
  <si>
    <t>4700088909B, 4700088910B, 4700089331B, 4700089882B, 4700088930, 4700089634</t>
  </si>
  <si>
    <t>SEGOT0000036917</t>
  </si>
  <si>
    <t>CANTONEIRA</t>
  </si>
  <si>
    <t>LS</t>
  </si>
  <si>
    <t>23/0112895-3</t>
  </si>
  <si>
    <t>23/0121465-5</t>
  </si>
  <si>
    <t>SSZCI230000273</t>
  </si>
  <si>
    <t>0002391I22</t>
  </si>
  <si>
    <t>47/90759</t>
  </si>
  <si>
    <t>SSZCI220015056</t>
  </si>
  <si>
    <t>0002275i12</t>
  </si>
  <si>
    <t>47/89713</t>
  </si>
  <si>
    <t>SEGOT0000037231</t>
  </si>
  <si>
    <t>23/0121406-0</t>
  </si>
  <si>
    <t>23/0130994-0</t>
  </si>
  <si>
    <t>SSZCI220015171 </t>
  </si>
  <si>
    <t>0002044I22</t>
  </si>
  <si>
    <t>47/89756</t>
  </si>
  <si>
    <t>SHAS22811530</t>
  </si>
  <si>
    <t>SSZCI220015171</t>
  </si>
  <si>
    <t>0002044i22</t>
  </si>
  <si>
    <t>LCL/DDC</t>
  </si>
  <si>
    <t>SSZCI220015164</t>
  </si>
  <si>
    <t>0002345I22</t>
  </si>
  <si>
    <t>47/90357</t>
  </si>
  <si>
    <t>MAEU223513001</t>
  </si>
  <si>
    <t>23/0130166-3</t>
  </si>
  <si>
    <t>SSZCI220015173</t>
  </si>
  <si>
    <t>0002359i22</t>
  </si>
  <si>
    <t>47/90310</t>
  </si>
  <si>
    <t>LCL / DDC</t>
  </si>
  <si>
    <t>SEGOTOOO373338</t>
  </si>
  <si>
    <t>23/0139143-3</t>
  </si>
  <si>
    <t>23/0142988-0</t>
  </si>
  <si>
    <t>23/0160935-8</t>
  </si>
  <si>
    <t>SSZCI230000180</t>
  </si>
  <si>
    <t xml:space="preserve"> 0002153I22</t>
  </si>
  <si>
    <t>47/89549</t>
  </si>
  <si>
    <t>BAU DE METAL</t>
  </si>
  <si>
    <t>HLBU 217.902.9</t>
  </si>
  <si>
    <t>BANQ1049631730</t>
  </si>
  <si>
    <t>23/0293308-6</t>
  </si>
  <si>
    <t>SSZCI230000645</t>
  </si>
  <si>
    <t>0000065I23</t>
  </si>
  <si>
    <t>47/90640</t>
  </si>
  <si>
    <t>PECAS</t>
  </si>
  <si>
    <t>23YILSAN3010</t>
  </si>
  <si>
    <t>GIK4C47 - reentrega pernoite dia 07 para dia 08/03 - hora parada pernoite</t>
  </si>
  <si>
    <t>SSZCI220015174</t>
  </si>
  <si>
    <t>0002296I22</t>
  </si>
  <si>
    <t>47/89841</t>
  </si>
  <si>
    <t>GESU5089206</t>
  </si>
  <si>
    <t>SZX0750290</t>
  </si>
  <si>
    <t>cte complementar</t>
  </si>
  <si>
    <t>carreta sider devido a carga volumosa</t>
  </si>
  <si>
    <t>SSZCI230000036</t>
  </si>
  <si>
    <t>0000004I23</t>
  </si>
  <si>
    <t>22YILSAN2912</t>
  </si>
  <si>
    <t xml:space="preserve">CHAPA ACO SILICIO </t>
  </si>
  <si>
    <t>cte principal</t>
  </si>
  <si>
    <t>Reprogramado devido a chuva paralisou recebimento</t>
  </si>
  <si>
    <t>23/0191799-0</t>
  </si>
  <si>
    <t>carregando dia 14/02</t>
  </si>
  <si>
    <t>23/0191800-8</t>
  </si>
  <si>
    <t>LOCAL FRIO</t>
  </si>
  <si>
    <t>0000128I23</t>
  </si>
  <si>
    <t>47/90728</t>
  </si>
  <si>
    <t>BLRM71417800</t>
  </si>
  <si>
    <t>0002302I22</t>
  </si>
  <si>
    <t>47/88930</t>
  </si>
  <si>
    <t>HLXU3747347</t>
  </si>
  <si>
    <t>GOTA31505</t>
  </si>
  <si>
    <t>POLPA ÚMIDA</t>
  </si>
  <si>
    <t>SSZCI230001653</t>
  </si>
  <si>
    <t>0002387I22</t>
  </si>
  <si>
    <t>47/86618B*</t>
  </si>
  <si>
    <t>ANR221315896</t>
  </si>
  <si>
    <t>BARREIRA P/ COMUTADOR</t>
  </si>
  <si>
    <t>47/90468</t>
  </si>
  <si>
    <t>CH2S22037169</t>
  </si>
  <si>
    <t>FAM</t>
  </si>
  <si>
    <t>COMPLEMENTAR entrega final de semana</t>
  </si>
  <si>
    <t>SSZCI230001856</t>
  </si>
  <si>
    <t>0002445I22</t>
  </si>
  <si>
    <t>47/90568</t>
  </si>
  <si>
    <t>63584/ 63585</t>
  </si>
  <si>
    <t>USMIA0000025799</t>
  </si>
  <si>
    <t>COMUTADOR S/ TENSÃO</t>
  </si>
  <si>
    <t xml:space="preserve"> SSZCI230001723</t>
  </si>
  <si>
    <t xml:space="preserve">0002466I22 </t>
  </si>
  <si>
    <t>47/89628</t>
  </si>
  <si>
    <t>SCHNZHSE001301</t>
  </si>
  <si>
    <t>SSZCI230002055</t>
  </si>
  <si>
    <t>0000033I23</t>
  </si>
  <si>
    <t>47/91289</t>
  </si>
  <si>
    <t>CAIU4462436</t>
  </si>
  <si>
    <t>BLRM26979900</t>
  </si>
  <si>
    <t>DEDICADO FDS</t>
  </si>
  <si>
    <t>TAXA DE URGENCIA - COLETA FDS</t>
  </si>
  <si>
    <t>KOCU4554455</t>
  </si>
  <si>
    <t>BSAO0106497</t>
  </si>
  <si>
    <t>0002410I22</t>
  </si>
  <si>
    <t>SHAS22819266</t>
  </si>
  <si>
    <t>TANQUE EXPANSÃO</t>
  </si>
  <si>
    <t xml:space="preserve"> ESY2B44</t>
  </si>
  <si>
    <t xml:space="preserve">EZQ1J28 </t>
  </si>
  <si>
    <t>MESQUITA</t>
  </si>
  <si>
    <t>SSZCI230000915</t>
  </si>
  <si>
    <t>0000002I23</t>
  </si>
  <si>
    <t>47/89333</t>
  </si>
  <si>
    <t>SEGOT0000037545</t>
  </si>
  <si>
    <t>Bushing GOF SR750</t>
  </si>
  <si>
    <t>SSZCI230001532</t>
  </si>
  <si>
    <t>0002442I22</t>
  </si>
  <si>
    <t>47/90652</t>
  </si>
  <si>
    <t xml:space="preserve">SHAS22822038 </t>
  </si>
  <si>
    <t>ISOLADOR COMPOSTO</t>
  </si>
  <si>
    <t>SSZCI230001214</t>
  </si>
  <si>
    <t>0002287I22</t>
  </si>
  <si>
    <t>47/88877</t>
  </si>
  <si>
    <t>WAW0092179</t>
  </si>
  <si>
    <t>BXJ2260</t>
  </si>
  <si>
    <t>SSZCI230001534</t>
  </si>
  <si>
    <t>0002512I22</t>
  </si>
  <si>
    <t>47/90827</t>
  </si>
  <si>
    <t>63670/ 63671</t>
  </si>
  <si>
    <t>SEGOT0000037572</t>
  </si>
  <si>
    <t>23/0212535-4</t>
  </si>
  <si>
    <t>DDC *</t>
  </si>
  <si>
    <t>SSZCI230000776</t>
  </si>
  <si>
    <t>0002481I22</t>
  </si>
  <si>
    <t>47/90181A</t>
  </si>
  <si>
    <t>*</t>
  </si>
  <si>
    <t>GKC7B24 / FNF8F24</t>
  </si>
  <si>
    <t>SSZCI230001539</t>
  </si>
  <si>
    <t>0000007I23</t>
  </si>
  <si>
    <t>47/90810</t>
  </si>
  <si>
    <t>SEGOT0000037591</t>
  </si>
  <si>
    <t>FLANGE PARA BUCHAS</t>
  </si>
  <si>
    <t>EFO9I01</t>
  </si>
  <si>
    <t>GIK4C47 - cheg hitachi 0703 11 h não descarregou falta de espaço</t>
  </si>
  <si>
    <t>SSZCI230001031</t>
  </si>
  <si>
    <t>0002468I22</t>
  </si>
  <si>
    <t>47/90763*</t>
  </si>
  <si>
    <t>MSCU6245898</t>
  </si>
  <si>
    <t>S01900712937</t>
  </si>
  <si>
    <t>CABO CONECTOR</t>
  </si>
  <si>
    <t>MGT2I37</t>
  </si>
  <si>
    <t>23/0310586-1</t>
  </si>
  <si>
    <t>SSZCI230000928</t>
  </si>
  <si>
    <t>0000039I23</t>
  </si>
  <si>
    <t>47/88956*</t>
  </si>
  <si>
    <t>CAIXA DE MADEIRA/ PALLET</t>
  </si>
  <si>
    <t>SEGOT0000037617</t>
  </si>
  <si>
    <t>PRESSPAN LAMINADO</t>
  </si>
  <si>
    <t xml:space="preserve"> BYP8E81 / EJH5910</t>
  </si>
  <si>
    <t>23//0347377-1</t>
  </si>
  <si>
    <t>SSZCI230000734</t>
  </si>
  <si>
    <t>0002503I22</t>
  </si>
  <si>
    <t>47/88929C*</t>
  </si>
  <si>
    <t>CMAU9205900</t>
  </si>
  <si>
    <t>SEGOT0000037544</t>
  </si>
  <si>
    <t>AUDILOG21h janela antecipada</t>
  </si>
  <si>
    <t>GKH1I95 / BWY5G92</t>
  </si>
  <si>
    <t>GEX1B51 / BWY5G37</t>
  </si>
  <si>
    <t>SSZCI230001855</t>
  </si>
  <si>
    <t>0000006I23</t>
  </si>
  <si>
    <t>47/88933B</t>
  </si>
  <si>
    <t>HLXU3744121</t>
  </si>
  <si>
    <t xml:space="preserve">GOTS23302213 </t>
  </si>
  <si>
    <t>CCU1C37 / DVT4A71 - reagendado proc reefer não liberado carregamento dia 03/03 GEX1B51</t>
  </si>
  <si>
    <t>23/0332356-7</t>
  </si>
  <si>
    <t>SSZCI230001805</t>
  </si>
  <si>
    <t>0000154I23</t>
  </si>
  <si>
    <t>47/90006</t>
  </si>
  <si>
    <t>ATL0211072</t>
  </si>
  <si>
    <t>COMUTADOR SOB CARGA</t>
  </si>
  <si>
    <t>23/0368482-9</t>
  </si>
  <si>
    <t>SSZCI230000916</t>
  </si>
  <si>
    <t>0000034I23</t>
  </si>
  <si>
    <t>47/90181B</t>
  </si>
  <si>
    <t>SEGOT0000037265</t>
  </si>
  <si>
    <t>GCU3C45  -  custo da taxa de urgência / carregamento noturno – 50% do frete peso = R$ 1.377,50 + ICMS e PIS + COFINS</t>
  </si>
  <si>
    <t>SSZCI230001537</t>
  </si>
  <si>
    <t>0002484I22</t>
  </si>
  <si>
    <t>47/90581</t>
  </si>
  <si>
    <t>SHAS22821899</t>
  </si>
  <si>
    <t>CARRETA - BAÚ</t>
  </si>
  <si>
    <t>DXO6324</t>
  </si>
  <si>
    <t>23/0381278-9</t>
  </si>
  <si>
    <t>SSZCI230001926</t>
  </si>
  <si>
    <t>0000030I23</t>
  </si>
  <si>
    <t>47/89993</t>
  </si>
  <si>
    <t>SEGOT0000037620</t>
  </si>
  <si>
    <t>MEDU/352877/7</t>
  </si>
  <si>
    <t>23/0401678-1</t>
  </si>
  <si>
    <t>SSZCI230001927</t>
  </si>
  <si>
    <t>0002502I22</t>
  </si>
  <si>
    <t>47/90591</t>
  </si>
  <si>
    <t>63716/63717</t>
  </si>
  <si>
    <t>CAIXA DD PAPELÃO</t>
  </si>
  <si>
    <t>SEGOT0000037543</t>
  </si>
  <si>
    <t>BUSHING GON/ COMUTADOR</t>
  </si>
  <si>
    <t xml:space="preserve">FCIU/646272/9 </t>
  </si>
  <si>
    <t>23/0413141-6</t>
  </si>
  <si>
    <t>SSZCI220015496</t>
  </si>
  <si>
    <t>0002480I22</t>
  </si>
  <si>
    <t>47/89927</t>
  </si>
  <si>
    <t>MIL0233171</t>
  </si>
  <si>
    <t>SILICA GEL</t>
  </si>
  <si>
    <t xml:space="preserve">UETU/261297/0 </t>
  </si>
  <si>
    <t>23/0412910-1</t>
  </si>
  <si>
    <t>SSZCI230000918</t>
  </si>
  <si>
    <t>0000040I23</t>
  </si>
  <si>
    <t>47/90996A</t>
  </si>
  <si>
    <t>CAIXAS</t>
  </si>
  <si>
    <t>BOMM62970400</t>
  </si>
  <si>
    <t xml:space="preserve">TGBU/304548/9 </t>
  </si>
  <si>
    <t>23/0368298-2</t>
  </si>
  <si>
    <t>CUH0G98</t>
  </si>
  <si>
    <t xml:space="preserve">MSDU/105155/3 </t>
  </si>
  <si>
    <t>CUF4C26</t>
  </si>
  <si>
    <t>SSZCI230001928</t>
  </si>
  <si>
    <t>0000070I23</t>
  </si>
  <si>
    <t>47/88989D</t>
  </si>
  <si>
    <t>DEHEN0000055120</t>
  </si>
  <si>
    <t>23/0373057-0</t>
  </si>
  <si>
    <t>SSZCI230001929</t>
  </si>
  <si>
    <t>0000104I23</t>
  </si>
  <si>
    <t>47/90181*</t>
  </si>
  <si>
    <t>SEGOT0000037703</t>
  </si>
  <si>
    <t>BUCHA MECANISMO ACION</t>
  </si>
  <si>
    <t>SSZCI230000927</t>
  </si>
  <si>
    <t>0002339I22</t>
  </si>
  <si>
    <t>47/90267*</t>
  </si>
  <si>
    <t>AMDS22016250</t>
  </si>
  <si>
    <t>SSZCI230002595</t>
  </si>
  <si>
    <t>0002189I22</t>
  </si>
  <si>
    <t>47/89648</t>
  </si>
  <si>
    <t>MEDUUJ159638</t>
  </si>
  <si>
    <t xml:space="preserve">CUF4C26 </t>
  </si>
  <si>
    <t>SSZCI230002058</t>
  </si>
  <si>
    <t>0000129I23</t>
  </si>
  <si>
    <t>47/90933</t>
  </si>
  <si>
    <t>SEGOT0000037746</t>
  </si>
  <si>
    <t>MECANISMO / COMUTATOR</t>
  </si>
  <si>
    <t>Antecipado</t>
  </si>
  <si>
    <t>23/0403596-4</t>
  </si>
  <si>
    <t>SSZCI230002061</t>
  </si>
  <si>
    <t>0000028I23</t>
  </si>
  <si>
    <t>47/90826</t>
  </si>
  <si>
    <t>63805/63806</t>
  </si>
  <si>
    <t>SEGOT0000037609</t>
  </si>
  <si>
    <t>MECANISMO DE ACIONAMENTO/ COMUTADOR</t>
  </si>
  <si>
    <t>23/0401890-3</t>
  </si>
  <si>
    <t>SSZCI230002067</t>
  </si>
  <si>
    <t>0000067I23</t>
  </si>
  <si>
    <t>47/90243*</t>
  </si>
  <si>
    <t>SEGOT0000037654</t>
  </si>
  <si>
    <t>23/0369051-9</t>
  </si>
  <si>
    <t>SSZCI230002057</t>
  </si>
  <si>
    <t>0000121I23</t>
  </si>
  <si>
    <t>47/91027</t>
  </si>
  <si>
    <t>63809/ 63810</t>
  </si>
  <si>
    <t>SEGOT0000037720</t>
  </si>
  <si>
    <t>COMUTADOR / MECANISMO DE ACIONAMENTO</t>
  </si>
  <si>
    <t>23/0401599-8</t>
  </si>
  <si>
    <t>SSZCI230001133</t>
  </si>
  <si>
    <t>0000161I23</t>
  </si>
  <si>
    <t>47/91282</t>
  </si>
  <si>
    <t>23YINSAN0078</t>
  </si>
  <si>
    <t xml:space="preserve">GEX1B51 </t>
  </si>
  <si>
    <t>23/0412961-6</t>
  </si>
  <si>
    <t>GGO3H75  - REENTREGA ARMAZÉM IMPOSSIBILITADO DE RECEBER  CARGA</t>
  </si>
  <si>
    <t>não descarregou</t>
  </si>
  <si>
    <t>Desvio Hitachi</t>
  </si>
  <si>
    <t>23/0393385-3</t>
  </si>
  <si>
    <t>CARRETA LS</t>
  </si>
  <si>
    <t xml:space="preserve"> FRK0I24 </t>
  </si>
  <si>
    <t>23/0401758-3</t>
  </si>
  <si>
    <t>GGO3H75  - REENTREGA COMPLEMENTAR</t>
  </si>
  <si>
    <t>23/0438578-7</t>
  </si>
  <si>
    <t>SSZCI230002430</t>
  </si>
  <si>
    <t>0000170I23</t>
  </si>
  <si>
    <t>47/89885B</t>
  </si>
  <si>
    <t>SEGOT0000037791</t>
  </si>
  <si>
    <t>MOLDE CONTATOS</t>
  </si>
  <si>
    <t>23/0437367-3</t>
  </si>
  <si>
    <t>23/0438117-0</t>
  </si>
  <si>
    <t>23/0438333-4</t>
  </si>
  <si>
    <t>23/0438223-0</t>
  </si>
  <si>
    <t>SSZCI230002284</t>
  </si>
  <si>
    <t>0000011I23</t>
  </si>
  <si>
    <t>47/90479</t>
  </si>
  <si>
    <t>63827/63828</t>
  </si>
  <si>
    <t>USMIA0000025840</t>
  </si>
  <si>
    <t>EEG6556</t>
  </si>
  <si>
    <t>23/0451300-9</t>
  </si>
  <si>
    <t>23/0463000-5</t>
  </si>
  <si>
    <t>SSZCI230002069</t>
  </si>
  <si>
    <t>0000152I23</t>
  </si>
  <si>
    <t>47/90998</t>
  </si>
  <si>
    <t>63855/ 63856</t>
  </si>
  <si>
    <t>SEGOT0000037804</t>
  </si>
  <si>
    <t>COMUTADOR/ MECANISMO</t>
  </si>
  <si>
    <t xml:space="preserve"> DAK4H02</t>
  </si>
  <si>
    <t>SSZCI230002750</t>
  </si>
  <si>
    <t>0000187I23</t>
  </si>
  <si>
    <t>47/90399*</t>
  </si>
  <si>
    <t>63899/63904</t>
  </si>
  <si>
    <t>HBLU148327-4</t>
  </si>
  <si>
    <t>ATL0212091</t>
  </si>
  <si>
    <t>BHUSHING HCP</t>
  </si>
  <si>
    <t>EVU1B96 / FUC6489</t>
  </si>
  <si>
    <t>23/0472329-1</t>
  </si>
  <si>
    <t>SSZCI230002682</t>
  </si>
  <si>
    <t>0000201I23</t>
  </si>
  <si>
    <t>47/89982</t>
  </si>
  <si>
    <t>DECGN0000026605</t>
  </si>
  <si>
    <t>23/0483961-3</t>
  </si>
  <si>
    <t>SSZCI230002018</t>
  </si>
  <si>
    <t>0000197I23</t>
  </si>
  <si>
    <t>47/90995</t>
  </si>
  <si>
    <t>SPL222310153</t>
  </si>
  <si>
    <t>23/0483486-7</t>
  </si>
  <si>
    <t>SSZCI230002489</t>
  </si>
  <si>
    <t>0000185I23</t>
  </si>
  <si>
    <t>47/88934B*</t>
  </si>
  <si>
    <t>CLHU905428-9</t>
  </si>
  <si>
    <t>SEGOT0000037896</t>
  </si>
  <si>
    <t>CARRETA FCL</t>
  </si>
  <si>
    <t>BQU6B48</t>
  </si>
  <si>
    <t>COMPL ARM CNTR VZ</t>
  </si>
  <si>
    <t>SSZCI230002947</t>
  </si>
  <si>
    <t>0000253I23</t>
  </si>
  <si>
    <t>47/90627</t>
  </si>
  <si>
    <t xml:space="preserve"> FRK0I24</t>
  </si>
  <si>
    <t>SSZCI230002838</t>
  </si>
  <si>
    <t>0000282I23</t>
  </si>
  <si>
    <t>TCLU 306569-6</t>
  </si>
  <si>
    <t>DECGN0000026814</t>
  </si>
  <si>
    <t>CMAU909302-0</t>
  </si>
  <si>
    <t xml:space="preserve">CUH0G98 </t>
  </si>
  <si>
    <t>SSZCI230002531</t>
  </si>
  <si>
    <t>0000238I23</t>
  </si>
  <si>
    <t>47/90667B</t>
  </si>
  <si>
    <t>SEGOT0000037897</t>
  </si>
  <si>
    <t>SSZCI230001884</t>
  </si>
  <si>
    <t>0002381I22</t>
  </si>
  <si>
    <t>47/90611</t>
  </si>
  <si>
    <t>MSCU253473-7</t>
  </si>
  <si>
    <t>CATOR2000015828</t>
  </si>
  <si>
    <t>CENTRAL DE MANOBRA MONTADA</t>
  </si>
  <si>
    <t>SSZCI230002490</t>
  </si>
  <si>
    <t>0000300I23</t>
  </si>
  <si>
    <t>47/91385</t>
  </si>
  <si>
    <t>AMC2032936</t>
  </si>
  <si>
    <t>23/0497240-2</t>
  </si>
  <si>
    <t>SSZCI230002013</t>
  </si>
  <si>
    <t>0000262I23</t>
  </si>
  <si>
    <t>47/91112</t>
  </si>
  <si>
    <t>SPL222310158</t>
  </si>
  <si>
    <t>BYP8E81</t>
  </si>
  <si>
    <t>23/0497541-0</t>
  </si>
  <si>
    <t>HLXU835712-5</t>
  </si>
  <si>
    <t>FKS0I09</t>
  </si>
  <si>
    <t>23/0497611-4</t>
  </si>
  <si>
    <t>COMPL ESTADIA E LS</t>
  </si>
  <si>
    <t>23/0496794-8</t>
  </si>
  <si>
    <t>SSZCI230001037</t>
  </si>
  <si>
    <t>0000088I23</t>
  </si>
  <si>
    <t>47/90995*</t>
  </si>
  <si>
    <t>SPL222310148</t>
  </si>
  <si>
    <t>GYK4C47</t>
  </si>
  <si>
    <t>23/0516209-9</t>
  </si>
  <si>
    <t>23/0525065-6</t>
  </si>
  <si>
    <t>SSZCI230002869</t>
  </si>
  <si>
    <t>0000066I23</t>
  </si>
  <si>
    <t>5002 – 47/90716</t>
  </si>
  <si>
    <t>SHAS23826225</t>
  </si>
  <si>
    <t>23/0535565-2</t>
  </si>
  <si>
    <t>SSZCI230002071</t>
  </si>
  <si>
    <t>0000265I23</t>
  </si>
  <si>
    <t>47/91385*</t>
  </si>
  <si>
    <t>SPL222310162</t>
  </si>
  <si>
    <t>23/0557708-6</t>
  </si>
  <si>
    <t>SSZCI230002023</t>
  </si>
  <si>
    <t>0000189I23</t>
  </si>
  <si>
    <t>47/90991</t>
  </si>
  <si>
    <t>BJSA12601</t>
  </si>
  <si>
    <t>MEC OP</t>
  </si>
  <si>
    <t>23/0557829-5</t>
  </si>
  <si>
    <t>SSZCI230004166</t>
  </si>
  <si>
    <t>0000284I23</t>
  </si>
  <si>
    <t>47/90864</t>
  </si>
  <si>
    <t>64003/64004</t>
  </si>
  <si>
    <t>AT2S23043530</t>
  </si>
  <si>
    <t>23/0557907-0</t>
  </si>
  <si>
    <t>SSZCI230003942</t>
  </si>
  <si>
    <t>0000274I23</t>
  </si>
  <si>
    <t>47/88955</t>
  </si>
  <si>
    <t>GOTS23305345</t>
  </si>
  <si>
    <t>23/0557993-3</t>
  </si>
  <si>
    <t>SSZCI230002870</t>
  </si>
  <si>
    <t>0000333I23</t>
  </si>
  <si>
    <t>47/91093</t>
  </si>
  <si>
    <t>DERGB0000030374</t>
  </si>
  <si>
    <t>23/0565895-7</t>
  </si>
  <si>
    <t>SSZCI230003392</t>
  </si>
  <si>
    <t>0000327I23</t>
  </si>
  <si>
    <t>47/91605</t>
  </si>
  <si>
    <t>SEGOT0000038023</t>
  </si>
  <si>
    <t>MECANISMO DE ACIONAMENTO</t>
  </si>
  <si>
    <t>EFO9I05</t>
  </si>
  <si>
    <t>23/0574614-7</t>
  </si>
  <si>
    <t>SSZCI230002687</t>
  </si>
  <si>
    <t>0000236I23</t>
  </si>
  <si>
    <t>47/90961*</t>
  </si>
  <si>
    <t>63423/63424</t>
  </si>
  <si>
    <t>SEGOT0000037956</t>
  </si>
  <si>
    <t>BUCHA/ COMUTADOR/MEC DE ACIONAMENTO</t>
  </si>
  <si>
    <t>SSZCI230003391</t>
  </si>
  <si>
    <t>0000411I23</t>
  </si>
  <si>
    <t>47/89982C</t>
  </si>
  <si>
    <t>DECGN0000026917</t>
  </si>
  <si>
    <t>DDC?</t>
  </si>
  <si>
    <t>23/0587476-5</t>
  </si>
  <si>
    <t>SSZCI230002949</t>
  </si>
  <si>
    <t>0000393I23</t>
  </si>
  <si>
    <t>SPL222310172</t>
  </si>
  <si>
    <t>BPQ1C69</t>
  </si>
  <si>
    <t>23/0586390-9</t>
  </si>
  <si>
    <t>BSAO0108419</t>
  </si>
  <si>
    <t>0002397I22</t>
  </si>
  <si>
    <t>ATL0192333</t>
  </si>
  <si>
    <t>PLACA PRESSÃO / FLANGE</t>
  </si>
  <si>
    <t>SSZCI230002683</t>
  </si>
  <si>
    <t>0000326I23</t>
  </si>
  <si>
    <t>47/91502*</t>
  </si>
  <si>
    <t>MEDU6458945</t>
  </si>
  <si>
    <t>23YILSAN0435</t>
  </si>
  <si>
    <t>FCIU5524720</t>
  </si>
  <si>
    <t>SSZCI230002689</t>
  </si>
  <si>
    <t>0000250I23</t>
  </si>
  <si>
    <t>47/89628B</t>
  </si>
  <si>
    <t>BSL0046871</t>
  </si>
  <si>
    <t>23/0605477-0</t>
  </si>
  <si>
    <t>TEMU2577403</t>
  </si>
  <si>
    <t>23/0605692-6</t>
  </si>
  <si>
    <t>64081/64082</t>
  </si>
  <si>
    <t>TCLU3026075</t>
  </si>
  <si>
    <t>23/0614757-3</t>
  </si>
  <si>
    <t>SSZCI230004337</t>
  </si>
  <si>
    <t>0000308I23</t>
  </si>
  <si>
    <t>47/90652b</t>
  </si>
  <si>
    <t>SHAS23832342</t>
  </si>
  <si>
    <t>CIW5839</t>
  </si>
  <si>
    <t>MSDU1327214</t>
  </si>
  <si>
    <t>23/0622707-0</t>
  </si>
  <si>
    <t>SSZCI230004555</t>
  </si>
  <si>
    <t>0000063I23</t>
  </si>
  <si>
    <t>47/90576*</t>
  </si>
  <si>
    <t>CH2S23037469</t>
  </si>
  <si>
    <t>FAN CABO</t>
  </si>
  <si>
    <t>GXS7H89  - veículo problemas mecanicos  EFO9I01</t>
  </si>
  <si>
    <t>23/0622748-8</t>
  </si>
  <si>
    <t>SSZCI230004554</t>
  </si>
  <si>
    <t>0000312I23</t>
  </si>
  <si>
    <t>47/90772*</t>
  </si>
  <si>
    <t>AMDS23016537</t>
  </si>
  <si>
    <t>PROLONGADOR ARRUELA TANQUE</t>
  </si>
  <si>
    <t>23/0644919-7</t>
  </si>
  <si>
    <t>SSZCI230003671</t>
  </si>
  <si>
    <t>0000412I23</t>
  </si>
  <si>
    <t> 47/90351</t>
  </si>
  <si>
    <t>64099/64100</t>
  </si>
  <si>
    <t>SEGOT0000038099</t>
  </si>
  <si>
    <t>SSZCI230003524</t>
  </si>
  <si>
    <t>0000229I23</t>
  </si>
  <si>
    <t>47/90675*</t>
  </si>
  <si>
    <t>MSCU 734195-7</t>
  </si>
  <si>
    <t>SEGOT0000038011</t>
  </si>
  <si>
    <t>FAC9834</t>
  </si>
  <si>
    <t>23/0655484-5</t>
  </si>
  <si>
    <t>SSZCI230003675</t>
  </si>
  <si>
    <t>0000392I23</t>
  </si>
  <si>
    <t>47/89736c*</t>
  </si>
  <si>
    <t>SEGOT0000038077</t>
  </si>
  <si>
    <t>23/0679604-0</t>
  </si>
  <si>
    <t>SSZCI230002751</t>
  </si>
  <si>
    <t>0000268I23</t>
  </si>
  <si>
    <t>47/88925*</t>
  </si>
  <si>
    <t>AMARRADO/ATADO</t>
  </si>
  <si>
    <t>SEGOT0000038010</t>
  </si>
  <si>
    <t>23/0679403-0</t>
  </si>
  <si>
    <t xml:space="preserve">EXU9C84 </t>
  </si>
  <si>
    <t>23/0692063-9</t>
  </si>
  <si>
    <t>23/0693050-2</t>
  </si>
  <si>
    <t>SSZCI230003733</t>
  </si>
  <si>
    <t>0000212I23</t>
  </si>
  <si>
    <t>47/89612</t>
  </si>
  <si>
    <t>TCNU555432-0</t>
  </si>
  <si>
    <t>MEL0043186</t>
  </si>
  <si>
    <t>CHAVE A VÁCUO</t>
  </si>
  <si>
    <t>FRK0I24 / GGB0G45</t>
  </si>
  <si>
    <t>23/0703520-5</t>
  </si>
  <si>
    <t>SSZCI230004338</t>
  </si>
  <si>
    <t>0000278I23</t>
  </si>
  <si>
    <t>47/90600</t>
  </si>
  <si>
    <t>TCNU3631514</t>
  </si>
  <si>
    <t>AT2S23043320</t>
  </si>
  <si>
    <t>23/0703663-5</t>
  </si>
  <si>
    <t>SSZCI230003665</t>
  </si>
  <si>
    <t>0000044I23</t>
  </si>
  <si>
    <t>47/90883</t>
  </si>
  <si>
    <t>TSNS23077031</t>
  </si>
  <si>
    <t>MEC OPER</t>
  </si>
  <si>
    <t>AKZ4F49</t>
  </si>
  <si>
    <t>SSZCI230004761</t>
  </si>
  <si>
    <t>0000328I23</t>
  </si>
  <si>
    <t>47/90885</t>
  </si>
  <si>
    <t>CH2S23037691</t>
  </si>
  <si>
    <t>MOTOVENT, VENTILADOR, CABO</t>
  </si>
  <si>
    <t>GXS7H89</t>
  </si>
  <si>
    <t>SSZCI230003529</t>
  </si>
  <si>
    <t>0000394I23</t>
  </si>
  <si>
    <t>47/90970*</t>
  </si>
  <si>
    <t>GOTA33531</t>
  </si>
  <si>
    <t>23/0702423-8</t>
  </si>
  <si>
    <t>SSZCI230004401</t>
  </si>
  <si>
    <t>0000530I23</t>
  </si>
  <si>
    <t>47/89628C</t>
  </si>
  <si>
    <t>ZDOA07725</t>
  </si>
  <si>
    <t>23/0717684-4</t>
  </si>
  <si>
    <t>SSZCI230004553</t>
  </si>
  <si>
    <t>0000231I23</t>
  </si>
  <si>
    <t>47/89927B</t>
  </si>
  <si>
    <t xml:space="preserve">MILS23027685 </t>
  </si>
  <si>
    <t>MEC ACIONAMENTO</t>
  </si>
  <si>
    <t>SSZCI230004699</t>
  </si>
  <si>
    <t>0000303I23</t>
  </si>
  <si>
    <t>47/91032</t>
  </si>
  <si>
    <t>SHAS23831955</t>
  </si>
  <si>
    <t>SSZCI230004083</t>
  </si>
  <si>
    <t>0000447I23</t>
  </si>
  <si>
    <t xml:space="preserve"> 47/89885C</t>
  </si>
  <si>
    <t>SEGOT0000038159</t>
  </si>
  <si>
    <t>SSZCI230004167</t>
  </si>
  <si>
    <t>0000483I23</t>
  </si>
  <si>
    <t>47/91064</t>
  </si>
  <si>
    <t>DEHEN0000056041</t>
  </si>
  <si>
    <t>SSZCI230002993</t>
  </si>
  <si>
    <t>0000441I23</t>
  </si>
  <si>
    <t>47/91502B</t>
  </si>
  <si>
    <t>23YILSAN0649</t>
  </si>
  <si>
    <t>23/0723863-7</t>
  </si>
  <si>
    <t>23/0734252-3</t>
  </si>
  <si>
    <t>SSZCI230005228</t>
  </si>
  <si>
    <t>0000534I23</t>
  </si>
  <si>
    <t>47/91026</t>
  </si>
  <si>
    <t>64198/64199</t>
  </si>
  <si>
    <t>AT2S23043689</t>
  </si>
  <si>
    <t>BHSHING</t>
  </si>
  <si>
    <t>23/0742703-0</t>
  </si>
  <si>
    <t>SSZCI230005327</t>
  </si>
  <si>
    <t>0000537I23</t>
  </si>
  <si>
    <t>47/91104</t>
  </si>
  <si>
    <t>CH2S23037891</t>
  </si>
  <si>
    <t>VENTILADOR/CABO</t>
  </si>
  <si>
    <t>23/0746489-0</t>
  </si>
  <si>
    <t>SSZCI230005218</t>
  </si>
  <si>
    <t>0000613I23</t>
  </si>
  <si>
    <t>47/91034</t>
  </si>
  <si>
    <t>PACOTES</t>
  </si>
  <si>
    <t>CMAU9536869</t>
  </si>
  <si>
    <t>HAMS23510806</t>
  </si>
  <si>
    <t>BPQ1C69 / BXG6I04</t>
  </si>
  <si>
    <t>23/0746748-2</t>
  </si>
  <si>
    <t>SSZCI230004169</t>
  </si>
  <si>
    <t>0000481I23</t>
  </si>
  <si>
    <t>47/90614</t>
  </si>
  <si>
    <t>SEGOT0000038202</t>
  </si>
  <si>
    <t>CGR4F13 / BWY5G37</t>
  </si>
  <si>
    <t>23/0757099-2</t>
  </si>
  <si>
    <t>23/0757320-7</t>
  </si>
  <si>
    <t>HELLINTON - GGC0G67</t>
  </si>
  <si>
    <t>23/0757489-0</t>
  </si>
  <si>
    <t>CUF4C26 / BWY5E78</t>
  </si>
  <si>
    <t>SSZCI230004762</t>
  </si>
  <si>
    <t>0000390I23</t>
  </si>
  <si>
    <t>47/91576</t>
  </si>
  <si>
    <t>AMD8055840</t>
  </si>
  <si>
    <t>POLOS/FSA</t>
  </si>
  <si>
    <t>GGC0G67 / GHU7E51</t>
  </si>
  <si>
    <t>FDA6G67 / GDN1G77</t>
  </si>
  <si>
    <t>23/0766409-1</t>
  </si>
  <si>
    <t>SSZCI230004700</t>
  </si>
  <si>
    <t>0000423I23</t>
  </si>
  <si>
    <t>47/91485</t>
  </si>
  <si>
    <t>ESTRADOS</t>
  </si>
  <si>
    <t>MELA13514</t>
  </si>
  <si>
    <t>CHAVE A VACUO</t>
  </si>
  <si>
    <t xml:space="preserve"> CUF4C26 / BWY5E78</t>
  </si>
  <si>
    <t>23/0787821-0</t>
  </si>
  <si>
    <t>SSZCI230003525</t>
  </si>
  <si>
    <t xml:space="preserve">0000507I23 </t>
  </si>
  <si>
    <t>47/91501</t>
  </si>
  <si>
    <t>23YILSAN0735</t>
  </si>
  <si>
    <t>EXU9C84 / GCX9F26</t>
  </si>
  <si>
    <t>23/0787945-4</t>
  </si>
  <si>
    <t>SSZCI230003031</t>
  </si>
  <si>
    <t>0000338I23</t>
  </si>
  <si>
    <t>47/91170</t>
  </si>
  <si>
    <t>BJSA12754</t>
  </si>
  <si>
    <t>TERMINAÇÃO</t>
  </si>
  <si>
    <t>23/0787627-7</t>
  </si>
  <si>
    <t>SSZCI230004168</t>
  </si>
  <si>
    <t>0000516I23</t>
  </si>
  <si>
    <t>47/90351</t>
  </si>
  <si>
    <t>64241/ 64242</t>
  </si>
  <si>
    <t>SEGOT0000038242</t>
  </si>
  <si>
    <t>MECANISMO/ COMUTADOR</t>
  </si>
  <si>
    <t>23/0798462-2</t>
  </si>
  <si>
    <t>SSZCI230005219</t>
  </si>
  <si>
    <t>0000464I23</t>
  </si>
  <si>
    <t>47/90626</t>
  </si>
  <si>
    <t>CH2S23037743</t>
  </si>
  <si>
    <t>MOTOVENT</t>
  </si>
  <si>
    <t>23/0813074-0</t>
  </si>
  <si>
    <t>SSZCI230005524</t>
  </si>
  <si>
    <t>0000583I23</t>
  </si>
  <si>
    <t>47/90902</t>
  </si>
  <si>
    <t>CH2S23037782</t>
  </si>
  <si>
    <t>GKH1I95 / BWY5G92 - solicitado entrega dia 10/06</t>
  </si>
  <si>
    <t>23/0813266-2</t>
  </si>
  <si>
    <t>SSZCI230004763</t>
  </si>
  <si>
    <t>0000568I23</t>
  </si>
  <si>
    <t>47/90770 *</t>
  </si>
  <si>
    <t>SEGOT0000038311</t>
  </si>
  <si>
    <t>23/0813355-3</t>
  </si>
  <si>
    <t>SSZCI230004701</t>
  </si>
  <si>
    <t>0000499I23</t>
  </si>
  <si>
    <t>47/90325</t>
  </si>
  <si>
    <t>SEGOT0000038258</t>
  </si>
  <si>
    <t>BYP8E81 / EJH5910</t>
  </si>
  <si>
    <t>23/0813406-1</t>
  </si>
  <si>
    <t>SZCI230004556</t>
  </si>
  <si>
    <t>0000510I23</t>
  </si>
  <si>
    <t>47/90380</t>
  </si>
  <si>
    <t>SEGOT0000038227</t>
  </si>
  <si>
    <t>PAPEL ISOLANTE KRAFT</t>
  </si>
  <si>
    <t>23/0817929-4</t>
  </si>
  <si>
    <t>SSZCI230005592</t>
  </si>
  <si>
    <t>0000419I23</t>
  </si>
  <si>
    <t>47/91065</t>
  </si>
  <si>
    <t>SHAS23832587</t>
  </si>
  <si>
    <t>23/0813684-6</t>
  </si>
  <si>
    <t>SSZCI230005313</t>
  </si>
  <si>
    <t>0000547I23</t>
  </si>
  <si>
    <t>47/91241*</t>
  </si>
  <si>
    <t>NOSVG0000000255</t>
  </si>
  <si>
    <t xml:space="preserve"> EXU9C84 / GCX9F26</t>
  </si>
  <si>
    <t>SSZCI230005558</t>
  </si>
  <si>
    <t>0000399I23</t>
  </si>
  <si>
    <t>47/90880</t>
  </si>
  <si>
    <t>BANQ1051971019</t>
  </si>
  <si>
    <t>SSZCI230004558</t>
  </si>
  <si>
    <t>0000533I23</t>
  </si>
  <si>
    <t>47/90614B</t>
  </si>
  <si>
    <t>SEGOT0000038268</t>
  </si>
  <si>
    <t>CUF4C26 / BWY5E78 - terminal liberou carreg sendo possível entrega somente dia 19/05</t>
  </si>
  <si>
    <t> GJP2D16 / DGN9A97</t>
  </si>
  <si>
    <t>FDA6G67 / GDN1G77 - ATRASO CARREG TERMINAL</t>
  </si>
  <si>
    <t>23/0817910-3</t>
  </si>
  <si>
    <t>CGR4F13 / BWY5G37 </t>
  </si>
  <si>
    <t>23/0821278-0</t>
  </si>
  <si>
    <t>SSZCI230005591</t>
  </si>
  <si>
    <t>0000449I23</t>
  </si>
  <si>
    <t>47/90883B</t>
  </si>
  <si>
    <t>TSNS23077542</t>
  </si>
  <si>
    <t>lib doc 19/05/23 10:19</t>
  </si>
  <si>
    <t xml:space="preserve">FDA6G67 / GDN1G77 </t>
  </si>
  <si>
    <t>23/0821302-6</t>
  </si>
  <si>
    <t>SSZCI230005649</t>
  </si>
  <si>
    <t>0000500I23</t>
  </si>
  <si>
    <t>47/90754</t>
  </si>
  <si>
    <t>64324/64325</t>
  </si>
  <si>
    <t>AT2S23043631</t>
  </si>
  <si>
    <t>BUCHA/BUSHING</t>
  </si>
  <si>
    <t xml:space="preserve"> GGC0G67 / GHU7E51 - DDC PROG DIA 19/05 DDC DISP 22/05</t>
  </si>
  <si>
    <t>23/0833319-6</t>
  </si>
  <si>
    <t>23/0840000-4</t>
  </si>
  <si>
    <t>FUT4H46 / GEI8H05 - falta comprovante</t>
  </si>
  <si>
    <t>23/0853053-6</t>
  </si>
  <si>
    <t>23/0853001-3</t>
  </si>
  <si>
    <t>SSZCI230006012</t>
  </si>
  <si>
    <t>0000471I23</t>
  </si>
  <si>
    <t>47/90605</t>
  </si>
  <si>
    <t>AT2S23043566</t>
  </si>
  <si>
    <t>23/0853222-9</t>
  </si>
  <si>
    <t>SSZCI230004702 </t>
  </si>
  <si>
    <t>0000512I23</t>
  </si>
  <si>
    <t>SISTEMA DE MEDIÇÃO</t>
  </si>
  <si>
    <t>183713/183714</t>
  </si>
  <si>
    <t>armazenagem 22/05/23 18:16</t>
  </si>
  <si>
    <t>23/0862865-0</t>
  </si>
  <si>
    <t>B01592808</t>
  </si>
  <si>
    <t>0000581I23</t>
  </si>
  <si>
    <t>OOCU857404-8</t>
  </si>
  <si>
    <t>COLU8893517510</t>
  </si>
  <si>
    <t>GIK4C47 / BWY5G75 - Autorizado entrega dia 26/05/23</t>
  </si>
  <si>
    <t>23/0868355-3</t>
  </si>
  <si>
    <t>GKC7B24 / FNF8F24 - Autorizado entrega dia 26/05/23</t>
  </si>
  <si>
    <t>23/0868255-7</t>
  </si>
  <si>
    <t>CSI9D53 / FPR 5B47 - Autorizado entrega dia 26/05/23</t>
  </si>
  <si>
    <t>REDESTINACAO - DTA</t>
  </si>
  <si>
    <t>23/0187490-1</t>
  </si>
  <si>
    <t>SSZCI230005045</t>
  </si>
  <si>
    <t>0000669I23</t>
  </si>
  <si>
    <t>47/88956B</t>
  </si>
  <si>
    <t>SEGOT0000038409</t>
  </si>
  <si>
    <t>cte complementar estadia doo cte 184241</t>
  </si>
  <si>
    <t xml:space="preserve"> R$                -  </t>
  </si>
  <si>
    <t xml:space="preserve"> R$             -  </t>
  </si>
  <si>
    <t xml:space="preserve"> R$          -  </t>
  </si>
  <si>
    <t xml:space="preserve">EZQ1J28 / DEU8J23 </t>
  </si>
  <si>
    <t>23/0917206-4</t>
  </si>
  <si>
    <t>SSZCI230005043</t>
  </si>
  <si>
    <t>0000598I23</t>
  </si>
  <si>
    <t>47/91247</t>
  </si>
  <si>
    <t>64368/64369</t>
  </si>
  <si>
    <t>SEGOT0000038420</t>
  </si>
  <si>
    <t xml:space="preserve"> GXS7H89</t>
  </si>
  <si>
    <t>23/0917477-6</t>
  </si>
  <si>
    <t>SSZCI230005858</t>
  </si>
  <si>
    <t>0000624I23</t>
  </si>
  <si>
    <t>47/89999</t>
  </si>
  <si>
    <t>SEGOT0000038505</t>
  </si>
  <si>
    <t>MOLDE CONTATO</t>
  </si>
  <si>
    <t>23/0917681-7</t>
  </si>
  <si>
    <t>SSZCI230005125</t>
  </si>
  <si>
    <t>0000746I23</t>
  </si>
  <si>
    <t>47/91549</t>
  </si>
  <si>
    <t>23YILSAN1026</t>
  </si>
  <si>
    <t>CUF4C26 / BWY5E78 Autorizado pelo analista Andre entrega dia 29/05 conf disp janela</t>
  </si>
  <si>
    <t>23/0917885-2</t>
  </si>
  <si>
    <t>SSZCI230005851</t>
  </si>
  <si>
    <t>0000597I23</t>
  </si>
  <si>
    <t>47/91825</t>
  </si>
  <si>
    <t>CKGS23009840</t>
  </si>
  <si>
    <t>GGC0G67 / GHU7E51 Autorizado pelo analista Andre entrega dia 29/05 conf disp janela</t>
  </si>
  <si>
    <t>23/0926392-2</t>
  </si>
  <si>
    <t>não foi concedida janelas para hoje de encaixe e não foi autorizada a antecipação mediante a cobrança de taxa cobrada pelo terminal</t>
  </si>
  <si>
    <t>DAK4H02 / FSQ8E62 - janela disponivel não aut antecipação janela</t>
  </si>
  <si>
    <t>23/0926381-7</t>
  </si>
  <si>
    <t>SSZCI230005044</t>
  </si>
  <si>
    <t>0000659I23</t>
  </si>
  <si>
    <t>47/91238C*</t>
  </si>
  <si>
    <t>SEGOT0000038453</t>
  </si>
  <si>
    <t>BPQ1C69 / MEI1448</t>
  </si>
  <si>
    <t>23/0944478-1</t>
  </si>
  <si>
    <t>SSZCI230006480</t>
  </si>
  <si>
    <t>0000718I23</t>
  </si>
  <si>
    <t>MIA230273337</t>
  </si>
  <si>
    <t>MOTO VENTILADOR</t>
  </si>
  <si>
    <t> B01630293</t>
  </si>
  <si>
    <t>0000892I23</t>
  </si>
  <si>
    <t>4700091208B</t>
  </si>
  <si>
    <t>BLRM9991200</t>
  </si>
  <si>
    <t>DAK4H02 / FSQ8E62 Data concedida analista Luana</t>
  </si>
  <si>
    <t>B01629214</t>
  </si>
  <si>
    <t>0000881I23</t>
  </si>
  <si>
    <t>4700091208, 4700091503,4700091685, 4700091443</t>
  </si>
  <si>
    <t>BLRM3158600</t>
  </si>
  <si>
    <t>CARRETA/ TRUCK</t>
  </si>
  <si>
    <t>CUF1G17 / BWY5G43 Data concedida analista Luana</t>
  </si>
  <si>
    <t>SSZCI230005529</t>
  </si>
  <si>
    <t>0000550I23</t>
  </si>
  <si>
    <t>47/92523</t>
  </si>
  <si>
    <t>CILINDRO</t>
  </si>
  <si>
    <t>SH3FV1674600</t>
  </si>
  <si>
    <t>GAS COMPOSTO</t>
  </si>
  <si>
    <t>SSZCI230006788</t>
  </si>
  <si>
    <t>0000608I23</t>
  </si>
  <si>
    <t>47/91250</t>
  </si>
  <si>
    <t>CH2S23037993</t>
  </si>
  <si>
    <t>MOTOVENTILADOR/CABO</t>
  </si>
  <si>
    <t>SSZCI230004703</t>
  </si>
  <si>
    <t>0000595I23</t>
  </si>
  <si>
    <t>47/90473</t>
  </si>
  <si>
    <t>TSN7107738</t>
  </si>
  <si>
    <t>POLOS/ MEC OPERAÇÃO</t>
  </si>
  <si>
    <t>B01614750</t>
  </si>
  <si>
    <t>0000762I23</t>
  </si>
  <si>
    <t>SEGOT0000038586</t>
  </si>
  <si>
    <t>PAPEL ISOL</t>
  </si>
  <si>
    <t xml:space="preserve">reentrega dia 12/06 devido a alta demanda na Deicmar 09/06 não chegariamos a tempo </t>
  </si>
  <si>
    <t>FUT4H46 (CARRETA) Concedida entrega dia 09/06/23 - FYB9F73 (TERCEIRO)veículo não carregou atempo da entrega dia 09/06</t>
  </si>
  <si>
    <t>23/0954674-6</t>
  </si>
  <si>
    <t>BYP8E81 - EJH5910</t>
  </si>
  <si>
    <t>23/0966523-0</t>
  </si>
  <si>
    <t>cte complementar estadia doo cte 184220</t>
  </si>
  <si>
    <t>23/0966682-2</t>
  </si>
  <si>
    <t>23/0932101-9</t>
  </si>
  <si>
    <t>B01610731</t>
  </si>
  <si>
    <t>0000736I23</t>
  </si>
  <si>
    <t>4700091973, 4700088972, 4700089951, 470009067</t>
  </si>
  <si>
    <t>SEGOT0000038578</t>
  </si>
  <si>
    <t>GGC0G67 (CARRETA)</t>
  </si>
  <si>
    <t>B01600403</t>
  </si>
  <si>
    <t>0000649I23</t>
  </si>
  <si>
    <t>4700091441/4700090242/ 4700090377/ 4700090769/4700091011/4700091051/4700091117/4700086592/4700091353/4700088438</t>
  </si>
  <si>
    <t>SZXS23320398</t>
  </si>
  <si>
    <t>solicitado entrega dia 13/05 sem recebimento sexta dia 09/06 - BPQ1C69 (CARRETA)</t>
  </si>
  <si>
    <t>SSZCI230006354</t>
  </si>
  <si>
    <t>0000617I23</t>
  </si>
  <si>
    <t>47/89183</t>
  </si>
  <si>
    <t>MICAGEL</t>
  </si>
  <si>
    <t>FEB7491 (3/4)</t>
  </si>
  <si>
    <t>11;09</t>
  </si>
  <si>
    <t>23/1005994-2</t>
  </si>
  <si>
    <t>SSZCI230006027</t>
  </si>
  <si>
    <t>0000630I23</t>
  </si>
  <si>
    <t>47/88957</t>
  </si>
  <si>
    <t>GOTS23309514</t>
  </si>
  <si>
    <t>LEANDRO ALVES - ESX0166 (TRUCK)</t>
  </si>
  <si>
    <t>23/1006134-3</t>
  </si>
  <si>
    <t>B01609453</t>
  </si>
  <si>
    <t>0000724I23</t>
  </si>
  <si>
    <t>4700090614, 4700090999,4700090351, 4700091438</t>
  </si>
  <si>
    <t>SEGOT0000038496</t>
  </si>
  <si>
    <t>BUCHA/COMUTADOR</t>
  </si>
  <si>
    <t>JEAN - CUF1G17 (CARRETA) - Luana autorizou entrega dia 16/06 não necessário antecipação - problema nf bloqueada</t>
  </si>
  <si>
    <t>23/1006223-4</t>
  </si>
  <si>
    <t>DENIEL - FUT4H46 (CARRETA)- Luana autorizou entrega dia 16/06 não necessário antecipação</t>
  </si>
  <si>
    <t>23/1024059-0</t>
  </si>
  <si>
    <t>SSZCI230005314</t>
  </si>
  <si>
    <t>0000482I23</t>
  </si>
  <si>
    <t>47/89218B*</t>
  </si>
  <si>
    <t>SEGOT0000038204</t>
  </si>
  <si>
    <t>CLODOBERTO - GIK4C47 (CARRETA)-Autorizado pelo cliente entrega dia 16/06</t>
  </si>
  <si>
    <t>23/1024177-5</t>
  </si>
  <si>
    <t>DANIEL - GJP2D16 (CARRETA)- Autorizado pelo cliente entrega dia 16/06 - CHEGADA 04:30H HITACHI</t>
  </si>
  <si>
    <t>23/1024287-9</t>
  </si>
  <si>
    <t xml:space="preserve">B01621724 </t>
  </si>
  <si>
    <t>0000814I23</t>
  </si>
  <si>
    <t>4700091741 </t>
  </si>
  <si>
    <t>8.574</t>
  </si>
  <si>
    <t>SEGOT0000038653</t>
  </si>
  <si>
    <t>MEC/ COMUTADOR</t>
  </si>
  <si>
    <t>MARCIO - DXO6324 (TRUCK)</t>
  </si>
  <si>
    <t>23/1024127-9 </t>
  </si>
  <si>
    <t>0000804I23</t>
  </si>
  <si>
    <t>19.089</t>
  </si>
  <si>
    <t>SEGOT0000038647</t>
  </si>
  <si>
    <t>COMUTADOR/MEC</t>
  </si>
  <si>
    <t>JOSE NILTON - EXU9C84 - Autorizado pelo cliente agendamento dia 16/06</t>
  </si>
  <si>
    <t>B01616103</t>
  </si>
  <si>
    <t>0000767I23</t>
  </si>
  <si>
    <t>SEGOT0000038625</t>
  </si>
  <si>
    <t>HELLINTON - GGC0G67 (CARRETA)</t>
  </si>
  <si>
    <t xml:space="preserve">B01606903 </t>
  </si>
  <si>
    <t>0000704I23</t>
  </si>
  <si>
    <t>WAW230273891</t>
  </si>
  <si>
    <t>WILLES - DAO0H54 - Autorizado pelo cliente agendamento dia 16/06</t>
  </si>
  <si>
    <t xml:space="preserve">B01611901 </t>
  </si>
  <si>
    <t>0000742I23</t>
  </si>
  <si>
    <t>4700089628D </t>
  </si>
  <si>
    <t>1.618,00</t>
  </si>
  <si>
    <t>12.382</t>
  </si>
  <si>
    <t>CHZRH2300004426</t>
  </si>
  <si>
    <t>B01621032 </t>
  </si>
  <si>
    <t>0000813I23</t>
  </si>
  <si>
    <t>4700088999 </t>
  </si>
  <si>
    <t>CHZRH2300004657</t>
  </si>
  <si>
    <t>Gurarulhos</t>
  </si>
  <si>
    <t> B01610847</t>
  </si>
  <si>
    <t>0000738I23</t>
  </si>
  <si>
    <t>?</t>
  </si>
  <si>
    <t>BOM230280432</t>
  </si>
  <si>
    <t>PROLONGADO/ PRATO MOLA/ FLANGE</t>
  </si>
  <si>
    <t>Solic entrega 04/07 devido recebimento 12 veículos de aço antes</t>
  </si>
  <si>
    <t>GLADSON - MGT2I37 (TRUCK)</t>
  </si>
  <si>
    <t>23/1044300-9</t>
  </si>
  <si>
    <t>B01609624</t>
  </si>
  <si>
    <t>0000728I23</t>
  </si>
  <si>
    <t>AT2S23044021</t>
  </si>
  <si>
    <t>BUSHING O PLUS C II</t>
  </si>
  <si>
    <t>186680/187108</t>
  </si>
  <si>
    <t>ANDRE - CAD9H90</t>
  </si>
  <si>
    <t>23/1052873-0</t>
  </si>
  <si>
    <t>B01625660</t>
  </si>
  <si>
    <t>0000858I23</t>
  </si>
  <si>
    <t>AMARRADO/ATADO/FEIXE</t>
  </si>
  <si>
    <t>ATL0223404</t>
  </si>
  <si>
    <t>PARA RAIO AT</t>
  </si>
  <si>
    <t>NÃO AUTORIZADO JANELA EXPRESSA</t>
  </si>
  <si>
    <t>23/1052827-6</t>
  </si>
  <si>
    <t>B01628201</t>
  </si>
  <si>
    <t>0000868I23</t>
  </si>
  <si>
    <t>WAW230298591</t>
  </si>
  <si>
    <t>ISOLADOR DE PORCELANA</t>
  </si>
  <si>
    <t>23/1060051-1 </t>
  </si>
  <si>
    <t>B01624451</t>
  </si>
  <si>
    <t>0000843I23</t>
  </si>
  <si>
    <t>DEFBG0000016868</t>
  </si>
  <si>
    <t>FELIPO - FWZ5881 (TRUCK)</t>
  </si>
  <si>
    <t>23/1060566-1</t>
  </si>
  <si>
    <t>B01628203</t>
  </si>
  <si>
    <t>0000869I23</t>
  </si>
  <si>
    <t>WAW230305647</t>
  </si>
  <si>
    <t>JACIEL - GAY6I98 (CARRETA)</t>
  </si>
  <si>
    <t>FINALIZADO JACIEL - GAY6I98 (CARRETA) - DDC LIBERADO AGENDAMENTO NO TERMINAL DIA 29/06 9H PROTOCOLO LIBERADO DIA 29/06 A TARDE PARA AGENDAMENTO</t>
  </si>
  <si>
    <t>23/1235631-6</t>
  </si>
  <si>
    <t>B01622763</t>
  </si>
  <si>
    <t>0000816I23</t>
  </si>
  <si>
    <t>GOTS23312005</t>
  </si>
  <si>
    <t>187919/188170</t>
  </si>
  <si>
    <t>23/1246109-8</t>
  </si>
  <si>
    <t>B01650976 </t>
  </si>
  <si>
    <t>0001098I23</t>
  </si>
  <si>
    <t>5010/5014</t>
  </si>
  <si>
    <t>PO: 4700091445 / 4700091443 / 4700092840</t>
  </si>
  <si>
    <t>64683 (64682)</t>
  </si>
  <si>
    <t>BLRM63769000</t>
  </si>
  <si>
    <t>RATIATOR</t>
  </si>
  <si>
    <t>Devido ao horário liberado no terminal a tarde entrega prog 04/07/23</t>
  </si>
  <si>
    <t>188002/ 188521</t>
  </si>
  <si>
    <t>PAULO - CUH0B28 (CARRETA) - Agendado 11h sendo carregado e liberado 14:30h previsão de chegada após 16h não concedido extensão prev entr 04/07</t>
  </si>
  <si>
    <t>64684 (64682)</t>
  </si>
  <si>
    <t>188003/ 188519</t>
  </si>
  <si>
    <t>23/1241304-2</t>
  </si>
  <si>
    <t> B01633590</t>
  </si>
  <si>
    <t>0000915I23</t>
  </si>
  <si>
    <t>DCGN000027377</t>
  </si>
  <si>
    <t>23/1235497-6</t>
  </si>
  <si>
    <t> B01612739</t>
  </si>
  <si>
    <t>0000751I23</t>
  </si>
  <si>
    <t>S01649367</t>
  </si>
  <si>
    <t>Autorizado entrega dia 04/07/23 - entrega 12 carretas prog receb 4 por dia</t>
  </si>
  <si>
    <t>188006 / 188523</t>
  </si>
  <si>
    <t>JEAN - CUF1G17 (CARRETA)</t>
  </si>
  <si>
    <t>188005/ 188520</t>
  </si>
  <si>
    <t>JOSIVALDO - CCU1C37 (CARRETA)</t>
  </si>
  <si>
    <t>Autorizado entrega dia 05/07/23 - entrega 12 carretas prog receb 4 por dia</t>
  </si>
  <si>
    <t>PAULO - CUH0B28 (CARRETA)</t>
  </si>
  <si>
    <t>EDILSON - EVU1B96 (CARRETA)</t>
  </si>
  <si>
    <t>JOSE NILTON - EXU9C84 - Avaria apontada no carregamento 1 bobina</t>
  </si>
  <si>
    <t>188010/ 188522</t>
  </si>
  <si>
    <t>ELIVELTON - FRK0I24 (CARRETA) - substituido Jefferson</t>
  </si>
  <si>
    <t>188004/ 188524</t>
  </si>
  <si>
    <t>DANIEL - BPQ1C69 (CARRETA)</t>
  </si>
  <si>
    <t>188252/ 188508</t>
  </si>
  <si>
    <t>CLODOBERTO - GIK4C47 (CARRETA)</t>
  </si>
  <si>
    <t>Agendamento 30/06 autorizado entrega dia 03/07 segunda</t>
  </si>
  <si>
    <t>187911/ 188199</t>
  </si>
  <si>
    <t>ELIOMAR - GJP2D16 (CARRETA)</t>
  </si>
  <si>
    <t>187910/ 188169</t>
  </si>
  <si>
    <t>FINALIZADO -  JABES - FDA6G67 (CARRETA)</t>
  </si>
  <si>
    <t>187876/ 188168</t>
  </si>
  <si>
    <t>FINALIZADO - EDINALDO LINALDO - GKH1I95 (CARRETA)</t>
  </si>
  <si>
    <t>187914/ 188197</t>
  </si>
  <si>
    <t>WELLINGTON - CGR4F13 (CARRETA)</t>
  </si>
  <si>
    <t>23/1251283-0</t>
  </si>
  <si>
    <t>B01625658</t>
  </si>
  <si>
    <t>0000853I23</t>
  </si>
  <si>
    <t>HUBUD0000006100</t>
  </si>
  <si>
    <t>CLEBERTON - BYP8E81 (CARRETA)</t>
  </si>
  <si>
    <t>23/1235816-5</t>
  </si>
  <si>
    <t> B01635676</t>
  </si>
  <si>
    <t>0000934I23</t>
  </si>
  <si>
    <t>4700090114A</t>
  </si>
  <si>
    <t>64669/64670 (64637)</t>
  </si>
  <si>
    <t>SEGOT0000038758</t>
  </si>
  <si>
    <t>Solic entrega 07/07 devido a hitachi não ter recebimento dia 30/06</t>
  </si>
  <si>
    <t>UILDES DUARTE - EZQ1J28 (CARRETA)</t>
  </si>
  <si>
    <t>23/1266778-8</t>
  </si>
  <si>
    <t>B01609622</t>
  </si>
  <si>
    <t>0000726I23</t>
  </si>
  <si>
    <t>4700090309 / 4700089583</t>
  </si>
  <si>
    <t>GDYS23024685</t>
  </si>
  <si>
    <t>TANQUE EXP</t>
  </si>
  <si>
    <t>Portaria aut entrada 17:30h não descarregou  necessário reentrega</t>
  </si>
  <si>
    <t>GLADSON - MGT2I37 (CARRETA)</t>
  </si>
  <si>
    <t xml:space="preserve">reentrega </t>
  </si>
  <si>
    <t>190062 ag aprovação desconto</t>
  </si>
  <si>
    <t>23/1276206-3</t>
  </si>
  <si>
    <t>B01650975</t>
  </si>
  <si>
    <t>0001083I23</t>
  </si>
  <si>
    <t>4700091443 / 4700092297</t>
  </si>
  <si>
    <t>BLRM15156100</t>
  </si>
  <si>
    <t>JOSE EDINALDO - GKC7B24 (CARRETA)</t>
  </si>
  <si>
    <t>23/1284933-9</t>
  </si>
  <si>
    <t>B01635674</t>
  </si>
  <si>
    <t>0000933I23</t>
  </si>
  <si>
    <t>4700090348 / 4700090346</t>
  </si>
  <si>
    <t>SEGOT0000038832</t>
  </si>
  <si>
    <t>DIEGO JOSE - FCU0G88 (CARRETA)</t>
  </si>
  <si>
    <t>23/1266967-5</t>
  </si>
  <si>
    <t xml:space="preserve">B01630298 </t>
  </si>
  <si>
    <t>0000906I23</t>
  </si>
  <si>
    <t>4700091447, 4700091448, 4700091426, 4700091298</t>
  </si>
  <si>
    <t>TLLA01941</t>
  </si>
  <si>
    <t>DENIEL - FUT4H46 (CARRETA)</t>
  </si>
  <si>
    <t>reentrega</t>
  </si>
  <si>
    <t>190064 ag aprovação desconto</t>
  </si>
  <si>
    <t>23/1270625-2</t>
  </si>
  <si>
    <t xml:space="preserve">B01631335 </t>
  </si>
  <si>
    <t>0000907I23</t>
  </si>
  <si>
    <t>4700091420 / 4700090916</t>
  </si>
  <si>
    <t>LCJA25144</t>
  </si>
  <si>
    <t>TOP HOUSING</t>
  </si>
  <si>
    <t>190063 ag aprovação desconto</t>
  </si>
  <si>
    <t>23/1255798-2</t>
  </si>
  <si>
    <t>B01625656</t>
  </si>
  <si>
    <t>0000850I23</t>
  </si>
  <si>
    <t>TNS230401620</t>
  </si>
  <si>
    <t>Data de entrega solic 10/07 - 12 carretas  - recb 4 por dia</t>
  </si>
  <si>
    <t>EDSON  EVU1B96 11 9306-9273</t>
  </si>
  <si>
    <t>CLODOBERTO - GIK4C47 (CARRETA) 11 95231-6278</t>
  </si>
  <si>
    <t>JOSE NILTON - EXU9C84 (CARRETA) 11 95804- 1219</t>
  </si>
  <si>
    <t xml:space="preserve">JEAN - CUF1G17 </t>
  </si>
  <si>
    <t>Data de entrega solic 06/07 - 12 carretas  - recb 4 por dia</t>
  </si>
  <si>
    <t>JOSE NILTON - EXU9C84 (CARRETA)</t>
  </si>
  <si>
    <t>EDILSON - EVU1B96(CARRETA)</t>
  </si>
  <si>
    <t>Data de entrega solic 07/07 - 12 carretas  - recb 4 por dia</t>
  </si>
  <si>
    <t>SSZCI230007994</t>
  </si>
  <si>
    <t>0000564I23</t>
  </si>
  <si>
    <t>47/91506</t>
  </si>
  <si>
    <t>SHAS23841682</t>
  </si>
  <si>
    <t>CARGA IMO</t>
  </si>
  <si>
    <t>Gladson MGT2137 - Motorista ficou preso na Hitachi e não seguiu para realizar o carregamento 10/07 as 08h00, foi reagendado para hoje 10/07 as 19h00</t>
  </si>
  <si>
    <t>23/1284592-9</t>
  </si>
  <si>
    <t>B01607118</t>
  </si>
  <si>
    <t>0000710I23</t>
  </si>
  <si>
    <t>MIA2302287421</t>
  </si>
  <si>
    <t>ver extensão</t>
  </si>
  <si>
    <t>Gladson   MGT 2137 Não concedido janela antecipada pelo terminal</t>
  </si>
  <si>
    <t>23/1275797-3</t>
  </si>
  <si>
    <t>B01635658</t>
  </si>
  <si>
    <t>0000925I23</t>
  </si>
  <si>
    <t>TNS230501340</t>
  </si>
  <si>
    <t>Data de entrega solic 11/07 - 12 carretas  - recb 4 por dia</t>
  </si>
  <si>
    <t>Deniel FUT4H46/GEI8H05</t>
  </si>
  <si>
    <t>Edilson  EVU1896/FUC6489</t>
  </si>
  <si>
    <t>10/07/2023  18:00:00 11/07 15:00</t>
  </si>
  <si>
    <t xml:space="preserve">CARRETA </t>
  </si>
  <si>
    <t xml:space="preserve">perdemos o agendamento devido acidente na rodovia- enviado link </t>
  </si>
  <si>
    <t>10/07/2023'</t>
  </si>
  <si>
    <t>GIK4C47/BWY5G75</t>
  </si>
  <si>
    <t>Data de entrega solic 12/07 - 12 carretas  - recb 4 por dia</t>
  </si>
  <si>
    <t>postergado carregamento para 12/07 11hrs devido a operação comboio não chegariamos a tempo</t>
  </si>
  <si>
    <t>postergado carregamento para 12/07 14hrs devido a operação comboio não chegariamos a tempo</t>
  </si>
  <si>
    <t>Data de entrega solic 13/07 - 12 carretas  - recb 4 por dia</t>
  </si>
  <si>
    <t>23/1294617-2</t>
  </si>
  <si>
    <t>B01614721</t>
  </si>
  <si>
    <t>0000781I23</t>
  </si>
  <si>
    <t>Janela mais próxima solic pelo terminal - Não autorizado janela expressa</t>
  </si>
  <si>
    <t>23/1298824-0</t>
  </si>
  <si>
    <t>B01628380</t>
  </si>
  <si>
    <t>0000870I23</t>
  </si>
  <si>
    <t>4700090531/4700089352/ 4700090001</t>
  </si>
  <si>
    <t>BEANR231002261</t>
  </si>
  <si>
    <t xml:space="preserve">TRUCK SIDER </t>
  </si>
  <si>
    <t>Autorizado entrega dia 12/07/23 não sendo necessário janela expressa</t>
  </si>
  <si>
    <t>Leandro ESX0166</t>
  </si>
  <si>
    <t>23/1303623-4</t>
  </si>
  <si>
    <t>B01645461</t>
  </si>
  <si>
    <t>0001028I23</t>
  </si>
  <si>
    <t>4700091445, 4700091444</t>
  </si>
  <si>
    <t>BLRM31870700</t>
  </si>
  <si>
    <t>Solicitada 1  veículo por dia  devido 4 receb por dia</t>
  </si>
  <si>
    <t>23/1294791-8</t>
  </si>
  <si>
    <t>B01648126</t>
  </si>
  <si>
    <t>0001051I23</t>
  </si>
  <si>
    <t>SPL232410057</t>
  </si>
  <si>
    <t>23/1270538-8</t>
  </si>
  <si>
    <t xml:space="preserve">B01622960 </t>
  </si>
  <si>
    <t>0000832I23</t>
  </si>
  <si>
    <t>S01651811</t>
  </si>
  <si>
    <t>Data de entrega solic 14/07 - 12 carretas  - recb 4 por dia</t>
  </si>
  <si>
    <t>Data de entrega solic 15/07 - 12 carretas  - recb 4 por dia</t>
  </si>
  <si>
    <t>Data de entrega solic 18/07 - 12 carretas  - recb 4 por dia</t>
  </si>
  <si>
    <t xml:space="preserve">B01630156 </t>
  </si>
  <si>
    <t>0000887I23</t>
  </si>
  <si>
    <t>SEGOT0000038823</t>
  </si>
  <si>
    <t>MECANISMO ACION</t>
  </si>
  <si>
    <t>23/1339304-5</t>
  </si>
  <si>
    <t>B01636876</t>
  </si>
  <si>
    <t>0000947I23</t>
  </si>
  <si>
    <t>SEGOT0000038858</t>
  </si>
  <si>
    <t>23/1339530-7</t>
  </si>
  <si>
    <t>B01635677</t>
  </si>
  <si>
    <t>0000937I23</t>
  </si>
  <si>
    <t>64841/ 64842</t>
  </si>
  <si>
    <t>SEGOT0000038815</t>
  </si>
  <si>
    <t xml:space="preserve">23/1327839-4 </t>
  </si>
  <si>
    <t xml:space="preserve">B01639798 </t>
  </si>
  <si>
    <t>0000961I23</t>
  </si>
  <si>
    <t>64843/ 64844</t>
  </si>
  <si>
    <t>SEGOT0000038879</t>
  </si>
  <si>
    <t xml:space="preserve">BOMBA </t>
  </si>
  <si>
    <t>189602/ 189604</t>
  </si>
  <si>
    <t>23/1334248-3</t>
  </si>
  <si>
    <t>B01630297</t>
  </si>
  <si>
    <t>0000905I23</t>
  </si>
  <si>
    <t>4700089885B</t>
  </si>
  <si>
    <t>SEGOT0000038820</t>
  </si>
  <si>
    <t>MOLDE CONTATO MATERIAL CONSTRUTIVO</t>
  </si>
  <si>
    <t xml:space="preserve">23/1372955-8 </t>
  </si>
  <si>
    <t>B01646626</t>
  </si>
  <si>
    <t>0001046I23</t>
  </si>
  <si>
    <t>4700091431; 4700090348</t>
  </si>
  <si>
    <t>CAIXA DE OUTROS MATERIAIS</t>
  </si>
  <si>
    <t>2.670,000</t>
  </si>
  <si>
    <t>SEGOT0000038978</t>
  </si>
  <si>
    <t>23/1339655-9</t>
  </si>
  <si>
    <t>B01638722</t>
  </si>
  <si>
    <t>0000956I23</t>
  </si>
  <si>
    <t>64839/ 64840</t>
  </si>
  <si>
    <t>SEGOT0000038856</t>
  </si>
  <si>
    <t>23/1354085-4</t>
  </si>
  <si>
    <t>B01622971</t>
  </si>
  <si>
    <t>0000834I23</t>
  </si>
  <si>
    <t>4700088973/4700090667D/4700088970B/4700088972B/4700090677B</t>
  </si>
  <si>
    <t>64860 (64858)</t>
  </si>
  <si>
    <t>MSDU7693822</t>
  </si>
  <si>
    <t>SEGOT0000038795</t>
  </si>
  <si>
    <t>64862 (64858)</t>
  </si>
  <si>
    <t>MEDU4579681</t>
  </si>
  <si>
    <t>64863 (64858)</t>
  </si>
  <si>
    <t>MEDU7487022</t>
  </si>
  <si>
    <t xml:space="preserve">23/1401471-4 </t>
  </si>
  <si>
    <t xml:space="preserve">SANTOS  BRASIL </t>
  </si>
  <si>
    <t>B01648936</t>
  </si>
  <si>
    <t>0001063I23</t>
  </si>
  <si>
    <t>ROLO</t>
  </si>
  <si>
    <t xml:space="preserve"> 3.548,000</t>
  </si>
  <si>
    <t>SEGOT0000039012</t>
  </si>
  <si>
    <t>PAPEL ISOLANTE ELÉTRICO</t>
  </si>
  <si>
    <t>Reprogramada p/ 24/07</t>
  </si>
  <si>
    <t>FEB7491 LEANDRO PAULINO</t>
  </si>
  <si>
    <t>23/1354250-4</t>
  </si>
  <si>
    <t>B01642210</t>
  </si>
  <si>
    <t>0000992I23</t>
  </si>
  <si>
    <t>4700091973, 4700088974, 4700088973</t>
  </si>
  <si>
    <t>22.627,000</t>
  </si>
  <si>
    <t>MEDU4489799</t>
  </si>
  <si>
    <t>SEGOT0000038909</t>
  </si>
  <si>
    <t>Elomar  - aguardando carregando. GJP2D16 / DGN9A97</t>
  </si>
  <si>
    <t xml:space="preserve">SANTOS BRASIL </t>
  </si>
  <si>
    <t>B01642213</t>
  </si>
  <si>
    <t>0000995I23</t>
  </si>
  <si>
    <t>10.570,000</t>
  </si>
  <si>
    <t>GOTS23314571</t>
  </si>
  <si>
    <t>DDC SOLICITADO AGUARDANDO VALIDAÇÃO</t>
  </si>
  <si>
    <t>GGO3H75/BWY5G53 DIEGO - Processo agendado conforme disponibilidade do terminal não sendo solicitado antecipação</t>
  </si>
  <si>
    <t>23/1417947-0</t>
  </si>
  <si>
    <t>B01653497</t>
  </si>
  <si>
    <t>0001104I23</t>
  </si>
  <si>
    <t>4.597,610</t>
  </si>
  <si>
    <t xml:space="preserve">AT2S23044304 </t>
  </si>
  <si>
    <t>GKH1I95/BWY5G92 - EDINALDO</t>
  </si>
  <si>
    <t>Processo agendado conforme disponibilidade do terminal não sendo necessário antecipação</t>
  </si>
  <si>
    <t>23/1218507-4</t>
  </si>
  <si>
    <t>MULTILOG</t>
  </si>
  <si>
    <t>SSZCI230006790</t>
  </si>
  <si>
    <t xml:space="preserve"> 0000628I23</t>
  </si>
  <si>
    <t xml:space="preserve"> 47/89352</t>
  </si>
  <si>
    <t>ANR2302199682</t>
  </si>
  <si>
    <t>BARREIRA PARA COMUTADOR</t>
  </si>
  <si>
    <t>23/1398252-0</t>
  </si>
  <si>
    <t>B01645463</t>
  </si>
  <si>
    <t>0001030I23</t>
  </si>
  <si>
    <t>3.416,000</t>
  </si>
  <si>
    <t>CHZRH2300005866</t>
  </si>
  <si>
    <t>21/07 as 13H</t>
  </si>
  <si>
    <t xml:space="preserve">23/1384837-9 </t>
  </si>
  <si>
    <t>B01639891</t>
  </si>
  <si>
    <t>0000972I23</t>
  </si>
  <si>
    <t>4700091759 </t>
  </si>
  <si>
    <t>LCJA25337</t>
  </si>
  <si>
    <t>190525/ 190534</t>
  </si>
  <si>
    <t>23/1391271-9</t>
  </si>
  <si>
    <t>B01648131</t>
  </si>
  <si>
    <t>0001054I23</t>
  </si>
  <si>
    <t>SEGOT0000038990</t>
  </si>
  <si>
    <t>GJD5J81 - PERSIO</t>
  </si>
  <si>
    <t>23/1401353-0</t>
  </si>
  <si>
    <t>B01645560 </t>
  </si>
  <si>
    <t>0001019I23</t>
  </si>
  <si>
    <t>4700091242, 4700091240, 4700088973, 4700088959, 4700090677, 4700090676, 4700091240</t>
  </si>
  <si>
    <t>64921 (64919)</t>
  </si>
  <si>
    <t>MSDU5438793</t>
  </si>
  <si>
    <t>SEGOT0000038955</t>
  </si>
  <si>
    <t>EVU1B96/ FUC6489 - EDILSON</t>
  </si>
  <si>
    <t>64922 (64919)</t>
  </si>
  <si>
    <t>FBLU0127533</t>
  </si>
  <si>
    <t>GJP2D16/ DGN9A97 - ELIOMAR</t>
  </si>
  <si>
    <t>23/1379117-2</t>
  </si>
  <si>
    <t>B01651209</t>
  </si>
  <si>
    <t>0001090I23</t>
  </si>
  <si>
    <t>16.548,000</t>
  </si>
  <si>
    <t>SYHOU23SE0061431</t>
  </si>
  <si>
    <t>24/07 às 11:00</t>
  </si>
  <si>
    <t>FCU0G88/BWY5E87 - DIEGO</t>
  </si>
  <si>
    <t>23/1405590-9</t>
  </si>
  <si>
    <t>SSZCI230007239</t>
  </si>
  <si>
    <t>0001080I23</t>
  </si>
  <si>
    <t>47/92352</t>
  </si>
  <si>
    <t>64932 (64931)</t>
  </si>
  <si>
    <t>MRKU5819828</t>
  </si>
  <si>
    <t>AMD8058910</t>
  </si>
  <si>
    <t>POLO / MECANICA</t>
  </si>
  <si>
    <t>BYP8E81/EJH5910 - CLEBERTON - faltou o carregamento no terminal de 6polos entregue dia 09/08/23</t>
  </si>
  <si>
    <t>BYP8E81/EJH5910 - CLEBERTON</t>
  </si>
  <si>
    <t>64933 (64931)</t>
  </si>
  <si>
    <t>MRKU9799020</t>
  </si>
  <si>
    <t>FUT4H46/ GEI8H05 - DENIEL</t>
  </si>
  <si>
    <t>23/1410305-9</t>
  </si>
  <si>
    <t>B01645277</t>
  </si>
  <si>
    <t>0001015I23</t>
  </si>
  <si>
    <t>4700090346B</t>
  </si>
  <si>
    <t>64940/ 64941 (64939)</t>
  </si>
  <si>
    <t>SEGOT0000038948</t>
  </si>
  <si>
    <t>CUH0B28/ GER7A42 - PAULO ROBERTO</t>
  </si>
  <si>
    <t>CUH0B28/ GER7A42 - PAULO</t>
  </si>
  <si>
    <t>23/1417871-7</t>
  </si>
  <si>
    <t>B01648127</t>
  </si>
  <si>
    <t>0001052I23</t>
  </si>
  <si>
    <t>MIA230388909</t>
  </si>
  <si>
    <t>EXU9C84/ GCX9F26 JOSÉ NILTON - não foi necessário janela expressa</t>
  </si>
  <si>
    <t>EXU9C84/ GCX9F26 JOSÉ NILTON</t>
  </si>
  <si>
    <t>Dentro do prazo</t>
  </si>
  <si>
    <t>23/1378887-2</t>
  </si>
  <si>
    <t>B01617655</t>
  </si>
  <si>
    <t>0000778I23</t>
  </si>
  <si>
    <t>4700090667C </t>
  </si>
  <si>
    <t>5.515,000</t>
  </si>
  <si>
    <t>GOTA35136</t>
  </si>
  <si>
    <t>CARGA EXCEDENTE PESO SENDO NECESSÁRIO DEDICADO E LICENÇA</t>
  </si>
  <si>
    <t>CARGA EXCEDENTE PESO SENDO NECESSÁRIO DEDICADO E LICENÇA - FAC9834/CVNB5B90 - LOURIVAL</t>
  </si>
  <si>
    <t>23/1421542-6</t>
  </si>
  <si>
    <t> B01645284</t>
  </si>
  <si>
    <t>0001024I23</t>
  </si>
  <si>
    <t>TNS230501599</t>
  </si>
  <si>
    <t>Solicitado pelo cliente entrega 4 por dia</t>
  </si>
  <si>
    <t>JOSIVALDO - CCU1C37/DVT4A71</t>
  </si>
  <si>
    <t>GJP2D16/DGN9A97 - JOSÉ ROBERTO</t>
  </si>
  <si>
    <t xml:space="preserve">DENIEL - FUT4H46/ GEI8H05 </t>
  </si>
  <si>
    <t>GKH1I25/ BWY 5G92 - EDINALDO</t>
  </si>
  <si>
    <t>Problemas veículo reagendar carreg e entrega</t>
  </si>
  <si>
    <t>GKH1J95/BWY5G92 - EDINALDO</t>
  </si>
  <si>
    <t>JABES - FCA6G67/ GDN1G77 - Veículo chegou na Hitachi porém tombou 1 bobina em frente a portaria</t>
  </si>
  <si>
    <t>FRK0I24/ GGB0G45 - PAULO ROBERTO</t>
  </si>
  <si>
    <t>CCU1C37/DUT4A71 - JOSIVALDO</t>
  </si>
  <si>
    <t>CUF4C26/BWY5E78 - DIOGO ARMANDO</t>
  </si>
  <si>
    <t>FDA6G67/GDN1G77 - JABES</t>
  </si>
  <si>
    <t>DIEGO RODRIGUES - GGO3H75/ BWY5G53</t>
  </si>
  <si>
    <t>23/1428654-4</t>
  </si>
  <si>
    <t>SSZCI230008622</t>
  </si>
  <si>
    <t>0000803I23</t>
  </si>
  <si>
    <t>47/90315</t>
  </si>
  <si>
    <t>LCJA25536</t>
  </si>
  <si>
    <t>Solicitado entrega dia 28/07 pelo analista</t>
  </si>
  <si>
    <t>FCU0G88/BWY5E87 - DIEGO JOSÉ</t>
  </si>
  <si>
    <t>23/1435856-1</t>
  </si>
  <si>
    <t>CLIA DEICMAR</t>
  </si>
  <si>
    <t>B01648945</t>
  </si>
  <si>
    <t>0001070I23</t>
  </si>
  <si>
    <t>SEGOT0000039019</t>
  </si>
  <si>
    <t>23/1398186-9</t>
  </si>
  <si>
    <t>EMBRAPORT</t>
  </si>
  <si>
    <t>B01659844</t>
  </si>
  <si>
    <t>0001157I23</t>
  </si>
  <si>
    <t>BLRM26719100</t>
  </si>
  <si>
    <t>GGC3H75/BWY5G53 - DIEGO RODRIGUES</t>
  </si>
  <si>
    <t>23/1435733-6</t>
  </si>
  <si>
    <t>B01620931</t>
  </si>
  <si>
    <t>0000801I23</t>
  </si>
  <si>
    <t>CKGS23009929</t>
  </si>
  <si>
    <t>Cliente solicitou receber a carga dia 01/08/23 Fechamento do mês</t>
  </si>
  <si>
    <t>VILMAIR - FCT9470</t>
  </si>
  <si>
    <t>23/1440704-0</t>
  </si>
  <si>
    <t>B01651210</t>
  </si>
  <si>
    <t>0001091I23</t>
  </si>
  <si>
    <t>ATL0226477</t>
  </si>
  <si>
    <t>23/1459958-5</t>
  </si>
  <si>
    <t>B01680404</t>
  </si>
  <si>
    <t>0001315I23</t>
  </si>
  <si>
    <t>BLRM83604600</t>
  </si>
  <si>
    <t>Janela disponibilizada pelo terminal não sendo necessário  antecipação</t>
  </si>
  <si>
    <t>CUH0B28/GER7A42 PAULO</t>
  </si>
  <si>
    <t>23/1484328-1</t>
  </si>
  <si>
    <t>B01662648</t>
  </si>
  <si>
    <t>0001179I23</t>
  </si>
  <si>
    <t>65016/65017 (65011)</t>
  </si>
  <si>
    <t>SEGOT0000039102</t>
  </si>
  <si>
    <t>DAO0H54/EEE8497 - WILLES</t>
  </si>
  <si>
    <t>23/1428473-8</t>
  </si>
  <si>
    <t>B01675833</t>
  </si>
  <si>
    <t>0001298I23</t>
  </si>
  <si>
    <t>4700091254, 4700091370</t>
  </si>
  <si>
    <t>AT2S23044313</t>
  </si>
  <si>
    <t>DAK4H02/FSQ8E62 - SIDINEI ALVES</t>
  </si>
  <si>
    <t>DAK4H02/ FSQ8E62 - SIDINEI</t>
  </si>
  <si>
    <t>23/1497110-7</t>
  </si>
  <si>
    <t> B01663021</t>
  </si>
  <si>
    <t>0001354I23</t>
  </si>
  <si>
    <t>4700092688A</t>
  </si>
  <si>
    <t>BLRM04020000</t>
  </si>
  <si>
    <t>Janela disponibilizada pelo terminal dia 08/08 não sendo necessário antecipação</t>
  </si>
  <si>
    <t>CUF4C26/BWY5E78 - RAFAEL</t>
  </si>
  <si>
    <t>CCU1C37/DVT4A71 - JOSIVALDO</t>
  </si>
  <si>
    <t>23/1506255-0</t>
  </si>
  <si>
    <t>B01665493</t>
  </si>
  <si>
    <t>0001201I23</t>
  </si>
  <si>
    <t>CONDUTOR</t>
  </si>
  <si>
    <t>EXU9C84/GCX9F26 - JOSÉ NILTON</t>
  </si>
  <si>
    <t>GAY6I98 /GAJ5I18 - JACIEL</t>
  </si>
  <si>
    <t>23/1490712-3</t>
  </si>
  <si>
    <t> B01657575</t>
  </si>
  <si>
    <t>0001141I23</t>
  </si>
  <si>
    <t>TNS230601336</t>
  </si>
  <si>
    <t>SOLICITADO ENTREGA 4  CARRETAS POR DIA</t>
  </si>
  <si>
    <t>GIK4C47/BWY5G75 - CLODOBERTO</t>
  </si>
  <si>
    <t>GJP2D16/DGN9A97 - JOSE ROBERTO</t>
  </si>
  <si>
    <t>EZQ1J28/DEU8J23 - DUARTE</t>
  </si>
  <si>
    <t>FINALIZADO - NF 65033</t>
  </si>
  <si>
    <t>FINALIZADO - NF65038</t>
  </si>
  <si>
    <t>FINALIZADO - NF65031</t>
  </si>
  <si>
    <t>FINALIZADO - nF 65034</t>
  </si>
  <si>
    <t>FINALIZADO - NF65029</t>
  </si>
  <si>
    <t>FINALIZADO - NF65030</t>
  </si>
  <si>
    <t>FINALIZADO - NF65037</t>
  </si>
  <si>
    <t>FINALIZADO - NF65035</t>
  </si>
  <si>
    <t>23/1519665-4</t>
  </si>
  <si>
    <t>B01650971</t>
  </si>
  <si>
    <t>0001079I23</t>
  </si>
  <si>
    <t>DLCS23021253</t>
  </si>
  <si>
    <t>DAK4H02/FSQ8E62 - SIDINEI</t>
  </si>
  <si>
    <t>23/1541668-9</t>
  </si>
  <si>
    <t> B01662647</t>
  </si>
  <si>
    <t>0001178I23</t>
  </si>
  <si>
    <t>SEGOT0000039149</t>
  </si>
  <si>
    <t>GJD2D16/ DGN9A97 - JOSÉ ROBERTO</t>
  </si>
  <si>
    <t>23/1536520-0</t>
  </si>
  <si>
    <t>B01657585</t>
  </si>
  <si>
    <t>0001146I23</t>
  </si>
  <si>
    <t>SEGOT0000039125</t>
  </si>
  <si>
    <t>COMUTADOR/ MEC</t>
  </si>
  <si>
    <t>GKC7B24/ FNF8F24 - RODRIGO CRUZ</t>
  </si>
  <si>
    <t>23/1552355-8</t>
  </si>
  <si>
    <t>B01660971</t>
  </si>
  <si>
    <t>0001172I23</t>
  </si>
  <si>
    <t>SEGOT0000039170</t>
  </si>
  <si>
    <t>23/1552284-5</t>
  </si>
  <si>
    <t>B01654430</t>
  </si>
  <si>
    <t>0001116I23</t>
  </si>
  <si>
    <t>PO: 4700090347</t>
  </si>
  <si>
    <t>CHZRH2300006478</t>
  </si>
  <si>
    <t>23/1560891-0</t>
  </si>
  <si>
    <t>B01693110</t>
  </si>
  <si>
    <t>0001403I23</t>
  </si>
  <si>
    <t>4700092688B</t>
  </si>
  <si>
    <t>BLRM61603600</t>
  </si>
  <si>
    <t>FRK0I24/ GGB0G45 - ELIVELTON</t>
  </si>
  <si>
    <t>23/1586670-6</t>
  </si>
  <si>
    <t>B01693130</t>
  </si>
  <si>
    <t>0001402I23</t>
  </si>
  <si>
    <t>4700091836B</t>
  </si>
  <si>
    <t>SYNHOU23SE070803</t>
  </si>
  <si>
    <t>23/1591577-4</t>
  </si>
  <si>
    <t>B01657587</t>
  </si>
  <si>
    <t>0001147I23</t>
  </si>
  <si>
    <t>CH2S23038567</t>
  </si>
  <si>
    <t>23/1597369-3 </t>
  </si>
  <si>
    <t>B01668004</t>
  </si>
  <si>
    <t>0001217I23</t>
  </si>
  <si>
    <t>SEGOT0000039241</t>
  </si>
  <si>
    <t>/</t>
  </si>
  <si>
    <t>REF DSV</t>
  </si>
  <si>
    <t>ARM.</t>
  </si>
  <si>
    <t xml:space="preserve">FCL / LCL </t>
  </si>
  <si>
    <t>TABELA</t>
  </si>
  <si>
    <t>EMISSÃO</t>
  </si>
  <si>
    <t xml:space="preserve">Saída </t>
  </si>
  <si>
    <t>22/1792375-6</t>
  </si>
  <si>
    <t>Termares</t>
  </si>
  <si>
    <t>SSZCI220009789</t>
  </si>
  <si>
    <t>0000935I22</t>
  </si>
  <si>
    <t>47/88208*</t>
  </si>
  <si>
    <t>HLCUBO1220313407</t>
  </si>
  <si>
    <t>16/09 20H</t>
  </si>
  <si>
    <t>0001210I22</t>
  </si>
  <si>
    <t>22/1882001-2</t>
  </si>
  <si>
    <t>SSZCI220009799</t>
  </si>
  <si>
    <t>0001266I22</t>
  </si>
  <si>
    <t>47/87747</t>
  </si>
  <si>
    <t>SHAS22788152</t>
  </si>
  <si>
    <t>28/09 12H</t>
  </si>
  <si>
    <t>QUIMICO</t>
  </si>
  <si>
    <t>22/1805084-5</t>
  </si>
  <si>
    <t>Santos Brasil</t>
  </si>
  <si>
    <t>BSAO0080846</t>
  </si>
  <si>
    <t>0001320I22</t>
  </si>
  <si>
    <t>4700088908B</t>
  </si>
  <si>
    <t>GOTS22288347</t>
  </si>
  <si>
    <t>21/09</t>
  </si>
  <si>
    <t>22/1869384-3</t>
  </si>
  <si>
    <t>BSAO0083725</t>
  </si>
  <si>
    <t>0001349I22</t>
  </si>
  <si>
    <t>4700088901C, 4700088902C,470008841B,4700088842D,4700088904</t>
  </si>
  <si>
    <t>GOTS22288142</t>
  </si>
  <si>
    <t>28/09</t>
  </si>
  <si>
    <t>22/2057572-0</t>
  </si>
  <si>
    <t>BSAO0083786</t>
  </si>
  <si>
    <t>0001573I22</t>
  </si>
  <si>
    <t>4700089260A</t>
  </si>
  <si>
    <t>ATL0190401</t>
  </si>
  <si>
    <t>24/10 08H</t>
  </si>
  <si>
    <t>22/1990867-3</t>
  </si>
  <si>
    <t>BSAO0086927</t>
  </si>
  <si>
    <t>0001631I22</t>
  </si>
  <si>
    <t>4700086544; 4700088144</t>
  </si>
  <si>
    <t>5010-4700086544; 4700088144</t>
  </si>
  <si>
    <t>BSLA24340</t>
  </si>
  <si>
    <t>HORIZONTAL WINDING</t>
  </si>
  <si>
    <t>22/2086909-0</t>
  </si>
  <si>
    <t>BSAO0085783</t>
  </si>
  <si>
    <t xml:space="preserve">0001698I22 </t>
  </si>
  <si>
    <t>4700088614B</t>
  </si>
  <si>
    <t>DEDICADO*</t>
  </si>
  <si>
    <t>ATL0191250</t>
  </si>
  <si>
    <t>26/10 10H</t>
  </si>
  <si>
    <t>22/2057810-0</t>
  </si>
  <si>
    <t>Deicmar</t>
  </si>
  <si>
    <t>BSAO0088914</t>
  </si>
  <si>
    <t>0001733I22</t>
  </si>
  <si>
    <t>4700089711A</t>
  </si>
  <si>
    <t>KE02732223</t>
  </si>
  <si>
    <t>22/2038916-1</t>
  </si>
  <si>
    <t>Santos Brasil - Guaruja</t>
  </si>
  <si>
    <t>BSAO0088585</t>
  </si>
  <si>
    <t>0001842I22</t>
  </si>
  <si>
    <t>BLRM88487300</t>
  </si>
  <si>
    <t>22/1804870-0</t>
  </si>
  <si>
    <t>BSAO0058557</t>
  </si>
  <si>
    <t>0001857I21</t>
  </si>
  <si>
    <t>SHAS22784231</t>
  </si>
  <si>
    <t>20/09</t>
  </si>
  <si>
    <t>22/1837768-2</t>
  </si>
  <si>
    <t>Santos Brasil- Guarujá/Sp</t>
  </si>
  <si>
    <t>BSAO0079913</t>
  </si>
  <si>
    <t>0000959I22</t>
  </si>
  <si>
    <t>4700089085A</t>
  </si>
  <si>
    <t>ESTRDADO</t>
  </si>
  <si>
    <t>COTTCA0080</t>
  </si>
  <si>
    <t>26/09</t>
  </si>
  <si>
    <t>22/1849408-5</t>
  </si>
  <si>
    <t>BSAO0083033</t>
  </si>
  <si>
    <t>0001389I22</t>
  </si>
  <si>
    <t>GOTS22289130</t>
  </si>
  <si>
    <t>27/09</t>
  </si>
  <si>
    <t>22/1893050-0</t>
  </si>
  <si>
    <t>Bandeirantes-Santos/Sp</t>
  </si>
  <si>
    <t>BSAO0082884</t>
  </si>
  <si>
    <t>0001491I22</t>
  </si>
  <si>
    <t>ENGRADADO MADEIRA</t>
  </si>
  <si>
    <t>MGK010676</t>
  </si>
  <si>
    <t>22/1918181-1</t>
  </si>
  <si>
    <t>BSAO0081856</t>
  </si>
  <si>
    <t>0001334I22</t>
  </si>
  <si>
    <t>N(o) PO: 4700086590/4700086591/4700086592/4700087838/4700086589/4700089655 /4700088438/4700089516/4700088773/4700089437</t>
  </si>
  <si>
    <t>CX OUTROS MATE</t>
  </si>
  <si>
    <t>SZXS22296330</t>
  </si>
  <si>
    <t>ISOLADOR SUPERIOR</t>
  </si>
  <si>
    <t>04/10</t>
  </si>
  <si>
    <t>22/1922476-6</t>
  </si>
  <si>
    <t>Santos Brasil -Santos</t>
  </si>
  <si>
    <t>BSAO0083549</t>
  </si>
  <si>
    <t>0001216I22</t>
  </si>
  <si>
    <t>4700089187 / 4700089118</t>
  </si>
  <si>
    <t>1 CX PAPELAO/ 1PALLET</t>
  </si>
  <si>
    <t>ATL0186921</t>
  </si>
  <si>
    <t>CABO ISOLADO</t>
  </si>
  <si>
    <t>91,60/117,61</t>
  </si>
  <si>
    <t>outros 117,61 - quimico</t>
  </si>
  <si>
    <t>22/1925862-8</t>
  </si>
  <si>
    <t>BSAO0083853</t>
  </si>
  <si>
    <t>0001230I22</t>
  </si>
  <si>
    <t>1BAU DE METAL</t>
  </si>
  <si>
    <t>TXGU5291972-1</t>
  </si>
  <si>
    <t>SHKK124961692880</t>
  </si>
  <si>
    <t>05/10 07:00</t>
  </si>
  <si>
    <t>22/1934250-5</t>
  </si>
  <si>
    <t>BSAO0083972</t>
  </si>
  <si>
    <t>0001522I22</t>
  </si>
  <si>
    <t>ATL0189872</t>
  </si>
  <si>
    <t>05/10 12:00</t>
  </si>
  <si>
    <t>22/1939248-0</t>
  </si>
  <si>
    <t>BSAO0084128</t>
  </si>
  <si>
    <t>0001331I22</t>
  </si>
  <si>
    <t>4700089023BC</t>
  </si>
  <si>
    <t>ATL0187536</t>
  </si>
  <si>
    <t>06/10 11h</t>
  </si>
  <si>
    <t>OUTROS - QUIMICO</t>
  </si>
  <si>
    <t>22/1939558-7</t>
  </si>
  <si>
    <t>Clia Santos</t>
  </si>
  <si>
    <t>BSAO0084107</t>
  </si>
  <si>
    <t>0001462I22</t>
  </si>
  <si>
    <t>ATL0188513</t>
  </si>
  <si>
    <t>06/10 11H</t>
  </si>
  <si>
    <t>22/1951345-8</t>
  </si>
  <si>
    <t>BSAO0085607</t>
  </si>
  <si>
    <t>0001704I22</t>
  </si>
  <si>
    <t>BLRM18664200</t>
  </si>
  <si>
    <t>07/10 17h</t>
  </si>
  <si>
    <t>22/1918789-5</t>
  </si>
  <si>
    <t>BSAO0083700</t>
  </si>
  <si>
    <t>0001681I22</t>
  </si>
  <si>
    <t>4700089728; 4700089640</t>
  </si>
  <si>
    <t>BLRM94908100</t>
  </si>
  <si>
    <t>10/10 16H</t>
  </si>
  <si>
    <t>22/1977803-6</t>
  </si>
  <si>
    <t>BSAO0086549</t>
  </si>
  <si>
    <t>0001793I22</t>
  </si>
  <si>
    <t>ENF=GRADADO DE MADEIRA</t>
  </si>
  <si>
    <t>1KT654346</t>
  </si>
  <si>
    <t>13/10 09H</t>
  </si>
  <si>
    <t>22/1977241-0</t>
  </si>
  <si>
    <t>BSAO0086488</t>
  </si>
  <si>
    <t>0001487I22</t>
  </si>
  <si>
    <t>GOTS22289378</t>
  </si>
  <si>
    <t>13/09 09H</t>
  </si>
  <si>
    <t>22/1983140-9</t>
  </si>
  <si>
    <t>SSZCI220010417</t>
  </si>
  <si>
    <t>0001267I22</t>
  </si>
  <si>
    <t>47/88800</t>
  </si>
  <si>
    <t>SHAS22791297</t>
  </si>
  <si>
    <t>22/1971693-6</t>
  </si>
  <si>
    <t>Clia Guaruja</t>
  </si>
  <si>
    <t>BSAO0085953</t>
  </si>
  <si>
    <t>0001628I22</t>
  </si>
  <si>
    <t>4700089873 + 4700089727</t>
  </si>
  <si>
    <t>BLRM83722300</t>
  </si>
  <si>
    <t>14/10 10H</t>
  </si>
  <si>
    <t>22/2009279-7</t>
  </si>
  <si>
    <t>BSAO0087067</t>
  </si>
  <si>
    <t>0001741I22</t>
  </si>
  <si>
    <t>4700089169B</t>
  </si>
  <si>
    <t>CAIU6512310</t>
  </si>
  <si>
    <t>22GEBSANI1686</t>
  </si>
  <si>
    <t>15/10 13H</t>
  </si>
  <si>
    <t>874,50/349,80</t>
  </si>
  <si>
    <t>ADC ENTREGA FDS/ADC.LS</t>
  </si>
  <si>
    <t>MSDU2458190</t>
  </si>
  <si>
    <t>15/10 06H</t>
  </si>
  <si>
    <t>TCKU1032554</t>
  </si>
  <si>
    <t>15/10 05H</t>
  </si>
  <si>
    <t>MSDU1449418</t>
  </si>
  <si>
    <t>IPXU3984012</t>
  </si>
  <si>
    <t>ADC ENTREGA FDS</t>
  </si>
  <si>
    <t>MEDU5129586</t>
  </si>
  <si>
    <t>17/10 08H</t>
  </si>
  <si>
    <t>ADC.LS</t>
  </si>
  <si>
    <t>TEMU5536373</t>
  </si>
  <si>
    <t>17/10 07H</t>
  </si>
  <si>
    <t>MEDU5812798</t>
  </si>
  <si>
    <t>MSMU1859229</t>
  </si>
  <si>
    <t>17/10 09H</t>
  </si>
  <si>
    <t>TECKU2254345</t>
  </si>
  <si>
    <t>22/2009128-6</t>
  </si>
  <si>
    <t>BSAO0086730</t>
  </si>
  <si>
    <t>0001739I22</t>
  </si>
  <si>
    <t>FTAU1238544</t>
  </si>
  <si>
    <t>22GEBSAN1757</t>
  </si>
  <si>
    <t>18/10 10h</t>
  </si>
  <si>
    <t>TEMU1867938</t>
  </si>
  <si>
    <t>18/10 07H</t>
  </si>
  <si>
    <t>MSDU1939020</t>
  </si>
  <si>
    <t>ESTACIONAMENTO</t>
  </si>
  <si>
    <t>TGBU2401707</t>
  </si>
  <si>
    <t>22/2015219-6</t>
  </si>
  <si>
    <t>Ecoporto</t>
  </si>
  <si>
    <t>SSZCI220010165</t>
  </si>
  <si>
    <t xml:space="preserve">0001338I22 </t>
  </si>
  <si>
    <t>47/893675</t>
  </si>
  <si>
    <t>MELA11513</t>
  </si>
  <si>
    <t>CHEVE A VACUO</t>
  </si>
  <si>
    <t>18/10 10H</t>
  </si>
  <si>
    <t>22/2020894-9</t>
  </si>
  <si>
    <t>BSAO0087715</t>
  </si>
  <si>
    <t>0001613I22</t>
  </si>
  <si>
    <t>GOTS22290261</t>
  </si>
  <si>
    <t>20/10 19H</t>
  </si>
  <si>
    <t>22/2008398-4</t>
  </si>
  <si>
    <t>Termanres</t>
  </si>
  <si>
    <t>BSAO0085486</t>
  </si>
  <si>
    <t>0001580I22</t>
  </si>
  <si>
    <t>FST22003134</t>
  </si>
  <si>
    <t>22/2013573-9</t>
  </si>
  <si>
    <t>BSAO0087112</t>
  </si>
  <si>
    <t>0001602I22</t>
  </si>
  <si>
    <t>TSNS22074800</t>
  </si>
  <si>
    <t>22/2020160-0</t>
  </si>
  <si>
    <t>BSAO0086153</t>
  </si>
  <si>
    <t>0001575I22</t>
  </si>
  <si>
    <t>4700088851/4700088528/4700089293</t>
  </si>
  <si>
    <t>SSZ14464</t>
  </si>
  <si>
    <t>22/2046451-1</t>
  </si>
  <si>
    <t>BSAO0088138</t>
  </si>
  <si>
    <t>0001703I22</t>
  </si>
  <si>
    <t>4700088277C</t>
  </si>
  <si>
    <t>DECGN0000025582</t>
  </si>
  <si>
    <t>21/10 08h</t>
  </si>
  <si>
    <t>22/2046020-6</t>
  </si>
  <si>
    <t>BSAO0088087</t>
  </si>
  <si>
    <t>0001584I22</t>
  </si>
  <si>
    <t>DECGN0000025571</t>
  </si>
  <si>
    <t>22/2046293-4</t>
  </si>
  <si>
    <t>BSAO0088614</t>
  </si>
  <si>
    <t>0001702I22</t>
  </si>
  <si>
    <t>4700088277B</t>
  </si>
  <si>
    <t>DECGN0000025583</t>
  </si>
  <si>
    <t>21/10 08H</t>
  </si>
  <si>
    <t>22/2002789-8</t>
  </si>
  <si>
    <t>BSAO0087573</t>
  </si>
  <si>
    <t>0001623I22</t>
  </si>
  <si>
    <t>4700089085B</t>
  </si>
  <si>
    <t>COTTCCWIS1050</t>
  </si>
  <si>
    <t>20/10 20H</t>
  </si>
  <si>
    <t>22/2040382-2</t>
  </si>
  <si>
    <t xml:space="preserve">Local frio </t>
  </si>
  <si>
    <t>SSZCI220010419</t>
  </si>
  <si>
    <t>0001297I22</t>
  </si>
  <si>
    <t>47/87880*</t>
  </si>
  <si>
    <t>TSNS22074258</t>
  </si>
  <si>
    <t>21/10 09H</t>
  </si>
  <si>
    <t>22/0490108-8</t>
  </si>
  <si>
    <t>Local Frio</t>
  </si>
  <si>
    <t>SSZCI220012178</t>
  </si>
  <si>
    <t xml:space="preserve">0001624I22  </t>
  </si>
  <si>
    <t>MSMU8945015</t>
  </si>
  <si>
    <t>AMD8050038</t>
  </si>
  <si>
    <t>TCLU5517273</t>
  </si>
  <si>
    <t>22/2082674-0</t>
  </si>
  <si>
    <t>SSZCI220011155</t>
  </si>
  <si>
    <t>0001599I22</t>
  </si>
  <si>
    <t>47/89444</t>
  </si>
  <si>
    <t>MELS22042273</t>
  </si>
  <si>
    <t>22/2099725-0</t>
  </si>
  <si>
    <t>BSAO0090797</t>
  </si>
  <si>
    <t>0001298I22</t>
  </si>
  <si>
    <t>GOTS22287820</t>
  </si>
  <si>
    <t>28/10 07H</t>
  </si>
  <si>
    <t>22/2099435-9</t>
  </si>
  <si>
    <t>BSAO0090814</t>
  </si>
  <si>
    <t>0001219I22</t>
  </si>
  <si>
    <t>ISTS22017382</t>
  </si>
  <si>
    <t>TC</t>
  </si>
  <si>
    <t>22/2100045-4</t>
  </si>
  <si>
    <t>Clia santos</t>
  </si>
  <si>
    <t>BSAO0090745</t>
  </si>
  <si>
    <t>0001655I22</t>
  </si>
  <si>
    <t>BMOU5923996</t>
  </si>
  <si>
    <t>28/10 13H</t>
  </si>
  <si>
    <t>22/2092554-3</t>
  </si>
  <si>
    <t>BSAO0089687</t>
  </si>
  <si>
    <t>0001726I22</t>
  </si>
  <si>
    <t>GOTS22291571</t>
  </si>
  <si>
    <t>27/10 09H</t>
  </si>
  <si>
    <t>22/2093398-8</t>
  </si>
  <si>
    <t>BSAO0090616</t>
  </si>
  <si>
    <t>0001754I22</t>
  </si>
  <si>
    <t>GOTS22292261</t>
  </si>
  <si>
    <t>22/2092848-8</t>
  </si>
  <si>
    <t>BSAO0089720</t>
  </si>
  <si>
    <t>0001736I22</t>
  </si>
  <si>
    <t>GOTS22291992</t>
  </si>
  <si>
    <t>BOMBA VMOA</t>
  </si>
  <si>
    <t>28/10 08H</t>
  </si>
  <si>
    <t>22/2112121-9</t>
  </si>
  <si>
    <t>SSZCI220010056</t>
  </si>
  <si>
    <t xml:space="preserve">0001605I22 </t>
  </si>
  <si>
    <t xml:space="preserve"> 47/88555</t>
  </si>
  <si>
    <t>GOTS22290608</t>
  </si>
  <si>
    <t>28/10 14H</t>
  </si>
  <si>
    <t>22/2113249-0</t>
  </si>
  <si>
    <t>SSZCI220012177</t>
  </si>
  <si>
    <t>0001766I22</t>
  </si>
  <si>
    <t>47/88867</t>
  </si>
  <si>
    <t>GOTS22292358</t>
  </si>
  <si>
    <t>22/2107139-4</t>
  </si>
  <si>
    <t>BSAO0089794</t>
  </si>
  <si>
    <t>0001581I22</t>
  </si>
  <si>
    <t>GOTS22291835</t>
  </si>
  <si>
    <t>GOE</t>
  </si>
  <si>
    <t>31/10 08H</t>
  </si>
  <si>
    <t>22/2086684-9</t>
  </si>
  <si>
    <t>BSAO0086764</t>
  </si>
  <si>
    <t>0001614I22</t>
  </si>
  <si>
    <t>TSNS22074570</t>
  </si>
  <si>
    <t>31/10 14H</t>
  </si>
  <si>
    <t>22/2117164-0</t>
  </si>
  <si>
    <t>BSAO0089708</t>
  </si>
  <si>
    <t>0001719I22</t>
  </si>
  <si>
    <t>GOTS22291766</t>
  </si>
  <si>
    <t>22/2117300-6</t>
  </si>
  <si>
    <t>BSAO0091146</t>
  </si>
  <si>
    <t>0001784I22</t>
  </si>
  <si>
    <t>ATL0194281</t>
  </si>
  <si>
    <t>CABO COM CONECTOR</t>
  </si>
  <si>
    <t>03/11 08H</t>
  </si>
  <si>
    <t>22/2122060-8</t>
  </si>
  <si>
    <t>BSAO0091313</t>
  </si>
  <si>
    <t xml:space="preserve">0001470I22 </t>
  </si>
  <si>
    <t>ATL0188921</t>
  </si>
  <si>
    <t>02/11 08H ENTREGA 03/11</t>
  </si>
  <si>
    <t>22/2108096-2</t>
  </si>
  <si>
    <t>Mesquita</t>
  </si>
  <si>
    <t>SSZCI220008584</t>
  </si>
  <si>
    <t xml:space="preserve">0001279I22 </t>
  </si>
  <si>
    <t xml:space="preserve"> 47/87862</t>
  </si>
  <si>
    <t>VALVULA</t>
  </si>
  <si>
    <t>01/11 15H</t>
  </si>
  <si>
    <t>  22/2136593-2</t>
  </si>
  <si>
    <t>SSZCI220012179</t>
  </si>
  <si>
    <t>0001395I22</t>
  </si>
  <si>
    <t>47/89319</t>
  </si>
  <si>
    <t>AMARRADO/ATEDO/FEIXE</t>
  </si>
  <si>
    <t>CAVE A VACUO</t>
  </si>
  <si>
    <t>03/11 07H</t>
  </si>
  <si>
    <t>22/2131934-5</t>
  </si>
  <si>
    <t>santos Brasil</t>
  </si>
  <si>
    <t>BSAO0089609</t>
  </si>
  <si>
    <t>0001472I22</t>
  </si>
  <si>
    <t>03/11 10H</t>
  </si>
  <si>
    <t>22/2151119-0</t>
  </si>
  <si>
    <t>BSAO0092015</t>
  </si>
  <si>
    <t xml:space="preserve">0001672I22 </t>
  </si>
  <si>
    <t>ATL0189427</t>
  </si>
  <si>
    <t>FAN</t>
  </si>
  <si>
    <t>04/11 10H</t>
  </si>
  <si>
    <t>22/2135774-3</t>
  </si>
  <si>
    <t>BSAO0091733</t>
  </si>
  <si>
    <t>0001679I22</t>
  </si>
  <si>
    <t>ATL0192208</t>
  </si>
  <si>
    <t>22/2157709-3</t>
  </si>
  <si>
    <t>BSAO0091632</t>
  </si>
  <si>
    <t>0001686I22</t>
  </si>
  <si>
    <t>ATL01923333</t>
  </si>
  <si>
    <t>07/11 07H</t>
  </si>
  <si>
    <t>22/2157538-4</t>
  </si>
  <si>
    <t>BSAO0092859</t>
  </si>
  <si>
    <t>0001604I22</t>
  </si>
  <si>
    <t>4700089316; 4700089546</t>
  </si>
  <si>
    <t>SHAS22797153</t>
  </si>
  <si>
    <t>22/2178656-3</t>
  </si>
  <si>
    <t>SSZCI220012269</t>
  </si>
  <si>
    <t>0001669I22</t>
  </si>
  <si>
    <t>47/86897</t>
  </si>
  <si>
    <t>SHAS22797942</t>
  </si>
  <si>
    <t>09/11 10H</t>
  </si>
  <si>
    <t>22/2178937-6</t>
  </si>
  <si>
    <t>SSZCI220012270</t>
  </si>
  <si>
    <t>0001637I22</t>
  </si>
  <si>
    <t>47/88387</t>
  </si>
  <si>
    <t>SHAS22797923</t>
  </si>
  <si>
    <t>22/2178316-5</t>
  </si>
  <si>
    <t>SSZCI220012268</t>
  </si>
  <si>
    <t>0001606I22</t>
  </si>
  <si>
    <t>47/89341</t>
  </si>
  <si>
    <t>SHAS22797929</t>
  </si>
  <si>
    <t>22/2177269-4</t>
  </si>
  <si>
    <t>BSAO0092204</t>
  </si>
  <si>
    <t>0001917I22</t>
  </si>
  <si>
    <t>22YILSAN1993</t>
  </si>
  <si>
    <t>AÇO SALICIO</t>
  </si>
  <si>
    <t>09/11 08H</t>
  </si>
  <si>
    <t>09/11 09H</t>
  </si>
  <si>
    <t>DTA Armazem</t>
  </si>
  <si>
    <t>220510530-7 </t>
  </si>
  <si>
    <t>SSZCI220012804</t>
  </si>
  <si>
    <t>0001387I22</t>
  </si>
  <si>
    <t>MSMU4363398</t>
  </si>
  <si>
    <t>DEHEN0000053158</t>
  </si>
  <si>
    <t>10/11 06H</t>
  </si>
  <si>
    <t>ANDRE PREVISÃO DE CHEGADA NO EADI POR VOLTA DAS 15:30</t>
  </si>
  <si>
    <t>SEGU2961536</t>
  </si>
  <si>
    <t>JOSE PREVISÃO DE CHEGADA NO EADI POR VOLTA DAS 15:30</t>
  </si>
  <si>
    <t>10/11 08H</t>
  </si>
  <si>
    <t>10/11 09H</t>
  </si>
  <si>
    <t>22/2203408-5</t>
  </si>
  <si>
    <t>BSAO0093319</t>
  </si>
  <si>
    <t>0001109I22</t>
  </si>
  <si>
    <t>4700086624 / 4700085644</t>
  </si>
  <si>
    <t>FLANGE PARA BUCHA</t>
  </si>
  <si>
    <t>10/11 07H</t>
  </si>
  <si>
    <t>processos foram reagendados</t>
  </si>
  <si>
    <t>22/2170283-1</t>
  </si>
  <si>
    <t>BSAO0090747</t>
  </si>
  <si>
    <t>0001685I22</t>
  </si>
  <si>
    <t>4700088901D/4700088902D/4700088904</t>
  </si>
  <si>
    <t>GOTS22291569</t>
  </si>
  <si>
    <t>22/2163727-4</t>
  </si>
  <si>
    <t>BSAO0092622</t>
  </si>
  <si>
    <t>0001618I22</t>
  </si>
  <si>
    <t>4700086590/4700086591/4700086592/4700088438</t>
  </si>
  <si>
    <t>SZXS22301435</t>
  </si>
  <si>
    <t>09/10 10H</t>
  </si>
  <si>
    <t>processo foi reagendado, devido a urgencia do 0001917i22</t>
  </si>
  <si>
    <t>10/11 20H</t>
  </si>
  <si>
    <t>11/11 08H</t>
  </si>
  <si>
    <t>22/2203726-2</t>
  </si>
  <si>
    <t>BSAO0093909</t>
  </si>
  <si>
    <t>0001717I22</t>
  </si>
  <si>
    <t>SHAS22799814</t>
  </si>
  <si>
    <t>22/2195231-5</t>
  </si>
  <si>
    <t>BSAO0093163</t>
  </si>
  <si>
    <t>0001777I22</t>
  </si>
  <si>
    <t>4700086618/4700086426/4700089352</t>
  </si>
  <si>
    <t>BEARN221004695</t>
  </si>
  <si>
    <t>11/11 20H</t>
  </si>
  <si>
    <t>22/2192633-0</t>
  </si>
  <si>
    <t>SSZCI220012271</t>
  </si>
  <si>
    <t xml:space="preserve">0001789I22 </t>
  </si>
  <si>
    <t>47/88253</t>
  </si>
  <si>
    <t>ATL0194561</t>
  </si>
  <si>
    <t>TANQUE VAZIO</t>
  </si>
  <si>
    <t>10/11 18H</t>
  </si>
  <si>
    <t>22/2195745-7</t>
  </si>
  <si>
    <t>SAntos Brasil</t>
  </si>
  <si>
    <t>BSAO0092224</t>
  </si>
  <si>
    <t>0001868I22</t>
  </si>
  <si>
    <t>22YILSAN1973</t>
  </si>
  <si>
    <t>22/2227924-0</t>
  </si>
  <si>
    <t>BSAO0093531</t>
  </si>
  <si>
    <t>0001639I22</t>
  </si>
  <si>
    <t>GOTS22291311</t>
  </si>
  <si>
    <t>22/2228126-0</t>
  </si>
  <si>
    <t>BSAO0093519</t>
  </si>
  <si>
    <t>0001663I22</t>
  </si>
  <si>
    <t>DEHEN0000053630</t>
  </si>
  <si>
    <t>22/2233808-4</t>
  </si>
  <si>
    <t>BSAO0092739</t>
  </si>
  <si>
    <t>0001687I22</t>
  </si>
  <si>
    <t>ATL0192375</t>
  </si>
  <si>
    <t>22/2228954-7</t>
  </si>
  <si>
    <t>BSAO0094433</t>
  </si>
  <si>
    <t>0001846I22</t>
  </si>
  <si>
    <t>GOTS22293229</t>
  </si>
  <si>
    <t>22/2222550-6</t>
  </si>
  <si>
    <t>BSAO0093420</t>
  </si>
  <si>
    <t>0001794I22</t>
  </si>
  <si>
    <t>4700089366 - 10 A 30</t>
  </si>
  <si>
    <t>GOTS22292799</t>
  </si>
  <si>
    <t>22/2217055-8</t>
  </si>
  <si>
    <t>BSAO0093454</t>
  </si>
  <si>
    <t>0001722I22</t>
  </si>
  <si>
    <t>CAIXA DE OUTROS MATE</t>
  </si>
  <si>
    <t>DECGN000025637</t>
  </si>
  <si>
    <t>22/2228279-8</t>
  </si>
  <si>
    <t>BSAO0094434</t>
  </si>
  <si>
    <t>0001900I22</t>
  </si>
  <si>
    <t>ZDOA07303</t>
  </si>
  <si>
    <t>22/2245839-0</t>
  </si>
  <si>
    <t>SSZCI220012807</t>
  </si>
  <si>
    <t>0001848I22</t>
  </si>
  <si>
    <t>47/88713</t>
  </si>
  <si>
    <t>Santo BRASIL</t>
  </si>
  <si>
    <t>PRESSPAN ONDULADO RIGIDO</t>
  </si>
  <si>
    <t>TGCU0141100</t>
  </si>
  <si>
    <t xml:space="preserve"> 22/11/22 14:14</t>
  </si>
  <si>
    <t>22/2267486-6</t>
  </si>
  <si>
    <t>BSAO0096113</t>
  </si>
  <si>
    <t>0001883I22</t>
  </si>
  <si>
    <t>ATL0196902</t>
  </si>
  <si>
    <t xml:space="preserve"> 28/11/22 11:14</t>
  </si>
  <si>
    <t>22/2343407-9</t>
  </si>
  <si>
    <t>BSAO0100641</t>
  </si>
  <si>
    <t>0001982I22</t>
  </si>
  <si>
    <t>S2204701093</t>
  </si>
  <si>
    <t xml:space="preserve"> 19/12/22 14:39</t>
  </si>
  <si>
    <t>22/2496406-3</t>
  </si>
  <si>
    <t xml:space="preserve"> ECOPORTO SANTOS S.A. (PáTIO 2)</t>
  </si>
  <si>
    <t>BSAO0101278</t>
  </si>
  <si>
    <t>0001970I22</t>
  </si>
  <si>
    <t> 63054</t>
  </si>
  <si>
    <t>EW2S22104383</t>
  </si>
  <si>
    <t xml:space="preserve"> 19/12/22 15:33</t>
  </si>
  <si>
    <t>22/2500683-0</t>
  </si>
  <si>
    <t>BSAO0101289</t>
  </si>
  <si>
    <t>0002093i22</t>
  </si>
  <si>
    <t>4700089732/4700089731</t>
  </si>
  <si>
    <t>CHZRH2200010069</t>
  </si>
  <si>
    <t>CTE COMPLEMENTAR REFERENTE AO PEDAGIO NAO COBRADO</t>
  </si>
  <si>
    <t xml:space="preserve"> 20/12/22 15:50</t>
  </si>
  <si>
    <t>22/2507486-0</t>
  </si>
  <si>
    <t xml:space="preserve"> 20/12/22 15:51</t>
  </si>
  <si>
    <t>22/2507136-4</t>
  </si>
  <si>
    <t xml:space="preserve">0002159I22 </t>
  </si>
  <si>
    <t>GOTOE222062123</t>
  </si>
  <si>
    <t xml:space="preserve">PARA RAIOS </t>
  </si>
  <si>
    <t>a</t>
  </si>
  <si>
    <t>23/0107248-6"</t>
  </si>
  <si>
    <t>27/01/2023 10H</t>
  </si>
  <si>
    <t>solicitação de DDC para 27/01 as 09hs.</t>
  </si>
  <si>
    <t>47/86944</t>
  </si>
  <si>
    <t>0002373I22</t>
  </si>
  <si>
    <t>TSK5164434</t>
  </si>
  <si>
    <t>TSK5164433</t>
  </si>
  <si>
    <t>TSK5164431</t>
  </si>
  <si>
    <t>TSK5164432</t>
  </si>
  <si>
    <t>FATURA</t>
  </si>
  <si>
    <t>CT-E</t>
  </si>
  <si>
    <t>Nome do Cliente</t>
  </si>
  <si>
    <t>Emissao</t>
  </si>
  <si>
    <t>Vencto</t>
  </si>
  <si>
    <t xml:space="preserve">Valor </t>
  </si>
  <si>
    <t>D Atraso</t>
  </si>
  <si>
    <t>Embarque marítimo</t>
  </si>
  <si>
    <t>Embarque Aéreo</t>
  </si>
  <si>
    <t>6231I</t>
  </si>
  <si>
    <t>HITACHI ENERGY BRASIL LTDA</t>
  </si>
  <si>
    <t>6387I</t>
  </si>
  <si>
    <t>116016I</t>
  </si>
  <si>
    <t>6674I</t>
  </si>
  <si>
    <t>6853I</t>
  </si>
  <si>
    <t>6887I</t>
  </si>
  <si>
    <t>6888I</t>
  </si>
  <si>
    <t>7042I</t>
  </si>
  <si>
    <t>129730I</t>
  </si>
  <si>
    <t>14.776,14</t>
  </si>
  <si>
    <t>131209I</t>
  </si>
  <si>
    <t>7.040,75</t>
  </si>
  <si>
    <t>7124I</t>
  </si>
  <si>
    <t>7128I</t>
  </si>
  <si>
    <t>136638I</t>
  </si>
  <si>
    <t>8.651,83</t>
  </si>
  <si>
    <t>141326I</t>
  </si>
  <si>
    <t>1.584,73</t>
  </si>
  <si>
    <t>141522I</t>
  </si>
  <si>
    <t>1.037,93</t>
  </si>
  <si>
    <t>7724I</t>
  </si>
  <si>
    <t>142956I</t>
  </si>
  <si>
    <t>4.229,82</t>
  </si>
  <si>
    <t>142958I</t>
  </si>
  <si>
    <t>142965I</t>
  </si>
  <si>
    <t>142967I</t>
  </si>
  <si>
    <t>142972I</t>
  </si>
  <si>
    <t>144182I</t>
  </si>
  <si>
    <t>8.193,67</t>
  </si>
  <si>
    <t>144468I</t>
  </si>
  <si>
    <t>7780I</t>
  </si>
  <si>
    <t>7825I</t>
  </si>
  <si>
    <t>149036I</t>
  </si>
  <si>
    <t>4.935,59</t>
  </si>
  <si>
    <t>150593I</t>
  </si>
  <si>
    <t>150928I</t>
  </si>
  <si>
    <t>3.167,05</t>
  </si>
  <si>
    <t>152129I</t>
  </si>
  <si>
    <t>4.722,92</t>
  </si>
  <si>
    <t>152283I</t>
  </si>
  <si>
    <t>5.053,95</t>
  </si>
  <si>
    <t>152285I</t>
  </si>
  <si>
    <t>4.288,90</t>
  </si>
  <si>
    <t>153012I</t>
  </si>
  <si>
    <t>15.620,67</t>
  </si>
  <si>
    <t>8276I</t>
  </si>
  <si>
    <t>153294I</t>
  </si>
  <si>
    <t>5.122,49</t>
  </si>
  <si>
    <t>155675I</t>
  </si>
  <si>
    <t>155801I</t>
  </si>
  <si>
    <t>1.009,90</t>
  </si>
  <si>
    <t>156162I</t>
  </si>
  <si>
    <t>156167I</t>
  </si>
  <si>
    <t>156443I</t>
  </si>
  <si>
    <t>157597I</t>
  </si>
  <si>
    <t>HITACHI ENERGY BRASIL LTDA.</t>
  </si>
  <si>
    <t>157887I</t>
  </si>
  <si>
    <t>5.026,17</t>
  </si>
  <si>
    <t>8336I</t>
  </si>
  <si>
    <t>8451I</t>
  </si>
  <si>
    <t>8452I</t>
  </si>
  <si>
    <t>1.436,69</t>
  </si>
  <si>
    <t>8453I</t>
  </si>
  <si>
    <t>8454I</t>
  </si>
  <si>
    <t>8455I</t>
  </si>
  <si>
    <t>8456I</t>
  </si>
  <si>
    <t>8481I</t>
  </si>
  <si>
    <t>8489I</t>
  </si>
  <si>
    <t>8514I</t>
  </si>
  <si>
    <t>8550I</t>
  </si>
  <si>
    <t>160909I</t>
  </si>
  <si>
    <t>160981I</t>
  </si>
  <si>
    <t>4.151,19</t>
  </si>
  <si>
    <t>161451I</t>
  </si>
  <si>
    <t>161648I</t>
  </si>
  <si>
    <t>4.300,23</t>
  </si>
  <si>
    <t>162378I</t>
  </si>
  <si>
    <t>1.565,91</t>
  </si>
  <si>
    <t>163198I</t>
  </si>
  <si>
    <t>3.117,17</t>
  </si>
  <si>
    <t>164534I</t>
  </si>
  <si>
    <t>165735I</t>
  </si>
  <si>
    <t>166015I</t>
  </si>
  <si>
    <t>1.218,17</t>
  </si>
  <si>
    <t>166451I</t>
  </si>
  <si>
    <t>9.643,45</t>
  </si>
  <si>
    <t>166460I</t>
  </si>
  <si>
    <t>8729I</t>
  </si>
  <si>
    <t>8794I</t>
  </si>
  <si>
    <t>8910I</t>
  </si>
  <si>
    <t>240.060,29</t>
  </si>
  <si>
    <t>Informações Brasmeg</t>
  </si>
  <si>
    <t>Audilog</t>
  </si>
  <si>
    <t>Recebimento Planilha</t>
  </si>
  <si>
    <t xml:space="preserve"> tomador </t>
  </si>
  <si>
    <t xml:space="preserve"> Coleta </t>
  </si>
  <si>
    <t xml:space="preserve"> Entrega </t>
  </si>
  <si>
    <t xml:space="preserve"> Data </t>
  </si>
  <si>
    <t xml:space="preserve"> Doc </t>
  </si>
  <si>
    <t>RefClIente</t>
  </si>
  <si>
    <t>centro</t>
  </si>
  <si>
    <t>Rateio</t>
  </si>
  <si>
    <t xml:space="preserve"> Peso Total </t>
  </si>
  <si>
    <t xml:space="preserve"> Veículo BID </t>
  </si>
  <si>
    <t>Ranging BID</t>
  </si>
  <si>
    <t xml:space="preserve"> Valor do rateio pela DI </t>
  </si>
  <si>
    <t xml:space="preserve"> Diferença </t>
  </si>
  <si>
    <t xml:space="preserve"> Estadia </t>
  </si>
  <si>
    <t xml:space="preserve"> Vlr Mercadoria </t>
  </si>
  <si>
    <t xml:space="preserve"> Ad-valorem </t>
  </si>
  <si>
    <t xml:space="preserve"> ESCOLTA </t>
  </si>
  <si>
    <t xml:space="preserve"> Total </t>
  </si>
  <si>
    <t xml:space="preserve"> ICMS </t>
  </si>
  <si>
    <t xml:space="preserve"> Valor Auditoria </t>
  </si>
  <si>
    <t xml:space="preserve"> Diferença total </t>
  </si>
  <si>
    <t xml:space="preserve"> Observação Audilog </t>
  </si>
  <si>
    <t>0000109I23</t>
  </si>
  <si>
    <t>GRU AIRPORTABB - GUARULHOS</t>
  </si>
  <si>
    <t>Até 01000 kg</t>
  </si>
  <si>
    <t xml:space="preserve">          -  </t>
  </si>
  <si>
    <t xml:space="preserve">    -  </t>
  </si>
  <si>
    <t xml:space="preserve">                  -  </t>
  </si>
  <si>
    <t xml:space="preserve"> Pendente - Frete peso a maior  </t>
  </si>
  <si>
    <t>0000078I23</t>
  </si>
  <si>
    <t>VIRACOPOSABB - GUARULHOS</t>
  </si>
  <si>
    <t>Até 00500 kg</t>
  </si>
  <si>
    <t xml:space="preserve"> Pendente (Considerado valor total do CTE) </t>
  </si>
  <si>
    <t>0000094I23</t>
  </si>
  <si>
    <t>0000105I23</t>
  </si>
  <si>
    <t>0000005I23</t>
  </si>
  <si>
    <t>0000120I23</t>
  </si>
  <si>
    <t>Até 02500 kg</t>
  </si>
  <si>
    <t xml:space="preserve"> Pendente - Frete Peso cobrado a maior </t>
  </si>
  <si>
    <t>0000053I23</t>
  </si>
  <si>
    <t>0000147I23</t>
  </si>
  <si>
    <t>0000084I23</t>
  </si>
  <si>
    <t xml:space="preserve"> Pendente - Frete Peso cobrado a maior - Não houve rateio na escolta - seguro cobrado a maior </t>
  </si>
  <si>
    <t>0000059I23</t>
  </si>
  <si>
    <t xml:space="preserve">               -  </t>
  </si>
  <si>
    <t xml:space="preserve"> Pendente - cobrança indevida de PIS / Cofins </t>
  </si>
  <si>
    <t>0000049I23</t>
  </si>
  <si>
    <t>0000141I23</t>
  </si>
  <si>
    <t>Até 05500 kg</t>
  </si>
  <si>
    <t xml:space="preserve"> Pendente - Estacionamento (adicional CC conforme CTE) indevido / cobrança indevida de PIS COFINS </t>
  </si>
  <si>
    <t>0000138I23</t>
  </si>
  <si>
    <t>0000199I23</t>
  </si>
  <si>
    <t>Até 00100 kg</t>
  </si>
  <si>
    <t xml:space="preserve"> Pendente - Frete Peso cobrado a maior (considerado valor total da NF) </t>
  </si>
  <si>
    <t>0000142I23</t>
  </si>
  <si>
    <t>0000167I23</t>
  </si>
  <si>
    <t xml:space="preserve"> Pendente -Frete Peso cobrado a maior (Não houve evidência  de solicitação para carro maior) </t>
  </si>
  <si>
    <t>0000081I23</t>
  </si>
  <si>
    <t xml:space="preserve"> Pendente - Frete Peso cobrado  a maior (validado NF) </t>
  </si>
  <si>
    <t>0000218I23</t>
  </si>
  <si>
    <t xml:space="preserve"> Pendente - NF da planilha divergente do sistema - solicitado inf. Correta </t>
  </si>
  <si>
    <t>0000222I23</t>
  </si>
  <si>
    <t>0000252I23</t>
  </si>
  <si>
    <t>0000175I23</t>
  </si>
  <si>
    <t>0000247I23</t>
  </si>
  <si>
    <t xml:space="preserve"> Pendente - Cobrança de PIS Cofins </t>
  </si>
  <si>
    <t>AuroraABB - GUARULHOS</t>
  </si>
  <si>
    <t xml:space="preserve">        -  </t>
  </si>
  <si>
    <t xml:space="preserve"> Pendente - Frete Peso cobrado a maior -  enviar solicitação de carro dedicado </t>
  </si>
  <si>
    <t>0000207I23</t>
  </si>
  <si>
    <t xml:space="preserve"> Pendente -Considerando valor total da NF - solicitado reembolso </t>
  </si>
  <si>
    <t>0000143I23</t>
  </si>
  <si>
    <t>0000193I23</t>
  </si>
  <si>
    <t>0000151I23</t>
  </si>
  <si>
    <t>0000260I23</t>
  </si>
  <si>
    <t>0000307I23</t>
  </si>
  <si>
    <t>0000200I23</t>
  </si>
  <si>
    <t>0000215I23</t>
  </si>
  <si>
    <t xml:space="preserve"> Pendente -Inconsistencia entre planilha x NF </t>
  </si>
  <si>
    <t>0000271I23</t>
  </si>
  <si>
    <t xml:space="preserve"> Pendente - Cobrança a menor considerando valor total da NF </t>
  </si>
  <si>
    <t>0000292I23</t>
  </si>
  <si>
    <t>0000287I23</t>
  </si>
  <si>
    <t>0000285I23</t>
  </si>
  <si>
    <t>0000280I23</t>
  </si>
  <si>
    <t>0000273I23</t>
  </si>
  <si>
    <t xml:space="preserve"> Pendente - Cobrança a maior considerado valor total da NF </t>
  </si>
  <si>
    <t>0000237I23</t>
  </si>
  <si>
    <t>0000302I23</t>
  </si>
  <si>
    <t>0000249I23</t>
  </si>
  <si>
    <t>0000233I23</t>
  </si>
  <si>
    <t xml:space="preserve"> Pendente - Condiderado valor total da NF) </t>
  </si>
  <si>
    <t>0000290I23</t>
  </si>
  <si>
    <t>0000305I23</t>
  </si>
  <si>
    <t>0000283I23</t>
  </si>
  <si>
    <t>0000317I23</t>
  </si>
  <si>
    <t xml:space="preserve"> Pendente - Sem informação do rateio (cobrança de PIS - Cofins indevida) </t>
  </si>
  <si>
    <t>0000097I23</t>
  </si>
  <si>
    <t xml:space="preserve"> Pendente - Não consta no RD informar se n° do processo está correto </t>
  </si>
  <si>
    <t>0000350I23</t>
  </si>
  <si>
    <t xml:space="preserve"> Pendente (Considerando valor total da NF) </t>
  </si>
  <si>
    <t>0000346I23</t>
  </si>
  <si>
    <t xml:space="preserve"> Pendente - Passar informações de n° correto de NF </t>
  </si>
  <si>
    <t>0000355I23</t>
  </si>
  <si>
    <t>0000365I23</t>
  </si>
  <si>
    <t xml:space="preserve"> Pendente - Verificar n° processo correto (Incoterm DAP) </t>
  </si>
  <si>
    <t>0000347I23</t>
  </si>
  <si>
    <t>0000246I23</t>
  </si>
  <si>
    <t>0000195I23</t>
  </si>
  <si>
    <t>MARÍTIMO</t>
  </si>
  <si>
    <t>VEÍCULO QUEBROU NA DESCIDA DA SERRA. AGENDADO P/ 23/08 10:00, REAGENDADO P/ 23/08 14:00</t>
  </si>
  <si>
    <t>Marítimo</t>
  </si>
  <si>
    <t>Aéreo</t>
  </si>
  <si>
    <t>Agendamento 22/10 06:45</t>
  </si>
  <si>
    <t>NÃO TEVE RECEBIMENTO NA HITACHI NO DIA 30/09</t>
  </si>
  <si>
    <t>DESVIO BRASMEG</t>
  </si>
  <si>
    <t>DESVIO TERMINAL</t>
  </si>
  <si>
    <t>DESVIO GRU</t>
  </si>
  <si>
    <t>CARGA NÃO LOCALIZADA EM GRU NO DIA DO AGENDAMENTO (27/09)</t>
  </si>
  <si>
    <t>Modal</t>
  </si>
  <si>
    <t>Recebimento Documentos</t>
  </si>
  <si>
    <t>Liberação Documentos</t>
  </si>
  <si>
    <t>Data do Envio NF/ CTE</t>
  </si>
  <si>
    <t>Desvio Faturamento</t>
  </si>
  <si>
    <t>Ref. Despachante</t>
  </si>
  <si>
    <t>Ref. Hitachi</t>
  </si>
  <si>
    <t>Tipo de Veículo</t>
  </si>
  <si>
    <t>Observação - Desvio / Coleta</t>
  </si>
  <si>
    <t>Saída</t>
  </si>
  <si>
    <r>
      <t xml:space="preserve">A CARGA NÃO FOI COLETADA NO DIA 10/09 13:00 (FCU0G88 / FUC6489 - EDEIR TREVISAN) DEVIDO O TERMINAL NÃO TER LOCALIZADO 1 VOLUME, APENAS 54 CXS. </t>
    </r>
    <r>
      <rPr>
        <b/>
        <sz val="9"/>
        <color rgb="FF000000"/>
        <rFont val="Calibri"/>
        <family val="2"/>
        <scheme val="minor"/>
      </rPr>
      <t>COBRAR FRETE MORTO.</t>
    </r>
  </si>
  <si>
    <t>3/4</t>
  </si>
  <si>
    <t>Qtde</t>
  </si>
  <si>
    <t>PLACA</t>
  </si>
  <si>
    <t>VEÍCULO</t>
  </si>
  <si>
    <t>Desvio / Coleta.1</t>
  </si>
  <si>
    <t>CORTE</t>
  </si>
  <si>
    <t>STX1I65</t>
  </si>
  <si>
    <t xml:space="preserve"> 3/4</t>
  </si>
  <si>
    <t>Dentro de prazo</t>
  </si>
  <si>
    <t>SUQ1F67</t>
  </si>
  <si>
    <t>GDE6303</t>
  </si>
  <si>
    <t>DCU7F01</t>
  </si>
  <si>
    <t>FORA</t>
  </si>
  <si>
    <t>EGX3A65</t>
  </si>
  <si>
    <t>OPJ2G18</t>
  </si>
  <si>
    <t>SVG1G91</t>
  </si>
  <si>
    <t>SUH1A57</t>
  </si>
  <si>
    <t>GEH4043</t>
  </si>
  <si>
    <t>STT6C63</t>
  </si>
  <si>
    <t>FAX6H95</t>
  </si>
  <si>
    <t>AÉREO</t>
  </si>
  <si>
    <t>DXO6D24</t>
  </si>
  <si>
    <t>STJ3B07</t>
  </si>
  <si>
    <t>EKU1E84</t>
  </si>
  <si>
    <t>CSI9D53</t>
  </si>
  <si>
    <t>GAC9H91</t>
  </si>
  <si>
    <t>GJP2D1</t>
  </si>
  <si>
    <t>FXM4J26</t>
  </si>
  <si>
    <t>FPW4E73</t>
  </si>
  <si>
    <t>GDV2A65</t>
  </si>
  <si>
    <t>SVK0J36</t>
  </si>
  <si>
    <t>GJD5J81</t>
  </si>
  <si>
    <t>IUR0D72</t>
  </si>
  <si>
    <t>KPR3J81</t>
  </si>
  <si>
    <t>LQW7A30</t>
  </si>
  <si>
    <t>GAG2F88</t>
  </si>
  <si>
    <t>FYP4969</t>
  </si>
  <si>
    <t>GVL5048</t>
  </si>
  <si>
    <t>EMU8A54</t>
  </si>
  <si>
    <t>MCS8536</t>
  </si>
  <si>
    <t>Fora de Prazo</t>
  </si>
  <si>
    <t>GCV3C45</t>
  </si>
  <si>
    <t>3//4</t>
  </si>
  <si>
    <t>IJT7J22</t>
  </si>
  <si>
    <t>ESX0B66</t>
  </si>
  <si>
    <t>FOV3J97</t>
  </si>
  <si>
    <t>CYW5I39</t>
  </si>
  <si>
    <t>TRCUK SIDER</t>
  </si>
  <si>
    <t>BGU0C87</t>
  </si>
  <si>
    <t>EGB5C01</t>
  </si>
  <si>
    <t>EKO0517</t>
  </si>
  <si>
    <t>GIM9H69</t>
  </si>
  <si>
    <t>FTD1F68</t>
  </si>
  <si>
    <t>3//4 SIDER</t>
  </si>
  <si>
    <t>CTX4134</t>
  </si>
  <si>
    <t>BWU0C54</t>
  </si>
  <si>
    <t>BBS3B08</t>
  </si>
  <si>
    <t>LKS9E45</t>
  </si>
  <si>
    <t>BXF8080</t>
  </si>
  <si>
    <t>GDV0J55</t>
  </si>
  <si>
    <t>EJW2D52</t>
  </si>
  <si>
    <t>STH2A17</t>
  </si>
  <si>
    <t>EDP3286</t>
  </si>
  <si>
    <t>Count of CTE</t>
  </si>
  <si>
    <t>ago</t>
  </si>
  <si>
    <t>set</t>
  </si>
  <si>
    <t>out</t>
  </si>
  <si>
    <t>MonthlyTrucks</t>
  </si>
  <si>
    <t>Sum of MonthlyTrucks</t>
  </si>
  <si>
    <t xml:space="preserve">  Indicador Agosto a Outubro - Hitachi</t>
  </si>
  <si>
    <t>Performance</t>
  </si>
  <si>
    <t>Row Labels</t>
  </si>
  <si>
    <t>Grand Total</t>
  </si>
  <si>
    <t>(All)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</si>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</sst>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&quot;R$&quot;#,##0.00_);[Red]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dd/mm/yy;@"/>
    <numFmt numFmtId="168" formatCode="_-* #,##0.00_-;\-* #,##0.00_-;_-* &quot;-&quot;??_-;_-@"/>
    <numFmt numFmtId="169" formatCode="_-[$R$-416]\ * #,##0.00_-;\-[$R$-416]\ * #,##0.00_-;_-[$R$-416]\ * &quot;-&quot;??_-;_-@"/>
    <numFmt numFmtId="170" formatCode="d/m/yy\ h:mm;@"/>
    <numFmt numFmtId="171" formatCode="d/m/yy;@"/>
    <numFmt numFmtId="172" formatCode="[$-416]mmm\-yy;@"/>
    <numFmt numFmtId="173" formatCode="[$-F400]h:mm:ss\ AM/PM"/>
    <numFmt numFmtId="174" formatCode="mmm"/>
  </numFmts>
  <fonts count="5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rgb="FFFF0000"/>
      <name val="Calibri"/>
      <family val="2"/>
    </font>
    <font>
      <sz val="9"/>
      <color theme="1"/>
      <name val="Calibri"/>
      <family val="2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Tahoma"/>
      <family val="2"/>
    </font>
    <font>
      <sz val="8"/>
      <color indexed="8"/>
      <name val="Calibri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1"/>
      <color theme="1"/>
      <name val="Calibri Light"/>
      <family val="2"/>
    </font>
    <font>
      <b/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indexed="8"/>
      <name val="Arial"/>
      <family val="2"/>
    </font>
    <font>
      <sz val="9"/>
      <color indexed="8"/>
      <name val="Calibri"/>
      <family val="2"/>
    </font>
    <font>
      <b/>
      <sz val="9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sz val="9"/>
      <color rgb="FF000000"/>
      <name val="Calibri"/>
      <family val="2"/>
    </font>
    <font>
      <b/>
      <sz val="9"/>
      <color rgb="FFFF0000"/>
      <name val="Calibri"/>
      <family val="2"/>
    </font>
    <font>
      <b/>
      <sz val="9"/>
      <color rgb="FFFFF2CC"/>
      <name val="Calibri"/>
      <family val="2"/>
    </font>
    <font>
      <sz val="9"/>
      <color rgb="FF000000"/>
      <name val="Calibri"/>
      <family val="2"/>
    </font>
    <font>
      <sz val="9"/>
      <color rgb="FF006100"/>
      <name val="Calibri"/>
      <family val="2"/>
    </font>
    <font>
      <sz val="9"/>
      <color rgb="FF9C0006"/>
      <name val="Calibri"/>
      <family val="2"/>
    </font>
    <font>
      <sz val="9"/>
      <color rgb="FF9C5700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  <charset val="1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9"/>
      <color rgb="FF002060"/>
      <name val="Calibri"/>
      <family val="2"/>
    </font>
    <font>
      <b/>
      <sz val="11"/>
      <color rgb="FFFF0000"/>
      <name val="Calibri"/>
      <family val="2"/>
      <charset val="1"/>
    </font>
    <font>
      <sz val="11"/>
      <color rgb="FF242424"/>
      <name val="Calibri"/>
      <family val="2"/>
      <charset val="1"/>
    </font>
    <font>
      <sz val="9"/>
      <color rgb="FF002060"/>
      <name val="Calibri"/>
      <family val="2"/>
    </font>
    <font>
      <sz val="8"/>
      <color rgb="FF002060"/>
      <name val="Calibri"/>
      <family val="2"/>
    </font>
    <font>
      <b/>
      <sz val="9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rgb="FF3100E7"/>
      <name val="Calibri"/>
      <family val="2"/>
      <scheme val="minor"/>
    </font>
    <font>
      <b/>
      <sz val="1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A8D08D"/>
        <bgColor rgb="FFA8D08D"/>
      </patternFill>
    </fill>
    <fill>
      <patternFill patternType="solid">
        <fgColor theme="9" tint="0.39997558519241921"/>
        <bgColor rgb="FFFF0000"/>
      </patternFill>
    </fill>
    <fill>
      <patternFill patternType="solid">
        <fgColor rgb="FFFFFF00"/>
        <bgColor rgb="FFA8D08D"/>
      </patternFill>
    </fill>
    <fill>
      <patternFill patternType="solid">
        <fgColor theme="9" tint="0.39997558519241921"/>
        <bgColor rgb="FFA8D08D"/>
      </patternFill>
    </fill>
    <fill>
      <patternFill patternType="solid">
        <fgColor rgb="FFFFFF00"/>
        <bgColor rgb="FFFF0000"/>
      </patternFill>
    </fill>
    <fill>
      <patternFill patternType="solid">
        <fgColor theme="0"/>
        <bgColor rgb="FFFF0000"/>
      </patternFill>
    </fill>
    <fill>
      <patternFill patternType="solid">
        <fgColor theme="5" tint="0.39997558519241921"/>
        <bgColor rgb="FFA8D08D"/>
      </patternFill>
    </fill>
    <fill>
      <patternFill patternType="solid">
        <fgColor theme="7" tint="0.39997558519241921"/>
        <bgColor rgb="FFA8D08D"/>
      </patternFill>
    </fill>
    <fill>
      <patternFill patternType="solid">
        <fgColor theme="7" tint="0.39997558519241921"/>
        <bgColor rgb="FFFF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2F75B5"/>
        <bgColor rgb="FF000000"/>
      </patternFill>
    </fill>
    <fill>
      <patternFill patternType="solid">
        <fgColor rgb="FF305496"/>
        <bgColor rgb="FF000000"/>
      </patternFill>
    </fill>
    <fill>
      <patternFill patternType="solid">
        <fgColor rgb="FFC6EFCE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EB9C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rgb="FFB4C6E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79D6C"/>
        <bgColor indexed="64"/>
      </patternFill>
    </fill>
    <fill>
      <patternFill patternType="solid">
        <fgColor rgb="FF3100E7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/>
    <xf numFmtId="165" fontId="9" fillId="0" borderId="0" applyFont="0" applyFill="0" applyBorder="0" applyAlignment="0" applyProtection="0"/>
    <xf numFmtId="0" fontId="10" fillId="0" borderId="0"/>
    <xf numFmtId="166" fontId="9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548">
    <xf numFmtId="0" fontId="0" fillId="0" borderId="0" xfId="0"/>
    <xf numFmtId="0" fontId="0" fillId="0" borderId="1" xfId="0" applyBorder="1"/>
    <xf numFmtId="0" fontId="0" fillId="3" borderId="1" xfId="0" applyFill="1" applyBorder="1"/>
    <xf numFmtId="0" fontId="0" fillId="3" borderId="0" xfId="0" applyFill="1"/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14" fontId="5" fillId="3" borderId="1" xfId="0" applyNumberFormat="1" applyFont="1" applyFill="1" applyBorder="1" applyAlignment="1">
      <alignment horizontal="center"/>
    </xf>
    <xf numFmtId="0" fontId="5" fillId="0" borderId="0" xfId="0" applyFont="1"/>
    <xf numFmtId="14" fontId="11" fillId="7" borderId="1" xfId="2" applyNumberFormat="1" applyFont="1" applyFill="1" applyBorder="1" applyAlignment="1">
      <alignment horizontal="center" vertical="center" wrapText="1"/>
    </xf>
    <xf numFmtId="0" fontId="11" fillId="8" borderId="1" xfId="2" applyFont="1" applyFill="1" applyBorder="1" applyAlignment="1">
      <alignment horizontal="center" vertical="center" wrapText="1"/>
    </xf>
    <xf numFmtId="0" fontId="12" fillId="9" borderId="1" xfId="2" applyFont="1" applyFill="1" applyBorder="1" applyAlignment="1">
      <alignment horizontal="center" vertical="center" wrapText="1"/>
    </xf>
    <xf numFmtId="0" fontId="12" fillId="9" borderId="1" xfId="2" applyFont="1" applyFill="1" applyBorder="1" applyAlignment="1">
      <alignment horizontal="center" vertical="center"/>
    </xf>
    <xf numFmtId="14" fontId="11" fillId="10" borderId="1" xfId="2" applyNumberFormat="1" applyFont="1" applyFill="1" applyBorder="1" applyAlignment="1">
      <alignment horizontal="center" vertical="center" wrapText="1"/>
    </xf>
    <xf numFmtId="0" fontId="11" fillId="7" borderId="1" xfId="2" applyFont="1" applyFill="1" applyBorder="1" applyAlignment="1">
      <alignment horizontal="center" vertical="center" wrapText="1"/>
    </xf>
    <xf numFmtId="49" fontId="12" fillId="9" borderId="1" xfId="2" applyNumberFormat="1" applyFont="1" applyFill="1" applyBorder="1" applyAlignment="1">
      <alignment horizontal="center" vertical="center" wrapText="1"/>
    </xf>
    <xf numFmtId="168" fontId="12" fillId="9" borderId="1" xfId="2" applyNumberFormat="1" applyFont="1" applyFill="1" applyBorder="1" applyAlignment="1">
      <alignment horizontal="center" vertical="center" wrapText="1"/>
    </xf>
    <xf numFmtId="169" fontId="11" fillId="9" borderId="1" xfId="2" applyNumberFormat="1" applyFont="1" applyFill="1" applyBorder="1" applyAlignment="1">
      <alignment horizontal="center" vertical="center" wrapText="1"/>
    </xf>
    <xf numFmtId="2" fontId="12" fillId="9" borderId="1" xfId="2" applyNumberFormat="1" applyFont="1" applyFill="1" applyBorder="1" applyAlignment="1">
      <alignment vertical="center" wrapText="1"/>
    </xf>
    <xf numFmtId="165" fontId="13" fillId="11" borderId="1" xfId="2" applyNumberFormat="1" applyFont="1" applyFill="1" applyBorder="1" applyAlignment="1">
      <alignment horizontal="center" vertical="center" wrapText="1"/>
    </xf>
    <xf numFmtId="0" fontId="13" fillId="9" borderId="1" xfId="2" applyFont="1" applyFill="1" applyBorder="1" applyAlignment="1">
      <alignment horizontal="center" vertical="center" wrapText="1"/>
    </xf>
    <xf numFmtId="0" fontId="12" fillId="12" borderId="1" xfId="2" applyFont="1" applyFill="1" applyBorder="1" applyAlignment="1">
      <alignment horizontal="center" vertical="center" wrapText="1"/>
    </xf>
    <xf numFmtId="0" fontId="11" fillId="10" borderId="1" xfId="2" applyFont="1" applyFill="1" applyBorder="1" applyAlignment="1">
      <alignment horizontal="center" vertical="center"/>
    </xf>
    <xf numFmtId="165" fontId="12" fillId="9" borderId="1" xfId="2" applyNumberFormat="1" applyFont="1" applyFill="1" applyBorder="1" applyAlignment="1">
      <alignment horizontal="center" vertical="center" wrapText="1"/>
    </xf>
    <xf numFmtId="16" fontId="5" fillId="0" borderId="1" xfId="0" applyNumberFormat="1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 applyAlignment="1">
      <alignment horizontal="center" vertical="center"/>
    </xf>
    <xf numFmtId="16" fontId="5" fillId="0" borderId="1" xfId="0" applyNumberFormat="1" applyFont="1" applyBorder="1" applyAlignment="1">
      <alignment horizontal="center"/>
    </xf>
    <xf numFmtId="2" fontId="5" fillId="0" borderId="1" xfId="0" applyNumberFormat="1" applyFont="1" applyBorder="1"/>
    <xf numFmtId="12" fontId="13" fillId="11" borderId="1" xfId="2" applyNumberFormat="1" applyFont="1" applyFill="1" applyBorder="1" applyAlignment="1">
      <alignment horizontal="center" vertical="center" wrapText="1"/>
    </xf>
    <xf numFmtId="12" fontId="5" fillId="0" borderId="1" xfId="0" applyNumberFormat="1" applyFont="1" applyBorder="1" applyAlignment="1">
      <alignment horizontal="center" vertical="center"/>
    </xf>
    <xf numFmtId="12" fontId="0" fillId="0" borderId="0" xfId="0" applyNumberFormat="1"/>
    <xf numFmtId="2" fontId="0" fillId="0" borderId="0" xfId="0" applyNumberFormat="1"/>
    <xf numFmtId="0" fontId="5" fillId="3" borderId="5" xfId="0" applyFont="1" applyFill="1" applyBorder="1" applyAlignment="1">
      <alignment horizontal="center"/>
    </xf>
    <xf numFmtId="16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2" fontId="6" fillId="0" borderId="1" xfId="0" applyNumberFormat="1" applyFont="1" applyBorder="1"/>
    <xf numFmtId="165" fontId="6" fillId="0" borderId="1" xfId="0" applyNumberFormat="1" applyFont="1" applyBorder="1" applyAlignment="1">
      <alignment horizontal="center"/>
    </xf>
    <xf numFmtId="49" fontId="6" fillId="0" borderId="1" xfId="0" applyNumberFormat="1" applyFont="1" applyBorder="1" applyAlignment="1">
      <alignment horizontal="center" vertical="center"/>
    </xf>
    <xf numFmtId="12" fontId="6" fillId="0" borderId="1" xfId="0" applyNumberFormat="1" applyFont="1" applyBorder="1" applyAlignment="1">
      <alignment horizontal="center" vertical="center"/>
    </xf>
    <xf numFmtId="16" fontId="6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/>
    <xf numFmtId="0" fontId="6" fillId="3" borderId="1" xfId="0" applyFont="1" applyFill="1" applyBorder="1" applyAlignment="1">
      <alignment horizontal="center"/>
    </xf>
    <xf numFmtId="0" fontId="0" fillId="5" borderId="1" xfId="0" applyFill="1" applyBorder="1"/>
    <xf numFmtId="0" fontId="5" fillId="3" borderId="0" xfId="0" applyFont="1" applyFill="1"/>
    <xf numFmtId="16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3" borderId="1" xfId="0" applyFont="1" applyFill="1" applyBorder="1"/>
    <xf numFmtId="2" fontId="5" fillId="3" borderId="1" xfId="0" applyNumberFormat="1" applyFont="1" applyFill="1" applyBorder="1"/>
    <xf numFmtId="165" fontId="5" fillId="3" borderId="1" xfId="0" applyNumberFormat="1" applyFont="1" applyFill="1" applyBorder="1" applyAlignment="1">
      <alignment horizontal="center"/>
    </xf>
    <xf numFmtId="49" fontId="5" fillId="3" borderId="1" xfId="0" applyNumberFormat="1" applyFont="1" applyFill="1" applyBorder="1" applyAlignment="1">
      <alignment horizontal="center" vertical="center"/>
    </xf>
    <xf numFmtId="12" fontId="5" fillId="3" borderId="1" xfId="0" applyNumberFormat="1" applyFont="1" applyFill="1" applyBorder="1" applyAlignment="1">
      <alignment horizontal="center" vertical="center"/>
    </xf>
    <xf numFmtId="16" fontId="5" fillId="3" borderId="1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16" fontId="6" fillId="3" borderId="1" xfId="0" applyNumberFormat="1" applyFont="1" applyFill="1" applyBorder="1" applyAlignment="1">
      <alignment horizontal="center" vertical="center"/>
    </xf>
    <xf numFmtId="14" fontId="6" fillId="3" borderId="1" xfId="0" applyNumberFormat="1" applyFont="1" applyFill="1" applyBorder="1" applyAlignment="1">
      <alignment horizontal="center" vertical="center"/>
    </xf>
    <xf numFmtId="2" fontId="6" fillId="3" borderId="1" xfId="0" applyNumberFormat="1" applyFont="1" applyFill="1" applyBorder="1"/>
    <xf numFmtId="165" fontId="6" fillId="3" borderId="1" xfId="0" applyNumberFormat="1" applyFont="1" applyFill="1" applyBorder="1" applyAlignment="1">
      <alignment horizontal="center"/>
    </xf>
    <xf numFmtId="16" fontId="6" fillId="3" borderId="1" xfId="0" applyNumberFormat="1" applyFont="1" applyFill="1" applyBorder="1" applyAlignment="1">
      <alignment horizontal="center"/>
    </xf>
    <xf numFmtId="12" fontId="6" fillId="3" borderId="1" xfId="0" applyNumberFormat="1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/>
    </xf>
    <xf numFmtId="0" fontId="6" fillId="3" borderId="0" xfId="0" applyFont="1" applyFill="1"/>
    <xf numFmtId="0" fontId="14" fillId="2" borderId="1" xfId="0" applyFont="1" applyFill="1" applyBorder="1" applyAlignment="1">
      <alignment horizontal="center"/>
    </xf>
    <xf numFmtId="4" fontId="6" fillId="3" borderId="0" xfId="0" applyNumberFormat="1" applyFont="1" applyFill="1"/>
    <xf numFmtId="20" fontId="6" fillId="3" borderId="1" xfId="0" applyNumberFormat="1" applyFont="1" applyFill="1" applyBorder="1"/>
    <xf numFmtId="20" fontId="6" fillId="2" borderId="1" xfId="0" applyNumberFormat="1" applyFont="1" applyFill="1" applyBorder="1"/>
    <xf numFmtId="20" fontId="6" fillId="0" borderId="1" xfId="0" applyNumberFormat="1" applyFont="1" applyBorder="1"/>
    <xf numFmtId="166" fontId="6" fillId="3" borderId="1" xfId="3" applyFont="1" applyFill="1" applyBorder="1" applyAlignment="1">
      <alignment horizontal="center"/>
    </xf>
    <xf numFmtId="16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4" fontId="6" fillId="2" borderId="1" xfId="0" applyNumberFormat="1" applyFont="1" applyFill="1" applyBorder="1" applyAlignment="1">
      <alignment horizontal="center" vertical="center"/>
    </xf>
    <xf numFmtId="2" fontId="6" fillId="2" borderId="1" xfId="0" applyNumberFormat="1" applyFont="1" applyFill="1" applyBorder="1"/>
    <xf numFmtId="165" fontId="6" fillId="2" borderId="1" xfId="0" applyNumberFormat="1" applyFont="1" applyFill="1" applyBorder="1" applyAlignment="1">
      <alignment horizontal="center"/>
    </xf>
    <xf numFmtId="16" fontId="6" fillId="2" borderId="1" xfId="0" applyNumberFormat="1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0" xfId="0" applyFont="1" applyFill="1"/>
    <xf numFmtId="12" fontId="6" fillId="2" borderId="1" xfId="0" applyNumberFormat="1" applyFont="1" applyFill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/>
    </xf>
    <xf numFmtId="16" fontId="14" fillId="2" borderId="1" xfId="0" applyNumberFormat="1" applyFont="1" applyFill="1" applyBorder="1" applyAlignment="1">
      <alignment horizontal="center" vertical="center"/>
    </xf>
    <xf numFmtId="12" fontId="14" fillId="2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166" fontId="6" fillId="0" borderId="1" xfId="3" applyFont="1" applyFill="1" applyBorder="1" applyAlignment="1">
      <alignment horizontal="center"/>
    </xf>
    <xf numFmtId="165" fontId="12" fillId="13" borderId="1" xfId="2" applyNumberFormat="1" applyFont="1" applyFill="1" applyBorder="1" applyAlignment="1">
      <alignment horizontal="center" vertical="center" wrapText="1"/>
    </xf>
    <xf numFmtId="0" fontId="6" fillId="4" borderId="1" xfId="0" applyFont="1" applyFill="1" applyBorder="1"/>
    <xf numFmtId="0" fontId="0" fillId="4" borderId="0" xfId="0" applyFill="1"/>
    <xf numFmtId="0" fontId="6" fillId="3" borderId="2" xfId="0" applyFont="1" applyFill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2" fontId="6" fillId="3" borderId="2" xfId="0" applyNumberFormat="1" applyFont="1" applyFill="1" applyBorder="1"/>
    <xf numFmtId="165" fontId="6" fillId="3" borderId="2" xfId="0" applyNumberFormat="1" applyFont="1" applyFill="1" applyBorder="1" applyAlignment="1">
      <alignment horizontal="center"/>
    </xf>
    <xf numFmtId="14" fontId="6" fillId="3" borderId="5" xfId="0" applyNumberFormat="1" applyFont="1" applyFill="1" applyBorder="1" applyAlignment="1">
      <alignment horizontal="center" vertical="center"/>
    </xf>
    <xf numFmtId="166" fontId="6" fillId="3" borderId="2" xfId="3" applyFont="1" applyFill="1" applyBorder="1" applyAlignment="1">
      <alignment horizontal="center"/>
    </xf>
    <xf numFmtId="12" fontId="6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20" fontId="6" fillId="0" borderId="2" xfId="0" applyNumberFormat="1" applyFont="1" applyBorder="1"/>
    <xf numFmtId="0" fontId="5" fillId="3" borderId="0" xfId="0" applyFont="1" applyFill="1" applyAlignment="1">
      <alignment vertical="center"/>
    </xf>
    <xf numFmtId="14" fontId="5" fillId="5" borderId="5" xfId="0" applyNumberFormat="1" applyFont="1" applyFill="1" applyBorder="1" applyAlignment="1">
      <alignment horizontal="center"/>
    </xf>
    <xf numFmtId="14" fontId="5" fillId="5" borderId="1" xfId="0" applyNumberFormat="1" applyFont="1" applyFill="1" applyBorder="1" applyAlignment="1">
      <alignment horizontal="center"/>
    </xf>
    <xf numFmtId="167" fontId="6" fillId="0" borderId="1" xfId="0" applyNumberFormat="1" applyFont="1" applyBorder="1" applyAlignment="1">
      <alignment horizontal="center" vertical="center"/>
    </xf>
    <xf numFmtId="170" fontId="6" fillId="0" borderId="1" xfId="0" applyNumberFormat="1" applyFont="1" applyBorder="1" applyAlignment="1">
      <alignment horizontal="center"/>
    </xf>
    <xf numFmtId="171" fontId="6" fillId="0" borderId="1" xfId="0" applyNumberFormat="1" applyFont="1" applyBorder="1" applyAlignment="1">
      <alignment horizontal="center"/>
    </xf>
    <xf numFmtId="171" fontId="6" fillId="3" borderId="1" xfId="0" applyNumberFormat="1" applyFont="1" applyFill="1" applyBorder="1" applyAlignment="1">
      <alignment horizontal="center"/>
    </xf>
    <xf numFmtId="171" fontId="6" fillId="0" borderId="2" xfId="0" applyNumberFormat="1" applyFont="1" applyBorder="1" applyAlignment="1">
      <alignment horizontal="center"/>
    </xf>
    <xf numFmtId="16" fontId="6" fillId="3" borderId="5" xfId="0" applyNumberFormat="1" applyFont="1" applyFill="1" applyBorder="1" applyAlignment="1">
      <alignment horizontal="center"/>
    </xf>
    <xf numFmtId="170" fontId="6" fillId="0" borderId="5" xfId="0" applyNumberFormat="1" applyFont="1" applyBorder="1" applyAlignment="1">
      <alignment horizontal="center"/>
    </xf>
    <xf numFmtId="0" fontId="0" fillId="5" borderId="5" xfId="0" applyFill="1" applyBorder="1"/>
    <xf numFmtId="20" fontId="6" fillId="3" borderId="5" xfId="0" applyNumberFormat="1" applyFont="1" applyFill="1" applyBorder="1"/>
    <xf numFmtId="20" fontId="6" fillId="2" borderId="5" xfId="0" applyNumberFormat="1" applyFont="1" applyFill="1" applyBorder="1"/>
    <xf numFmtId="20" fontId="6" fillId="0" borderId="5" xfId="0" applyNumberFormat="1" applyFont="1" applyBorder="1"/>
    <xf numFmtId="0" fontId="5" fillId="3" borderId="1" xfId="0" applyFont="1" applyFill="1" applyBorder="1"/>
    <xf numFmtId="0" fontId="6" fillId="3" borderId="1" xfId="0" applyFont="1" applyFill="1" applyBorder="1"/>
    <xf numFmtId="0" fontId="6" fillId="2" borderId="1" xfId="0" applyFont="1" applyFill="1" applyBorder="1"/>
    <xf numFmtId="0" fontId="6" fillId="3" borderId="0" xfId="0" applyFont="1" applyFill="1" applyAlignment="1">
      <alignment horizontal="center" vertical="center"/>
    </xf>
    <xf numFmtId="4" fontId="0" fillId="0" borderId="1" xfId="0" applyNumberFormat="1" applyBorder="1"/>
    <xf numFmtId="165" fontId="5" fillId="3" borderId="0" xfId="0" applyNumberFormat="1" applyFont="1" applyFill="1" applyAlignment="1">
      <alignment horizontal="center"/>
    </xf>
    <xf numFmtId="0" fontId="5" fillId="0" borderId="1" xfId="0" applyFont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vertical="center"/>
    </xf>
    <xf numFmtId="0" fontId="5" fillId="0" borderId="1" xfId="0" applyFont="1" applyBorder="1" applyAlignment="1">
      <alignment horizontal="right" vertical="center"/>
    </xf>
    <xf numFmtId="0" fontId="6" fillId="3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vertical="center"/>
    </xf>
    <xf numFmtId="170" fontId="6" fillId="3" borderId="1" xfId="0" applyNumberFormat="1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left" vertical="center"/>
    </xf>
    <xf numFmtId="14" fontId="6" fillId="3" borderId="2" xfId="0" applyNumberFormat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165" fontId="6" fillId="3" borderId="2" xfId="0" applyNumberFormat="1" applyFont="1" applyFill="1" applyBorder="1" applyAlignment="1">
      <alignment horizontal="left"/>
    </xf>
    <xf numFmtId="0" fontId="6" fillId="3" borderId="1" xfId="0" applyFon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166" fontId="6" fillId="3" borderId="1" xfId="3" applyFont="1" applyFill="1" applyBorder="1" applyAlignment="1">
      <alignment horizontal="left"/>
    </xf>
    <xf numFmtId="170" fontId="5" fillId="3" borderId="1" xfId="0" applyNumberFormat="1" applyFont="1" applyFill="1" applyBorder="1" applyAlignment="1">
      <alignment horizontal="left"/>
    </xf>
    <xf numFmtId="12" fontId="6" fillId="3" borderId="1" xfId="0" applyNumberFormat="1" applyFont="1" applyFill="1" applyBorder="1" applyAlignment="1">
      <alignment horizontal="left" vertical="center"/>
    </xf>
    <xf numFmtId="165" fontId="6" fillId="3" borderId="1" xfId="0" applyNumberFormat="1" applyFont="1" applyFill="1" applyBorder="1" applyAlignment="1">
      <alignment horizontal="left"/>
    </xf>
    <xf numFmtId="0" fontId="0" fillId="0" borderId="1" xfId="0" applyBorder="1" applyAlignment="1">
      <alignment horizontal="left"/>
    </xf>
    <xf numFmtId="14" fontId="6" fillId="3" borderId="1" xfId="0" applyNumberFormat="1" applyFont="1" applyFill="1" applyBorder="1" applyAlignment="1">
      <alignment horizontal="left" vertical="center"/>
    </xf>
    <xf numFmtId="170" fontId="5" fillId="0" borderId="1" xfId="0" applyNumberFormat="1" applyFont="1" applyBorder="1" applyAlignment="1">
      <alignment horizontal="left"/>
    </xf>
    <xf numFmtId="12" fontId="6" fillId="0" borderId="1" xfId="0" applyNumberFormat="1" applyFont="1" applyBorder="1" applyAlignment="1">
      <alignment horizontal="left" vertical="center"/>
    </xf>
    <xf numFmtId="165" fontId="6" fillId="0" borderId="1" xfId="0" applyNumberFormat="1" applyFont="1" applyBorder="1" applyAlignment="1">
      <alignment horizontal="left"/>
    </xf>
    <xf numFmtId="14" fontId="5" fillId="3" borderId="1" xfId="0" applyNumberFormat="1" applyFont="1" applyFill="1" applyBorder="1" applyAlignment="1">
      <alignment horizontal="left"/>
    </xf>
    <xf numFmtId="170" fontId="6" fillId="0" borderId="1" xfId="0" applyNumberFormat="1" applyFont="1" applyBorder="1" applyAlignment="1">
      <alignment horizontal="left" vertical="center"/>
    </xf>
    <xf numFmtId="20" fontId="6" fillId="0" borderId="1" xfId="0" applyNumberFormat="1" applyFont="1" applyBorder="1" applyAlignment="1">
      <alignment horizontal="left"/>
    </xf>
    <xf numFmtId="167" fontId="6" fillId="0" borderId="1" xfId="0" applyNumberFormat="1" applyFont="1" applyBorder="1" applyAlignment="1">
      <alignment horizontal="left" vertical="center"/>
    </xf>
    <xf numFmtId="20" fontId="5" fillId="3" borderId="1" xfId="0" applyNumberFormat="1" applyFont="1" applyFill="1" applyBorder="1" applyAlignment="1">
      <alignment horizontal="left"/>
    </xf>
    <xf numFmtId="0" fontId="2" fillId="3" borderId="1" xfId="0" applyFont="1" applyFill="1" applyBorder="1" applyAlignment="1">
      <alignment horizontal="left"/>
    </xf>
    <xf numFmtId="4" fontId="6" fillId="3" borderId="1" xfId="0" applyNumberFormat="1" applyFont="1" applyFill="1" applyBorder="1" applyAlignment="1">
      <alignment horizontal="left"/>
    </xf>
    <xf numFmtId="0" fontId="5" fillId="3" borderId="1" xfId="0" applyFont="1" applyFill="1" applyBorder="1" applyAlignment="1">
      <alignment horizontal="left"/>
    </xf>
    <xf numFmtId="167" fontId="6" fillId="3" borderId="1" xfId="0" applyNumberFormat="1" applyFont="1" applyFill="1" applyBorder="1" applyAlignment="1">
      <alignment horizontal="left" vertical="center"/>
    </xf>
    <xf numFmtId="170" fontId="5" fillId="3" borderId="1" xfId="0" applyNumberFormat="1" applyFont="1" applyFill="1" applyBorder="1" applyAlignment="1">
      <alignment horizontal="left" vertical="center"/>
    </xf>
    <xf numFmtId="14" fontId="5" fillId="3" borderId="1" xfId="0" applyNumberFormat="1" applyFont="1" applyFill="1" applyBorder="1" applyAlignment="1">
      <alignment horizontal="left" vertical="center"/>
    </xf>
    <xf numFmtId="4" fontId="5" fillId="3" borderId="1" xfId="0" applyNumberFormat="1" applyFont="1" applyFill="1" applyBorder="1" applyAlignment="1">
      <alignment horizontal="left"/>
    </xf>
    <xf numFmtId="165" fontId="5" fillId="3" borderId="1" xfId="0" applyNumberFormat="1" applyFont="1" applyFill="1" applyBorder="1" applyAlignment="1">
      <alignment horizontal="left"/>
    </xf>
    <xf numFmtId="167" fontId="5" fillId="3" borderId="1" xfId="0" applyNumberFormat="1" applyFont="1" applyFill="1" applyBorder="1" applyAlignment="1">
      <alignment horizontal="left" vertical="center"/>
    </xf>
    <xf numFmtId="12" fontId="5" fillId="3" borderId="1" xfId="0" applyNumberFormat="1" applyFont="1" applyFill="1" applyBorder="1" applyAlignment="1">
      <alignment horizontal="left" vertical="center"/>
    </xf>
    <xf numFmtId="165" fontId="5" fillId="3" borderId="1" xfId="1" applyFont="1" applyFill="1" applyBorder="1" applyAlignment="1">
      <alignment horizontal="left"/>
    </xf>
    <xf numFmtId="16" fontId="6" fillId="3" borderId="1" xfId="0" applyNumberFormat="1" applyFont="1" applyFill="1" applyBorder="1" applyAlignment="1">
      <alignment horizontal="left" vertical="center"/>
    </xf>
    <xf numFmtId="0" fontId="14" fillId="3" borderId="1" xfId="0" applyFont="1" applyFill="1" applyBorder="1" applyAlignment="1">
      <alignment horizontal="left"/>
    </xf>
    <xf numFmtId="165" fontId="14" fillId="0" borderId="1" xfId="0" applyNumberFormat="1" applyFont="1" applyBorder="1" applyAlignment="1">
      <alignment horizontal="left"/>
    </xf>
    <xf numFmtId="0" fontId="19" fillId="3" borderId="1" xfId="0" applyFont="1" applyFill="1" applyBorder="1" applyAlignment="1">
      <alignment horizontal="left"/>
    </xf>
    <xf numFmtId="165" fontId="6" fillId="3" borderId="1" xfId="1" applyFont="1" applyFill="1" applyBorder="1" applyAlignment="1">
      <alignment horizontal="left"/>
    </xf>
    <xf numFmtId="170" fontId="5" fillId="0" borderId="1" xfId="0" applyNumberFormat="1" applyFont="1" applyBorder="1" applyAlignment="1">
      <alignment horizontal="left" vertical="center"/>
    </xf>
    <xf numFmtId="167" fontId="5" fillId="0" borderId="1" xfId="0" applyNumberFormat="1" applyFont="1" applyBorder="1" applyAlignment="1">
      <alignment horizontal="left" vertical="center"/>
    </xf>
    <xf numFmtId="165" fontId="5" fillId="0" borderId="1" xfId="0" applyNumberFormat="1" applyFont="1" applyBorder="1" applyAlignment="1">
      <alignment horizontal="left"/>
    </xf>
    <xf numFmtId="12" fontId="5" fillId="3" borderId="1" xfId="0" applyNumberFormat="1" applyFont="1" applyFill="1" applyBorder="1" applyAlignment="1">
      <alignment horizontal="left"/>
    </xf>
    <xf numFmtId="14" fontId="6" fillId="3" borderId="1" xfId="0" applyNumberFormat="1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20" fontId="6" fillId="3" borderId="1" xfId="0" applyNumberFormat="1" applyFont="1" applyFill="1" applyBorder="1" applyAlignment="1">
      <alignment horizontal="left"/>
    </xf>
    <xf numFmtId="12" fontId="6" fillId="3" borderId="1" xfId="0" applyNumberFormat="1" applyFont="1" applyFill="1" applyBorder="1" applyAlignment="1">
      <alignment horizontal="left"/>
    </xf>
    <xf numFmtId="0" fontId="1" fillId="0" borderId="1" xfId="0" applyFont="1" applyBorder="1"/>
    <xf numFmtId="0" fontId="5" fillId="0" borderId="1" xfId="0" applyFont="1" applyBorder="1"/>
    <xf numFmtId="0" fontId="0" fillId="0" borderId="2" xfId="0" applyBorder="1"/>
    <xf numFmtId="167" fontId="5" fillId="3" borderId="2" xfId="0" applyNumberFormat="1" applyFont="1" applyFill="1" applyBorder="1" applyAlignment="1">
      <alignment horizontal="left" vertical="center"/>
    </xf>
    <xf numFmtId="14" fontId="5" fillId="3" borderId="2" xfId="0" applyNumberFormat="1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left"/>
    </xf>
    <xf numFmtId="165" fontId="5" fillId="3" borderId="2" xfId="0" applyNumberFormat="1" applyFont="1" applyFill="1" applyBorder="1" applyAlignment="1">
      <alignment horizontal="left"/>
    </xf>
    <xf numFmtId="12" fontId="5" fillId="3" borderId="2" xfId="0" applyNumberFormat="1" applyFont="1" applyFill="1" applyBorder="1" applyAlignment="1">
      <alignment horizontal="left"/>
    </xf>
    <xf numFmtId="165" fontId="6" fillId="3" borderId="2" xfId="1" applyFont="1" applyFill="1" applyBorder="1" applyAlignment="1">
      <alignment horizontal="left"/>
    </xf>
    <xf numFmtId="165" fontId="5" fillId="3" borderId="2" xfId="1" applyFont="1" applyFill="1" applyBorder="1" applyAlignment="1">
      <alignment horizontal="left"/>
    </xf>
    <xf numFmtId="0" fontId="6" fillId="3" borderId="9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165" fontId="22" fillId="14" borderId="1" xfId="2" applyNumberFormat="1" applyFont="1" applyFill="1" applyBorder="1" applyAlignment="1">
      <alignment horizontal="left" vertical="center" wrapText="1"/>
    </xf>
    <xf numFmtId="12" fontId="22" fillId="15" borderId="1" xfId="2" applyNumberFormat="1" applyFont="1" applyFill="1" applyBorder="1" applyAlignment="1">
      <alignment horizontal="left" vertical="center" wrapText="1"/>
    </xf>
    <xf numFmtId="0" fontId="22" fillId="15" borderId="1" xfId="2" applyFont="1" applyFill="1" applyBorder="1" applyAlignment="1">
      <alignment horizontal="left" vertical="center" wrapText="1"/>
    </xf>
    <xf numFmtId="165" fontId="5" fillId="15" borderId="1" xfId="2" applyNumberFormat="1" applyFont="1" applyFill="1" applyBorder="1" applyAlignment="1">
      <alignment horizontal="left" vertical="center" wrapText="1"/>
    </xf>
    <xf numFmtId="0" fontId="5" fillId="14" borderId="1" xfId="2" applyFont="1" applyFill="1" applyBorder="1" applyAlignment="1">
      <alignment horizontal="left" vertical="center" wrapText="1"/>
    </xf>
    <xf numFmtId="2" fontId="5" fillId="14" borderId="1" xfId="2" applyNumberFormat="1" applyFont="1" applyFill="1" applyBorder="1" applyAlignment="1">
      <alignment horizontal="left" vertical="center" wrapText="1"/>
    </xf>
    <xf numFmtId="169" fontId="5" fillId="14" borderId="1" xfId="2" applyNumberFormat="1" applyFont="1" applyFill="1" applyBorder="1" applyAlignment="1">
      <alignment horizontal="left" vertical="center" wrapText="1"/>
    </xf>
    <xf numFmtId="168" fontId="22" fillId="14" borderId="1" xfId="2" applyNumberFormat="1" applyFont="1" applyFill="1" applyBorder="1" applyAlignment="1">
      <alignment horizontal="left" vertical="center" wrapText="1"/>
    </xf>
    <xf numFmtId="49" fontId="22" fillId="14" borderId="1" xfId="2" applyNumberFormat="1" applyFont="1" applyFill="1" applyBorder="1" applyAlignment="1">
      <alignment horizontal="left" vertical="center" wrapText="1"/>
    </xf>
    <xf numFmtId="14" fontId="22" fillId="14" borderId="1" xfId="2" applyNumberFormat="1" applyFont="1" applyFill="1" applyBorder="1" applyAlignment="1">
      <alignment horizontal="left" vertical="center" wrapText="1"/>
    </xf>
    <xf numFmtId="0" fontId="22" fillId="14" borderId="1" xfId="2" applyFont="1" applyFill="1" applyBorder="1" applyAlignment="1">
      <alignment horizontal="left" vertical="center"/>
    </xf>
    <xf numFmtId="0" fontId="3" fillId="16" borderId="1" xfId="0" applyFont="1" applyFill="1" applyBorder="1" applyAlignment="1">
      <alignment horizontal="left"/>
    </xf>
    <xf numFmtId="0" fontId="22" fillId="14" borderId="1" xfId="2" applyFont="1" applyFill="1" applyBorder="1" applyAlignment="1">
      <alignment horizontal="left" vertical="center" wrapText="1"/>
    </xf>
    <xf numFmtId="167" fontId="5" fillId="3" borderId="6" xfId="0" applyNumberFormat="1" applyFont="1" applyFill="1" applyBorder="1" applyAlignment="1">
      <alignment horizontal="left" vertical="center"/>
    </xf>
    <xf numFmtId="0" fontId="0" fillId="0" borderId="0" xfId="0" applyAlignment="1">
      <alignment vertical="top"/>
    </xf>
    <xf numFmtId="0" fontId="23" fillId="0" borderId="0" xfId="0" applyFont="1" applyAlignment="1">
      <alignment vertical="top"/>
    </xf>
    <xf numFmtId="3" fontId="23" fillId="0" borderId="0" xfId="0" applyNumberFormat="1" applyFont="1" applyAlignment="1">
      <alignment vertical="top"/>
    </xf>
    <xf numFmtId="1" fontId="23" fillId="0" borderId="0" xfId="0" applyNumberFormat="1" applyFont="1" applyAlignment="1">
      <alignment vertical="top"/>
    </xf>
    <xf numFmtId="14" fontId="23" fillId="0" borderId="0" xfId="0" applyNumberFormat="1" applyFont="1" applyAlignment="1">
      <alignment vertical="top"/>
    </xf>
    <xf numFmtId="4" fontId="23" fillId="0" borderId="0" xfId="0" applyNumberFormat="1" applyFont="1" applyAlignment="1">
      <alignment vertical="top"/>
    </xf>
    <xf numFmtId="0" fontId="0" fillId="0" borderId="1" xfId="0" applyBorder="1" applyAlignment="1">
      <alignment vertical="top"/>
    </xf>
    <xf numFmtId="3" fontId="23" fillId="0" borderId="1" xfId="0" applyNumberFormat="1" applyFont="1" applyBorder="1" applyAlignment="1">
      <alignment vertical="top"/>
    </xf>
    <xf numFmtId="0" fontId="23" fillId="0" borderId="1" xfId="0" applyFont="1" applyBorder="1" applyAlignment="1">
      <alignment vertical="top"/>
    </xf>
    <xf numFmtId="1" fontId="23" fillId="0" borderId="1" xfId="0" applyNumberFormat="1" applyFont="1" applyBorder="1" applyAlignment="1">
      <alignment vertical="top"/>
    </xf>
    <xf numFmtId="4" fontId="23" fillId="0" borderId="1" xfId="0" applyNumberFormat="1" applyFont="1" applyBorder="1" applyAlignment="1">
      <alignment vertical="top"/>
    </xf>
    <xf numFmtId="0" fontId="3" fillId="0" borderId="1" xfId="0" applyFont="1" applyBorder="1"/>
    <xf numFmtId="4" fontId="23" fillId="2" borderId="1" xfId="0" applyNumberFormat="1" applyFont="1" applyFill="1" applyBorder="1" applyAlignment="1">
      <alignment vertical="top"/>
    </xf>
    <xf numFmtId="3" fontId="23" fillId="2" borderId="1" xfId="0" applyNumberFormat="1" applyFont="1" applyFill="1" applyBorder="1" applyAlignment="1">
      <alignment vertical="top"/>
    </xf>
    <xf numFmtId="4" fontId="23" fillId="18" borderId="1" xfId="0" applyNumberFormat="1" applyFont="1" applyFill="1" applyBorder="1" applyAlignment="1">
      <alignment vertical="top"/>
    </xf>
    <xf numFmtId="4" fontId="23" fillId="19" borderId="1" xfId="0" applyNumberFormat="1" applyFont="1" applyFill="1" applyBorder="1" applyAlignment="1">
      <alignment vertical="top"/>
    </xf>
    <xf numFmtId="14" fontId="22" fillId="3" borderId="1" xfId="0" applyNumberFormat="1" applyFont="1" applyFill="1" applyBorder="1" applyAlignment="1">
      <alignment horizontal="left"/>
    </xf>
    <xf numFmtId="3" fontId="23" fillId="2" borderId="0" xfId="0" applyNumberFormat="1" applyFont="1" applyFill="1" applyAlignment="1">
      <alignment vertical="top"/>
    </xf>
    <xf numFmtId="0" fontId="23" fillId="2" borderId="0" xfId="0" applyFont="1" applyFill="1" applyAlignment="1">
      <alignment vertical="top"/>
    </xf>
    <xf numFmtId="1" fontId="23" fillId="2" borderId="0" xfId="0" applyNumberFormat="1" applyFont="1" applyFill="1" applyAlignment="1">
      <alignment vertical="top"/>
    </xf>
    <xf numFmtId="0" fontId="0" fillId="2" borderId="0" xfId="0" applyFill="1" applyAlignment="1">
      <alignment vertical="top"/>
    </xf>
    <xf numFmtId="14" fontId="23" fillId="2" borderId="0" xfId="0" applyNumberFormat="1" applyFont="1" applyFill="1" applyAlignment="1">
      <alignment vertical="top"/>
    </xf>
    <xf numFmtId="4" fontId="23" fillId="2" borderId="0" xfId="0" applyNumberFormat="1" applyFont="1" applyFill="1" applyAlignment="1">
      <alignment vertical="top"/>
    </xf>
    <xf numFmtId="14" fontId="6" fillId="3" borderId="10" xfId="0" applyNumberFormat="1" applyFont="1" applyFill="1" applyBorder="1" applyAlignment="1">
      <alignment horizontal="left" vertical="center"/>
    </xf>
    <xf numFmtId="170" fontId="5" fillId="3" borderId="10" xfId="0" applyNumberFormat="1" applyFont="1" applyFill="1" applyBorder="1" applyAlignment="1">
      <alignment horizontal="left"/>
    </xf>
    <xf numFmtId="14" fontId="5" fillId="3" borderId="10" xfId="0" applyNumberFormat="1" applyFont="1" applyFill="1" applyBorder="1" applyAlignment="1">
      <alignment horizontal="left"/>
    </xf>
    <xf numFmtId="14" fontId="6" fillId="3" borderId="6" xfId="0" applyNumberFormat="1" applyFont="1" applyFill="1" applyBorder="1" applyAlignment="1">
      <alignment horizontal="left" vertical="center"/>
    </xf>
    <xf numFmtId="12" fontId="5" fillId="3" borderId="8" xfId="0" applyNumberFormat="1" applyFont="1" applyFill="1" applyBorder="1" applyAlignment="1">
      <alignment horizontal="left"/>
    </xf>
    <xf numFmtId="170" fontId="5" fillId="3" borderId="2" xfId="0" applyNumberFormat="1" applyFont="1" applyFill="1" applyBorder="1" applyAlignment="1">
      <alignment horizontal="left"/>
    </xf>
    <xf numFmtId="14" fontId="5" fillId="3" borderId="2" xfId="0" applyNumberFormat="1" applyFont="1" applyFill="1" applyBorder="1" applyAlignment="1">
      <alignment horizontal="left"/>
    </xf>
    <xf numFmtId="14" fontId="6" fillId="3" borderId="4" xfId="0" applyNumberFormat="1" applyFont="1" applyFill="1" applyBorder="1" applyAlignment="1">
      <alignment horizontal="left" vertical="center"/>
    </xf>
    <xf numFmtId="14" fontId="5" fillId="3" borderId="4" xfId="0" applyNumberFormat="1" applyFont="1" applyFill="1" applyBorder="1" applyAlignment="1">
      <alignment horizontal="left"/>
    </xf>
    <xf numFmtId="14" fontId="6" fillId="3" borderId="5" xfId="0" applyNumberFormat="1" applyFont="1" applyFill="1" applyBorder="1" applyAlignment="1">
      <alignment horizontal="left" vertical="center"/>
    </xf>
    <xf numFmtId="170" fontId="5" fillId="3" borderId="4" xfId="0" applyNumberFormat="1" applyFont="1" applyFill="1" applyBorder="1" applyAlignment="1">
      <alignment horizontal="left"/>
    </xf>
    <xf numFmtId="0" fontId="6" fillId="6" borderId="1" xfId="0" applyFont="1" applyFill="1" applyBorder="1" applyAlignment="1">
      <alignment horizontal="center" vertical="center" wrapText="1"/>
    </xf>
    <xf numFmtId="0" fontId="24" fillId="3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left" vertical="center" wrapText="1"/>
    </xf>
    <xf numFmtId="0" fontId="22" fillId="0" borderId="1" xfId="0" applyFont="1" applyBorder="1"/>
    <xf numFmtId="0" fontId="5" fillId="2" borderId="1" xfId="0" applyFont="1" applyFill="1" applyBorder="1" applyAlignment="1">
      <alignment horizontal="left" vertical="center"/>
    </xf>
    <xf numFmtId="0" fontId="22" fillId="2" borderId="1" xfId="0" applyFont="1" applyFill="1" applyBorder="1" applyAlignment="1">
      <alignment horizontal="left" vertical="center"/>
    </xf>
    <xf numFmtId="0" fontId="5" fillId="20" borderId="1" xfId="0" applyFont="1" applyFill="1" applyBorder="1" applyAlignment="1">
      <alignment horizontal="left" vertical="center"/>
    </xf>
    <xf numFmtId="0" fontId="22" fillId="3" borderId="1" xfId="0" applyFont="1" applyFill="1" applyBorder="1" applyAlignment="1">
      <alignment horizontal="left" vertical="center"/>
    </xf>
    <xf numFmtId="0" fontId="5" fillId="21" borderId="5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left"/>
    </xf>
    <xf numFmtId="0" fontId="26" fillId="0" borderId="0" xfId="0" applyFont="1"/>
    <xf numFmtId="0" fontId="27" fillId="22" borderId="0" xfId="0" applyFont="1" applyFill="1"/>
    <xf numFmtId="0" fontId="28" fillId="22" borderId="0" xfId="0" applyFont="1" applyFill="1"/>
    <xf numFmtId="0" fontId="27" fillId="23" borderId="0" xfId="0" applyFont="1" applyFill="1"/>
    <xf numFmtId="0" fontId="26" fillId="23" borderId="0" xfId="0" applyFont="1" applyFill="1"/>
    <xf numFmtId="0" fontId="29" fillId="0" borderId="0" xfId="0" applyFont="1"/>
    <xf numFmtId="0" fontId="29" fillId="24" borderId="1" xfId="0" applyFont="1" applyFill="1" applyBorder="1"/>
    <xf numFmtId="0" fontId="29" fillId="24" borderId="3" xfId="0" applyFont="1" applyFill="1" applyBorder="1"/>
    <xf numFmtId="0" fontId="30" fillId="17" borderId="3" xfId="0" applyFont="1" applyFill="1" applyBorder="1"/>
    <xf numFmtId="0" fontId="31" fillId="25" borderId="0" xfId="0" applyFont="1" applyFill="1"/>
    <xf numFmtId="0" fontId="32" fillId="0" borderId="0" xfId="0" applyFont="1"/>
    <xf numFmtId="0" fontId="31" fillId="26" borderId="0" xfId="0" applyFont="1" applyFill="1"/>
    <xf numFmtId="0" fontId="31" fillId="26" borderId="0" xfId="0" applyFont="1" applyFill="1" applyAlignment="1">
      <alignment wrapText="1"/>
    </xf>
    <xf numFmtId="14" fontId="32" fillId="0" borderId="0" xfId="0" applyNumberFormat="1" applyFont="1"/>
    <xf numFmtId="0" fontId="32" fillId="0" borderId="4" xfId="0" applyFont="1" applyBorder="1"/>
    <xf numFmtId="14" fontId="13" fillId="0" borderId="11" xfId="0" applyNumberFormat="1" applyFont="1" applyBorder="1"/>
    <xf numFmtId="0" fontId="32" fillId="0" borderId="11" xfId="0" applyFont="1" applyBorder="1" applyAlignment="1">
      <alignment readingOrder="1"/>
    </xf>
    <xf numFmtId="14" fontId="32" fillId="0" borderId="11" xfId="0" applyNumberFormat="1" applyFont="1" applyBorder="1" applyAlignment="1">
      <alignment readingOrder="1"/>
    </xf>
    <xf numFmtId="0" fontId="32" fillId="0" borderId="11" xfId="0" applyFont="1" applyBorder="1"/>
    <xf numFmtId="4" fontId="32" fillId="0" borderId="11" xfId="0" applyNumberFormat="1" applyFont="1" applyBorder="1" applyAlignment="1">
      <alignment readingOrder="1"/>
    </xf>
    <xf numFmtId="0" fontId="33" fillId="27" borderId="0" xfId="0" applyFont="1" applyFill="1"/>
    <xf numFmtId="0" fontId="34" fillId="28" borderId="0" xfId="0" applyFont="1" applyFill="1"/>
    <xf numFmtId="4" fontId="34" fillId="28" borderId="0" xfId="0" applyNumberFormat="1" applyFont="1" applyFill="1"/>
    <xf numFmtId="0" fontId="32" fillId="29" borderId="0" xfId="0" applyFont="1" applyFill="1"/>
    <xf numFmtId="4" fontId="32" fillId="0" borderId="0" xfId="0" applyNumberFormat="1" applyFont="1"/>
    <xf numFmtId="164" fontId="32" fillId="0" borderId="0" xfId="0" applyNumberFormat="1" applyFont="1"/>
    <xf numFmtId="0" fontId="11" fillId="29" borderId="11" xfId="0" applyFont="1" applyFill="1" applyBorder="1" applyAlignment="1">
      <alignment readingOrder="1"/>
    </xf>
    <xf numFmtId="0" fontId="35" fillId="30" borderId="0" xfId="0" applyFont="1" applyFill="1"/>
    <xf numFmtId="4" fontId="11" fillId="29" borderId="11" xfId="0" applyNumberFormat="1" applyFont="1" applyFill="1" applyBorder="1" applyAlignment="1">
      <alignment readingOrder="1"/>
    </xf>
    <xf numFmtId="4" fontId="32" fillId="29" borderId="0" xfId="0" applyNumberFormat="1" applyFont="1" applyFill="1"/>
    <xf numFmtId="0" fontId="34" fillId="28" borderId="1" xfId="0" applyFont="1" applyFill="1" applyBorder="1"/>
    <xf numFmtId="14" fontId="32" fillId="2" borderId="0" xfId="0" applyNumberFormat="1" applyFont="1" applyFill="1"/>
    <xf numFmtId="0" fontId="32" fillId="2" borderId="4" xfId="0" applyFont="1" applyFill="1" applyBorder="1"/>
    <xf numFmtId="14" fontId="13" fillId="2" borderId="11" xfId="0" applyNumberFormat="1" applyFont="1" applyFill="1" applyBorder="1"/>
    <xf numFmtId="14" fontId="32" fillId="2" borderId="11" xfId="0" applyNumberFormat="1" applyFont="1" applyFill="1" applyBorder="1" applyAlignment="1">
      <alignment readingOrder="1"/>
    </xf>
    <xf numFmtId="0" fontId="32" fillId="2" borderId="11" xfId="0" applyFont="1" applyFill="1" applyBorder="1"/>
    <xf numFmtId="0" fontId="11" fillId="2" borderId="11" xfId="0" applyFont="1" applyFill="1" applyBorder="1" applyAlignment="1">
      <alignment readingOrder="1"/>
    </xf>
    <xf numFmtId="0" fontId="32" fillId="2" borderId="11" xfId="0" applyFont="1" applyFill="1" applyBorder="1" applyAlignment="1">
      <alignment readingOrder="1"/>
    </xf>
    <xf numFmtId="0" fontId="33" fillId="2" borderId="0" xfId="0" applyFont="1" applyFill="1"/>
    <xf numFmtId="0" fontId="32" fillId="2" borderId="0" xfId="0" applyFont="1" applyFill="1"/>
    <xf numFmtId="0" fontId="34" fillId="2" borderId="0" xfId="0" applyFont="1" applyFill="1"/>
    <xf numFmtId="4" fontId="32" fillId="2" borderId="0" xfId="0" applyNumberFormat="1" applyFont="1" applyFill="1"/>
    <xf numFmtId="164" fontId="32" fillId="2" borderId="0" xfId="0" applyNumberFormat="1" applyFont="1" applyFill="1"/>
    <xf numFmtId="0" fontId="0" fillId="2" borderId="0" xfId="0" applyFill="1"/>
    <xf numFmtId="0" fontId="11" fillId="2" borderId="11" xfId="0" applyFont="1" applyFill="1" applyBorder="1"/>
    <xf numFmtId="165" fontId="6" fillId="3" borderId="1" xfId="1" applyFont="1" applyFill="1" applyBorder="1" applyAlignment="1">
      <alignment horizontal="right"/>
    </xf>
    <xf numFmtId="172" fontId="6" fillId="0" borderId="1" xfId="0" applyNumberFormat="1" applyFont="1" applyBorder="1" applyAlignment="1">
      <alignment horizontal="left" vertical="center"/>
    </xf>
    <xf numFmtId="172" fontId="6" fillId="2" borderId="1" xfId="0" applyNumberFormat="1" applyFont="1" applyFill="1" applyBorder="1" applyAlignment="1">
      <alignment horizontal="left" vertical="center"/>
    </xf>
    <xf numFmtId="0" fontId="0" fillId="0" borderId="10" xfId="0" applyBorder="1"/>
    <xf numFmtId="0" fontId="5" fillId="0" borderId="2" xfId="0" applyFont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167" fontId="5" fillId="3" borderId="10" xfId="0" applyNumberFormat="1" applyFont="1" applyFill="1" applyBorder="1" applyAlignment="1">
      <alignment horizontal="left" vertical="center"/>
    </xf>
    <xf numFmtId="14" fontId="5" fillId="3" borderId="10" xfId="0" applyNumberFormat="1" applyFont="1" applyFill="1" applyBorder="1" applyAlignment="1">
      <alignment horizontal="left" vertical="center"/>
    </xf>
    <xf numFmtId="170" fontId="5" fillId="3" borderId="10" xfId="0" applyNumberFormat="1" applyFont="1" applyFill="1" applyBorder="1" applyAlignment="1">
      <alignment horizontal="left" vertical="center"/>
    </xf>
    <xf numFmtId="172" fontId="6" fillId="0" borderId="10" xfId="0" applyNumberFormat="1" applyFont="1" applyBorder="1" applyAlignment="1">
      <alignment horizontal="left" vertical="center"/>
    </xf>
    <xf numFmtId="0" fontId="5" fillId="3" borderId="10" xfId="0" applyFont="1" applyFill="1" applyBorder="1" applyAlignment="1">
      <alignment horizontal="left"/>
    </xf>
    <xf numFmtId="0" fontId="22" fillId="3" borderId="10" xfId="0" applyFont="1" applyFill="1" applyBorder="1" applyAlignment="1">
      <alignment horizontal="left" vertical="center"/>
    </xf>
    <xf numFmtId="4" fontId="6" fillId="3" borderId="10" xfId="0" applyNumberFormat="1" applyFont="1" applyFill="1" applyBorder="1" applyAlignment="1">
      <alignment horizontal="left"/>
    </xf>
    <xf numFmtId="165" fontId="5" fillId="3" borderId="10" xfId="0" applyNumberFormat="1" applyFont="1" applyFill="1" applyBorder="1" applyAlignment="1">
      <alignment horizontal="left"/>
    </xf>
    <xf numFmtId="0" fontId="6" fillId="3" borderId="10" xfId="0" applyFont="1" applyFill="1" applyBorder="1" applyAlignment="1">
      <alignment horizontal="left" vertical="center"/>
    </xf>
    <xf numFmtId="12" fontId="5" fillId="3" borderId="10" xfId="0" applyNumberFormat="1" applyFont="1" applyFill="1" applyBorder="1" applyAlignment="1">
      <alignment horizontal="left"/>
    </xf>
    <xf numFmtId="165" fontId="6" fillId="3" borderId="10" xfId="1" applyFont="1" applyFill="1" applyBorder="1" applyAlignment="1">
      <alignment horizontal="left"/>
    </xf>
    <xf numFmtId="165" fontId="5" fillId="0" borderId="10" xfId="0" applyNumberFormat="1" applyFont="1" applyBorder="1" applyAlignment="1">
      <alignment horizontal="left"/>
    </xf>
    <xf numFmtId="165" fontId="5" fillId="3" borderId="10" xfId="1" applyFont="1" applyFill="1" applyBorder="1" applyAlignment="1">
      <alignment horizontal="left"/>
    </xf>
    <xf numFmtId="165" fontId="6" fillId="3" borderId="10" xfId="0" applyNumberFormat="1" applyFont="1" applyFill="1" applyBorder="1" applyAlignment="1">
      <alignment horizontal="left"/>
    </xf>
    <xf numFmtId="20" fontId="5" fillId="3" borderId="10" xfId="0" applyNumberFormat="1" applyFont="1" applyFill="1" applyBorder="1" applyAlignment="1">
      <alignment horizontal="left"/>
    </xf>
    <xf numFmtId="172" fontId="6" fillId="0" borderId="2" xfId="0" applyNumberFormat="1" applyFont="1" applyBorder="1" applyAlignment="1">
      <alignment horizontal="left" vertical="center"/>
    </xf>
    <xf numFmtId="0" fontId="22" fillId="3" borderId="2" xfId="0" applyFont="1" applyFill="1" applyBorder="1" applyAlignment="1">
      <alignment horizontal="left" vertical="center"/>
    </xf>
    <xf numFmtId="4" fontId="6" fillId="3" borderId="2" xfId="0" applyNumberFormat="1" applyFont="1" applyFill="1" applyBorder="1" applyAlignment="1">
      <alignment horizontal="left"/>
    </xf>
    <xf numFmtId="0" fontId="6" fillId="3" borderId="2" xfId="0" applyFont="1" applyFill="1" applyBorder="1" applyAlignment="1">
      <alignment horizontal="left" vertical="center"/>
    </xf>
    <xf numFmtId="14" fontId="5" fillId="3" borderId="13" xfId="0" applyNumberFormat="1" applyFont="1" applyFill="1" applyBorder="1" applyAlignment="1">
      <alignment horizontal="left"/>
    </xf>
    <xf numFmtId="165" fontId="5" fillId="0" borderId="2" xfId="0" applyNumberFormat="1" applyFont="1" applyBorder="1" applyAlignment="1">
      <alignment horizontal="left"/>
    </xf>
    <xf numFmtId="20" fontId="5" fillId="3" borderId="2" xfId="0" applyNumberFormat="1" applyFont="1" applyFill="1" applyBorder="1" applyAlignment="1">
      <alignment horizontal="left"/>
    </xf>
    <xf numFmtId="167" fontId="5" fillId="3" borderId="12" xfId="0" applyNumberFormat="1" applyFont="1" applyFill="1" applyBorder="1" applyAlignment="1">
      <alignment horizontal="left" vertical="center"/>
    </xf>
    <xf numFmtId="0" fontId="5" fillId="3" borderId="12" xfId="0" applyFont="1" applyFill="1" applyBorder="1" applyAlignment="1">
      <alignment horizontal="left" vertical="center"/>
    </xf>
    <xf numFmtId="0" fontId="22" fillId="3" borderId="10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170" fontId="5" fillId="3" borderId="14" xfId="0" applyNumberFormat="1" applyFont="1" applyFill="1" applyBorder="1" applyAlignment="1">
      <alignment horizontal="left"/>
    </xf>
    <xf numFmtId="14" fontId="22" fillId="3" borderId="10" xfId="0" applyNumberFormat="1" applyFont="1" applyFill="1" applyBorder="1" applyAlignment="1">
      <alignment horizontal="left"/>
    </xf>
    <xf numFmtId="20" fontId="22" fillId="3" borderId="10" xfId="0" applyNumberFormat="1" applyFont="1" applyFill="1" applyBorder="1" applyAlignment="1">
      <alignment horizontal="left"/>
    </xf>
    <xf numFmtId="14" fontId="21" fillId="3" borderId="10" xfId="0" applyNumberFormat="1" applyFont="1" applyFill="1" applyBorder="1" applyAlignment="1">
      <alignment horizontal="left"/>
    </xf>
    <xf numFmtId="172" fontId="6" fillId="20" borderId="10" xfId="0" applyNumberFormat="1" applyFont="1" applyFill="1" applyBorder="1" applyAlignment="1">
      <alignment horizontal="left" vertical="center"/>
    </xf>
    <xf numFmtId="172" fontId="6" fillId="20" borderId="1" xfId="0" applyNumberFormat="1" applyFont="1" applyFill="1" applyBorder="1" applyAlignment="1">
      <alignment horizontal="left" vertical="center"/>
    </xf>
    <xf numFmtId="0" fontId="5" fillId="20" borderId="10" xfId="0" applyFont="1" applyFill="1" applyBorder="1" applyAlignment="1">
      <alignment horizontal="left" vertical="center"/>
    </xf>
    <xf numFmtId="167" fontId="5" fillId="20" borderId="10" xfId="0" applyNumberFormat="1" applyFont="1" applyFill="1" applyBorder="1" applyAlignment="1">
      <alignment horizontal="left" vertical="center"/>
    </xf>
    <xf numFmtId="14" fontId="5" fillId="20" borderId="10" xfId="0" applyNumberFormat="1" applyFont="1" applyFill="1" applyBorder="1" applyAlignment="1">
      <alignment horizontal="left" vertical="center"/>
    </xf>
    <xf numFmtId="0" fontId="5" fillId="20" borderId="10" xfId="0" applyFont="1" applyFill="1" applyBorder="1" applyAlignment="1">
      <alignment horizontal="left"/>
    </xf>
    <xf numFmtId="0" fontId="22" fillId="20" borderId="10" xfId="0" applyFont="1" applyFill="1" applyBorder="1" applyAlignment="1">
      <alignment horizontal="left" vertical="center"/>
    </xf>
    <xf numFmtId="4" fontId="6" fillId="20" borderId="10" xfId="0" applyNumberFormat="1" applyFont="1" applyFill="1" applyBorder="1" applyAlignment="1">
      <alignment horizontal="left"/>
    </xf>
    <xf numFmtId="0" fontId="0" fillId="20" borderId="10" xfId="0" applyFill="1" applyBorder="1"/>
    <xf numFmtId="165" fontId="5" fillId="20" borderId="10" xfId="0" applyNumberFormat="1" applyFont="1" applyFill="1" applyBorder="1" applyAlignment="1">
      <alignment horizontal="left"/>
    </xf>
    <xf numFmtId="0" fontId="6" fillId="20" borderId="10" xfId="0" applyFont="1" applyFill="1" applyBorder="1" applyAlignment="1">
      <alignment horizontal="left" vertical="center"/>
    </xf>
    <xf numFmtId="14" fontId="6" fillId="20" borderId="10" xfId="0" applyNumberFormat="1" applyFont="1" applyFill="1" applyBorder="1" applyAlignment="1">
      <alignment horizontal="left" vertical="center"/>
    </xf>
    <xf numFmtId="170" fontId="5" fillId="20" borderId="10" xfId="0" applyNumberFormat="1" applyFont="1" applyFill="1" applyBorder="1" applyAlignment="1">
      <alignment horizontal="left"/>
    </xf>
    <xf numFmtId="14" fontId="5" fillId="20" borderId="10" xfId="0" applyNumberFormat="1" applyFont="1" applyFill="1" applyBorder="1" applyAlignment="1">
      <alignment horizontal="left"/>
    </xf>
    <xf numFmtId="12" fontId="5" fillId="20" borderId="10" xfId="0" applyNumberFormat="1" applyFont="1" applyFill="1" applyBorder="1" applyAlignment="1">
      <alignment horizontal="left"/>
    </xf>
    <xf numFmtId="165" fontId="6" fillId="20" borderId="10" xfId="1" applyFont="1" applyFill="1" applyBorder="1" applyAlignment="1">
      <alignment horizontal="left"/>
    </xf>
    <xf numFmtId="165" fontId="5" fillId="20" borderId="10" xfId="1" applyFont="1" applyFill="1" applyBorder="1" applyAlignment="1">
      <alignment horizontal="left"/>
    </xf>
    <xf numFmtId="165" fontId="6" fillId="20" borderId="10" xfId="0" applyNumberFormat="1" applyFont="1" applyFill="1" applyBorder="1" applyAlignment="1">
      <alignment horizontal="left"/>
    </xf>
    <xf numFmtId="165" fontId="5" fillId="20" borderId="1" xfId="1" applyFont="1" applyFill="1" applyBorder="1" applyAlignment="1">
      <alignment horizontal="left"/>
    </xf>
    <xf numFmtId="20" fontId="5" fillId="20" borderId="10" xfId="0" applyNumberFormat="1" applyFont="1" applyFill="1" applyBorder="1" applyAlignment="1">
      <alignment horizontal="left"/>
    </xf>
    <xf numFmtId="0" fontId="0" fillId="20" borderId="1" xfId="0" applyFill="1" applyBorder="1"/>
    <xf numFmtId="0" fontId="0" fillId="20" borderId="0" xfId="0" applyFill="1"/>
    <xf numFmtId="170" fontId="22" fillId="3" borderId="10" xfId="0" applyNumberFormat="1" applyFont="1" applyFill="1" applyBorder="1" applyAlignment="1">
      <alignment horizontal="left"/>
    </xf>
    <xf numFmtId="14" fontId="22" fillId="20" borderId="10" xfId="0" applyNumberFormat="1" applyFont="1" applyFill="1" applyBorder="1" applyAlignment="1">
      <alignment horizontal="left"/>
    </xf>
    <xf numFmtId="20" fontId="22" fillId="20" borderId="10" xfId="0" applyNumberFormat="1" applyFont="1" applyFill="1" applyBorder="1" applyAlignment="1">
      <alignment horizontal="left"/>
    </xf>
    <xf numFmtId="170" fontId="22" fillId="2" borderId="10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70" fontId="22" fillId="3" borderId="10" xfId="0" applyNumberFormat="1" applyFont="1" applyFill="1" applyBorder="1" applyAlignment="1">
      <alignment horizontal="left" vertical="center"/>
    </xf>
    <xf numFmtId="0" fontId="6" fillId="6" borderId="10" xfId="0" applyFont="1" applyFill="1" applyBorder="1" applyAlignment="1">
      <alignment horizontal="center" vertical="center" wrapText="1"/>
    </xf>
    <xf numFmtId="0" fontId="24" fillId="3" borderId="10" xfId="0" applyFont="1" applyFill="1" applyBorder="1" applyAlignment="1">
      <alignment horizontal="center" vertical="center" wrapText="1"/>
    </xf>
    <xf numFmtId="172" fontId="6" fillId="3" borderId="1" xfId="0" applyNumberFormat="1" applyFont="1" applyFill="1" applyBorder="1" applyAlignment="1">
      <alignment horizontal="left" vertical="center"/>
    </xf>
    <xf numFmtId="20" fontId="5" fillId="3" borderId="1" xfId="0" applyNumberFormat="1" applyFont="1" applyFill="1" applyBorder="1" applyAlignment="1">
      <alignment vertical="center"/>
    </xf>
    <xf numFmtId="0" fontId="5" fillId="0" borderId="10" xfId="0" applyFont="1" applyBorder="1"/>
    <xf numFmtId="165" fontId="22" fillId="15" borderId="1" xfId="2" applyNumberFormat="1" applyFont="1" applyFill="1" applyBorder="1" applyAlignment="1">
      <alignment horizontal="left" vertical="center" wrapText="1"/>
    </xf>
    <xf numFmtId="0" fontId="25" fillId="3" borderId="9" xfId="0" applyFont="1" applyFill="1" applyBorder="1" applyAlignment="1">
      <alignment horizontal="left" vertical="center"/>
    </xf>
    <xf numFmtId="0" fontId="0" fillId="3" borderId="0" xfId="0" applyFill="1" applyAlignment="1">
      <alignment vertical="center" wrapText="1"/>
    </xf>
    <xf numFmtId="0" fontId="24" fillId="3" borderId="10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3" borderId="10" xfId="0" applyFill="1" applyBorder="1"/>
    <xf numFmtId="167" fontId="5" fillId="20" borderId="1" xfId="0" applyNumberFormat="1" applyFont="1" applyFill="1" applyBorder="1" applyAlignment="1">
      <alignment horizontal="left" vertical="center"/>
    </xf>
    <xf numFmtId="14" fontId="5" fillId="20" borderId="1" xfId="0" applyNumberFormat="1" applyFont="1" applyFill="1" applyBorder="1" applyAlignment="1">
      <alignment horizontal="left" vertical="center"/>
    </xf>
    <xf numFmtId="0" fontId="5" fillId="20" borderId="1" xfId="0" applyFont="1" applyFill="1" applyBorder="1" applyAlignment="1">
      <alignment horizontal="left"/>
    </xf>
    <xf numFmtId="4" fontId="6" fillId="20" borderId="1" xfId="0" applyNumberFormat="1" applyFont="1" applyFill="1" applyBorder="1" applyAlignment="1">
      <alignment horizontal="left"/>
    </xf>
    <xf numFmtId="165" fontId="5" fillId="20" borderId="1" xfId="0" applyNumberFormat="1" applyFont="1" applyFill="1" applyBorder="1" applyAlignment="1">
      <alignment horizontal="left"/>
    </xf>
    <xf numFmtId="14" fontId="6" fillId="20" borderId="1" xfId="0" applyNumberFormat="1" applyFont="1" applyFill="1" applyBorder="1" applyAlignment="1">
      <alignment horizontal="left" vertical="center"/>
    </xf>
    <xf numFmtId="170" fontId="5" fillId="20" borderId="1" xfId="0" applyNumberFormat="1" applyFont="1" applyFill="1" applyBorder="1" applyAlignment="1">
      <alignment horizontal="left"/>
    </xf>
    <xf numFmtId="14" fontId="5" fillId="20" borderId="1" xfId="0" applyNumberFormat="1" applyFont="1" applyFill="1" applyBorder="1" applyAlignment="1">
      <alignment horizontal="left"/>
    </xf>
    <xf numFmtId="12" fontId="5" fillId="20" borderId="1" xfId="0" applyNumberFormat="1" applyFont="1" applyFill="1" applyBorder="1" applyAlignment="1">
      <alignment horizontal="left"/>
    </xf>
    <xf numFmtId="20" fontId="5" fillId="20" borderId="1" xfId="0" applyNumberFormat="1" applyFont="1" applyFill="1" applyBorder="1" applyAlignment="1">
      <alignment horizontal="left"/>
    </xf>
    <xf numFmtId="165" fontId="6" fillId="20" borderId="1" xfId="1" applyFont="1" applyFill="1" applyBorder="1" applyAlignment="1">
      <alignment horizontal="left"/>
    </xf>
    <xf numFmtId="165" fontId="6" fillId="20" borderId="1" xfId="0" applyNumberFormat="1" applyFont="1" applyFill="1" applyBorder="1" applyAlignment="1">
      <alignment horizontal="left"/>
    </xf>
    <xf numFmtId="22" fontId="5" fillId="3" borderId="1" xfId="0" applyNumberFormat="1" applyFont="1" applyFill="1" applyBorder="1" applyAlignment="1">
      <alignment horizontal="left" vertical="center"/>
    </xf>
    <xf numFmtId="22" fontId="5" fillId="2" borderId="1" xfId="0" applyNumberFormat="1" applyFont="1" applyFill="1" applyBorder="1" applyAlignment="1">
      <alignment horizontal="left" vertical="center"/>
    </xf>
    <xf numFmtId="22" fontId="5" fillId="20" borderId="1" xfId="0" applyNumberFormat="1" applyFont="1" applyFill="1" applyBorder="1" applyAlignment="1">
      <alignment horizontal="left" vertical="center"/>
    </xf>
    <xf numFmtId="0" fontId="22" fillId="14" borderId="10" xfId="2" applyFont="1" applyFill="1" applyBorder="1" applyAlignment="1">
      <alignment horizontal="left" vertical="center" wrapText="1"/>
    </xf>
    <xf numFmtId="170" fontId="5" fillId="3" borderId="5" xfId="0" applyNumberFormat="1" applyFont="1" applyFill="1" applyBorder="1" applyAlignment="1">
      <alignment horizontal="left"/>
    </xf>
    <xf numFmtId="14" fontId="5" fillId="3" borderId="3" xfId="0" applyNumberFormat="1" applyFont="1" applyFill="1" applyBorder="1" applyAlignment="1">
      <alignment horizontal="left"/>
    </xf>
    <xf numFmtId="0" fontId="36" fillId="0" borderId="10" xfId="0" applyFont="1" applyBorder="1"/>
    <xf numFmtId="0" fontId="5" fillId="3" borderId="0" xfId="0" applyFont="1" applyFill="1" applyAlignment="1">
      <alignment horizontal="left"/>
    </xf>
    <xf numFmtId="14" fontId="18" fillId="14" borderId="10" xfId="2" applyNumberFormat="1" applyFont="1" applyFill="1" applyBorder="1" applyAlignment="1">
      <alignment horizontal="left" vertical="center" wrapText="1"/>
    </xf>
    <xf numFmtId="0" fontId="18" fillId="15" borderId="10" xfId="2" applyFont="1" applyFill="1" applyBorder="1" applyAlignment="1">
      <alignment horizontal="left" vertical="center" wrapText="1"/>
    </xf>
    <xf numFmtId="0" fontId="18" fillId="14" borderId="10" xfId="2" applyFont="1" applyFill="1" applyBorder="1" applyAlignment="1">
      <alignment horizontal="left" vertical="center" wrapText="1"/>
    </xf>
    <xf numFmtId="0" fontId="22" fillId="14" borderId="12" xfId="2" applyFont="1" applyFill="1" applyBorder="1" applyAlignment="1">
      <alignment horizontal="left" vertical="center" wrapText="1"/>
    </xf>
    <xf numFmtId="0" fontId="22" fillId="14" borderId="12" xfId="2" applyFont="1" applyFill="1" applyBorder="1" applyAlignment="1">
      <alignment horizontal="left" vertical="center"/>
    </xf>
    <xf numFmtId="14" fontId="22" fillId="14" borderId="16" xfId="2" applyNumberFormat="1" applyFont="1" applyFill="1" applyBorder="1" applyAlignment="1">
      <alignment horizontal="left" vertical="center" wrapText="1"/>
    </xf>
    <xf numFmtId="49" fontId="22" fillId="14" borderId="12" xfId="2" applyNumberFormat="1" applyFont="1" applyFill="1" applyBorder="1" applyAlignment="1">
      <alignment horizontal="left" vertical="center" wrapText="1"/>
    </xf>
    <xf numFmtId="168" fontId="22" fillId="14" borderId="12" xfId="2" applyNumberFormat="1" applyFont="1" applyFill="1" applyBorder="1" applyAlignment="1">
      <alignment horizontal="left" vertical="center" wrapText="1"/>
    </xf>
    <xf numFmtId="169" fontId="22" fillId="14" borderId="15" xfId="2" applyNumberFormat="1" applyFont="1" applyFill="1" applyBorder="1" applyAlignment="1">
      <alignment horizontal="left" vertical="center" wrapText="1"/>
    </xf>
    <xf numFmtId="2" fontId="22" fillId="14" borderId="2" xfId="2" applyNumberFormat="1" applyFont="1" applyFill="1" applyBorder="1" applyAlignment="1">
      <alignment horizontal="left" vertical="center" wrapText="1"/>
    </xf>
    <xf numFmtId="0" fontId="22" fillId="15" borderId="12" xfId="2" applyFont="1" applyFill="1" applyBorder="1" applyAlignment="1">
      <alignment horizontal="left" vertical="center" wrapText="1"/>
    </xf>
    <xf numFmtId="0" fontId="22" fillId="14" borderId="2" xfId="2" applyFont="1" applyFill="1" applyBorder="1" applyAlignment="1">
      <alignment horizontal="left" vertical="center"/>
    </xf>
    <xf numFmtId="49" fontId="22" fillId="14" borderId="2" xfId="2" applyNumberFormat="1" applyFont="1" applyFill="1" applyBorder="1" applyAlignment="1">
      <alignment horizontal="left" vertical="center" wrapText="1"/>
    </xf>
    <xf numFmtId="12" fontId="22" fillId="15" borderId="2" xfId="2" applyNumberFormat="1" applyFont="1" applyFill="1" applyBorder="1" applyAlignment="1">
      <alignment horizontal="left" vertical="center" wrapText="1"/>
    </xf>
    <xf numFmtId="0" fontId="22" fillId="14" borderId="2" xfId="2" applyFont="1" applyFill="1" applyBorder="1" applyAlignment="1">
      <alignment horizontal="left" vertical="center" wrapText="1"/>
    </xf>
    <xf numFmtId="0" fontId="22" fillId="3" borderId="2" xfId="0" applyFont="1" applyFill="1" applyBorder="1" applyAlignment="1">
      <alignment horizontal="left"/>
    </xf>
    <xf numFmtId="165" fontId="22" fillId="14" borderId="2" xfId="2" applyNumberFormat="1" applyFont="1" applyFill="1" applyBorder="1" applyAlignment="1">
      <alignment horizontal="left" vertical="center" wrapText="1"/>
    </xf>
    <xf numFmtId="0" fontId="3" fillId="16" borderId="2" xfId="0" applyFont="1" applyFill="1" applyBorder="1" applyAlignment="1">
      <alignment horizontal="left"/>
    </xf>
    <xf numFmtId="20" fontId="3" fillId="16" borderId="2" xfId="0" applyNumberFormat="1" applyFont="1" applyFill="1" applyBorder="1" applyAlignment="1">
      <alignment horizontal="left"/>
    </xf>
    <xf numFmtId="0" fontId="22" fillId="14" borderId="12" xfId="2" applyFont="1" applyFill="1" applyBorder="1" applyAlignment="1">
      <alignment horizontal="center" vertical="center" wrapText="1"/>
    </xf>
    <xf numFmtId="167" fontId="5" fillId="3" borderId="1" xfId="0" applyNumberFormat="1" applyFont="1" applyFill="1" applyBorder="1" applyAlignment="1">
      <alignment horizontal="center" vertical="center"/>
    </xf>
    <xf numFmtId="167" fontId="6" fillId="3" borderId="1" xfId="0" applyNumberFormat="1" applyFont="1" applyFill="1" applyBorder="1" applyAlignment="1">
      <alignment horizontal="center" vertical="center"/>
    </xf>
    <xf numFmtId="167" fontId="5" fillId="0" borderId="1" xfId="0" applyNumberFormat="1" applyFont="1" applyBorder="1" applyAlignment="1">
      <alignment horizontal="center" vertical="center"/>
    </xf>
    <xf numFmtId="167" fontId="5" fillId="3" borderId="2" xfId="0" applyNumberFormat="1" applyFont="1" applyFill="1" applyBorder="1" applyAlignment="1">
      <alignment horizontal="center" vertical="center"/>
    </xf>
    <xf numFmtId="167" fontId="5" fillId="20" borderId="1" xfId="0" applyNumberFormat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20" borderId="10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/>
    </xf>
    <xf numFmtId="0" fontId="5" fillId="3" borderId="10" xfId="0" applyFont="1" applyFill="1" applyBorder="1" applyAlignment="1">
      <alignment horizontal="center"/>
    </xf>
    <xf numFmtId="22" fontId="22" fillId="3" borderId="1" xfId="0" applyNumberFormat="1" applyFont="1" applyFill="1" applyBorder="1" applyAlignment="1">
      <alignment horizontal="left" vertical="center"/>
    </xf>
    <xf numFmtId="0" fontId="3" fillId="3" borderId="0" xfId="0" applyFont="1" applyFill="1"/>
    <xf numFmtId="172" fontId="25" fillId="3" borderId="10" xfId="0" applyNumberFormat="1" applyFont="1" applyFill="1" applyBorder="1" applyAlignment="1">
      <alignment horizontal="left" vertical="center"/>
    </xf>
    <xf numFmtId="0" fontId="3" fillId="3" borderId="10" xfId="0" applyFont="1" applyFill="1" applyBorder="1"/>
    <xf numFmtId="167" fontId="22" fillId="3" borderId="10" xfId="0" applyNumberFormat="1" applyFont="1" applyFill="1" applyBorder="1" applyAlignment="1">
      <alignment horizontal="left" vertical="center"/>
    </xf>
    <xf numFmtId="14" fontId="22" fillId="3" borderId="10" xfId="0" applyNumberFormat="1" applyFont="1" applyFill="1" applyBorder="1" applyAlignment="1">
      <alignment horizontal="left" vertical="center"/>
    </xf>
    <xf numFmtId="165" fontId="22" fillId="3" borderId="10" xfId="0" applyNumberFormat="1" applyFont="1" applyFill="1" applyBorder="1" applyAlignment="1">
      <alignment horizontal="left"/>
    </xf>
    <xf numFmtId="0" fontId="22" fillId="3" borderId="10" xfId="0" applyFont="1" applyFill="1" applyBorder="1" applyAlignment="1">
      <alignment horizontal="center"/>
    </xf>
    <xf numFmtId="4" fontId="25" fillId="3" borderId="10" xfId="0" applyNumberFormat="1" applyFont="1" applyFill="1" applyBorder="1" applyAlignment="1">
      <alignment horizontal="left"/>
    </xf>
    <xf numFmtId="0" fontId="25" fillId="3" borderId="10" xfId="0" applyFont="1" applyFill="1" applyBorder="1" applyAlignment="1">
      <alignment horizontal="left" vertical="center"/>
    </xf>
    <xf numFmtId="14" fontId="25" fillId="3" borderId="10" xfId="0" applyNumberFormat="1" applyFont="1" applyFill="1" applyBorder="1" applyAlignment="1">
      <alignment horizontal="left" vertical="center"/>
    </xf>
    <xf numFmtId="12" fontId="22" fillId="3" borderId="10" xfId="0" applyNumberFormat="1" applyFont="1" applyFill="1" applyBorder="1" applyAlignment="1">
      <alignment horizontal="left"/>
    </xf>
    <xf numFmtId="165" fontId="25" fillId="3" borderId="10" xfId="1" applyFont="1" applyFill="1" applyBorder="1" applyAlignment="1">
      <alignment horizontal="left"/>
    </xf>
    <xf numFmtId="165" fontId="22" fillId="3" borderId="10" xfId="1" applyFont="1" applyFill="1" applyBorder="1" applyAlignment="1">
      <alignment horizontal="left"/>
    </xf>
    <xf numFmtId="165" fontId="25" fillId="3" borderId="10" xfId="0" applyNumberFormat="1" applyFont="1" applyFill="1" applyBorder="1" applyAlignment="1">
      <alignment horizontal="left"/>
    </xf>
    <xf numFmtId="165" fontId="22" fillId="3" borderId="1" xfId="1" applyFont="1" applyFill="1" applyBorder="1" applyAlignment="1">
      <alignment horizontal="left"/>
    </xf>
    <xf numFmtId="0" fontId="3" fillId="3" borderId="1" xfId="0" applyFont="1" applyFill="1" applyBorder="1"/>
    <xf numFmtId="172" fontId="25" fillId="3" borderId="1" xfId="0" applyNumberFormat="1" applyFont="1" applyFill="1" applyBorder="1" applyAlignment="1">
      <alignment horizontal="left" vertical="center"/>
    </xf>
    <xf numFmtId="172" fontId="6" fillId="3" borderId="10" xfId="0" applyNumberFormat="1" applyFont="1" applyFill="1" applyBorder="1" applyAlignment="1">
      <alignment horizontal="left" vertical="center"/>
    </xf>
    <xf numFmtId="0" fontId="5" fillId="20" borderId="10" xfId="0" applyFont="1" applyFill="1" applyBorder="1" applyAlignment="1">
      <alignment horizontal="center"/>
    </xf>
    <xf numFmtId="170" fontId="5" fillId="20" borderId="10" xfId="0" applyNumberFormat="1" applyFont="1" applyFill="1" applyBorder="1" applyAlignment="1">
      <alignment horizontal="left" vertical="center"/>
    </xf>
    <xf numFmtId="0" fontId="39" fillId="31" borderId="2" xfId="0" applyFont="1" applyFill="1" applyBorder="1"/>
    <xf numFmtId="0" fontId="40" fillId="0" borderId="1" xfId="0" applyFont="1" applyBorder="1"/>
    <xf numFmtId="14" fontId="40" fillId="0" borderId="1" xfId="0" applyNumberFormat="1" applyFont="1" applyBorder="1"/>
    <xf numFmtId="0" fontId="26" fillId="0" borderId="1" xfId="0" applyFont="1" applyBorder="1"/>
    <xf numFmtId="0" fontId="37" fillId="17" borderId="1" xfId="0" applyFont="1" applyFill="1" applyBorder="1"/>
    <xf numFmtId="0" fontId="6" fillId="6" borderId="10" xfId="0" applyFont="1" applyFill="1" applyBorder="1" applyAlignment="1">
      <alignment horizontal="left" vertical="center" wrapText="1"/>
    </xf>
    <xf numFmtId="0" fontId="41" fillId="32" borderId="1" xfId="0" applyFont="1" applyFill="1" applyBorder="1" applyAlignment="1">
      <alignment horizontal="center" vertical="center" wrapText="1"/>
    </xf>
    <xf numFmtId="0" fontId="22" fillId="32" borderId="1" xfId="0" applyFont="1" applyFill="1" applyBorder="1" applyAlignment="1">
      <alignment horizontal="center" vertical="center" wrapText="1"/>
    </xf>
    <xf numFmtId="0" fontId="41" fillId="32" borderId="1" xfId="0" applyFont="1" applyFill="1" applyBorder="1" applyAlignment="1">
      <alignment horizontal="left" vertical="center" wrapText="1"/>
    </xf>
    <xf numFmtId="0" fontId="5" fillId="16" borderId="5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 wrapText="1"/>
    </xf>
    <xf numFmtId="0" fontId="24" fillId="3" borderId="1" xfId="0" applyFont="1" applyFill="1" applyBorder="1" applyAlignment="1">
      <alignment horizontal="center" vertical="center"/>
    </xf>
    <xf numFmtId="0" fontId="5" fillId="16" borderId="5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24" fillId="21" borderId="1" xfId="0" applyFont="1" applyFill="1" applyBorder="1" applyAlignment="1">
      <alignment horizontal="center" vertical="center"/>
    </xf>
    <xf numFmtId="4" fontId="24" fillId="3" borderId="1" xfId="0" applyNumberFormat="1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left" vertical="center"/>
    </xf>
    <xf numFmtId="0" fontId="24" fillId="21" borderId="10" xfId="0" applyFont="1" applyFill="1" applyBorder="1" applyAlignment="1">
      <alignment horizontal="center" vertical="center"/>
    </xf>
    <xf numFmtId="4" fontId="24" fillId="3" borderId="10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7" fontId="0" fillId="3" borderId="1" xfId="0" applyNumberFormat="1" applyFill="1" applyBorder="1" applyAlignment="1">
      <alignment horizontal="center" vertical="center" wrapText="1"/>
    </xf>
    <xf numFmtId="167" fontId="0" fillId="3" borderId="1" xfId="0" applyNumberFormat="1" applyFill="1" applyBorder="1" applyAlignment="1">
      <alignment horizontal="center" vertical="center"/>
    </xf>
    <xf numFmtId="0" fontId="43" fillId="21" borderId="0" xfId="0" applyFont="1" applyFill="1" applyAlignment="1">
      <alignment horizontal="center" wrapText="1"/>
    </xf>
    <xf numFmtId="17" fontId="0" fillId="3" borderId="1" xfId="0" applyNumberFormat="1" applyFill="1" applyBorder="1" applyAlignment="1">
      <alignment horizontal="center" vertical="center" wrapText="1"/>
    </xf>
    <xf numFmtId="17" fontId="0" fillId="3" borderId="1" xfId="0" applyNumberFormat="1" applyFill="1" applyBorder="1" applyAlignment="1">
      <alignment horizontal="center" vertical="center"/>
    </xf>
    <xf numFmtId="0" fontId="44" fillId="32" borderId="1" xfId="0" applyFont="1" applyFill="1" applyBorder="1" applyAlignment="1">
      <alignment horizontal="center" vertical="center" wrapText="1"/>
    </xf>
    <xf numFmtId="0" fontId="45" fillId="32" borderId="1" xfId="0" applyFont="1" applyFill="1" applyBorder="1" applyAlignment="1">
      <alignment horizontal="center" vertical="center" wrapText="1"/>
    </xf>
    <xf numFmtId="0" fontId="45" fillId="32" borderId="2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32" fillId="32" borderId="1" xfId="0" applyFont="1" applyFill="1" applyBorder="1" applyAlignment="1">
      <alignment horizontal="center" vertical="center" wrapText="1"/>
    </xf>
    <xf numFmtId="167" fontId="5" fillId="0" borderId="10" xfId="0" applyNumberFormat="1" applyFont="1" applyBorder="1" applyAlignment="1">
      <alignment horizontal="left" vertical="center"/>
    </xf>
    <xf numFmtId="170" fontId="5" fillId="0" borderId="10" xfId="0" applyNumberFormat="1" applyFont="1" applyBorder="1" applyAlignment="1">
      <alignment horizontal="left" vertical="center"/>
    </xf>
    <xf numFmtId="14" fontId="5" fillId="0" borderId="10" xfId="0" applyNumberFormat="1" applyFont="1" applyBorder="1" applyAlignment="1">
      <alignment horizontal="left"/>
    </xf>
    <xf numFmtId="20" fontId="5" fillId="0" borderId="10" xfId="0" applyNumberFormat="1" applyFont="1" applyBorder="1" applyAlignment="1">
      <alignment horizontal="left"/>
    </xf>
    <xf numFmtId="172" fontId="4" fillId="3" borderId="10" xfId="0" applyNumberFormat="1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wrapText="1"/>
    </xf>
    <xf numFmtId="14" fontId="4" fillId="0" borderId="10" xfId="0" applyNumberFormat="1" applyFont="1" applyBorder="1" applyAlignment="1">
      <alignment horizontal="left"/>
    </xf>
    <xf numFmtId="172" fontId="4" fillId="0" borderId="10" xfId="0" applyNumberFormat="1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20" fontId="4" fillId="0" borderId="10" xfId="0" applyNumberFormat="1" applyFont="1" applyBorder="1" applyAlignment="1">
      <alignment horizontal="left"/>
    </xf>
    <xf numFmtId="22" fontId="5" fillId="3" borderId="10" xfId="0" applyNumberFormat="1" applyFont="1" applyFill="1" applyBorder="1" applyAlignment="1">
      <alignment horizontal="right" vertical="center"/>
    </xf>
    <xf numFmtId="0" fontId="4" fillId="3" borderId="10" xfId="0" applyFont="1" applyFill="1" applyBorder="1" applyAlignment="1">
      <alignment horizontal="left" vertical="center" wrapText="1"/>
    </xf>
    <xf numFmtId="22" fontId="5" fillId="0" borderId="10" xfId="0" applyNumberFormat="1" applyFont="1" applyBorder="1" applyAlignment="1">
      <alignment horizontal="right" vertical="center"/>
    </xf>
    <xf numFmtId="0" fontId="5" fillId="0" borderId="10" xfId="0" applyFont="1" applyBorder="1" applyAlignment="1">
      <alignment horizontal="left" wrapText="1"/>
    </xf>
    <xf numFmtId="0" fontId="4" fillId="0" borderId="10" xfId="0" applyFont="1" applyBorder="1"/>
    <xf numFmtId="0" fontId="46" fillId="0" borderId="10" xfId="0" applyFont="1" applyBorder="1"/>
    <xf numFmtId="0" fontId="46" fillId="3" borderId="10" xfId="0" applyFont="1" applyFill="1" applyBorder="1"/>
    <xf numFmtId="0" fontId="4" fillId="0" borderId="10" xfId="0" applyFont="1" applyBorder="1" applyAlignment="1">
      <alignment horizontal="left" vertical="center" wrapText="1"/>
    </xf>
    <xf numFmtId="0" fontId="3" fillId="34" borderId="2" xfId="0" applyFont="1" applyFill="1" applyBorder="1" applyAlignment="1">
      <alignment horizontal="left" vertical="center"/>
    </xf>
    <xf numFmtId="20" fontId="5" fillId="0" borderId="18" xfId="0" applyNumberFormat="1" applyFont="1" applyBorder="1" applyAlignment="1">
      <alignment horizontal="left"/>
    </xf>
    <xf numFmtId="20" fontId="5" fillId="3" borderId="18" xfId="0" applyNumberFormat="1" applyFont="1" applyFill="1" applyBorder="1" applyAlignment="1">
      <alignment horizontal="left"/>
    </xf>
    <xf numFmtId="20" fontId="4" fillId="0" borderId="18" xfId="0" applyNumberFormat="1" applyFont="1" applyBorder="1" applyAlignment="1">
      <alignment horizontal="left"/>
    </xf>
    <xf numFmtId="0" fontId="4" fillId="0" borderId="1" xfId="0" applyFont="1" applyBorder="1" applyAlignment="1">
      <alignment horizontal="left" vertical="center" wrapText="1"/>
    </xf>
    <xf numFmtId="14" fontId="46" fillId="0" borderId="10" xfId="0" applyNumberFormat="1" applyFont="1" applyBorder="1" applyAlignment="1">
      <alignment horizontal="left"/>
    </xf>
    <xf numFmtId="14" fontId="4" fillId="0" borderId="14" xfId="0" applyNumberFormat="1" applyFont="1" applyBorder="1" applyAlignment="1">
      <alignment horizontal="left"/>
    </xf>
    <xf numFmtId="0" fontId="46" fillId="3" borderId="10" xfId="0" applyFont="1" applyFill="1" applyBorder="1" applyAlignment="1">
      <alignment horizontal="left" vertical="center" wrapText="1"/>
    </xf>
    <xf numFmtId="0" fontId="14" fillId="3" borderId="10" xfId="0" applyFont="1" applyFill="1" applyBorder="1" applyAlignment="1">
      <alignment horizontal="left" vertical="center" wrapText="1"/>
    </xf>
    <xf numFmtId="14" fontId="5" fillId="0" borderId="17" xfId="0" applyNumberFormat="1" applyFont="1" applyBorder="1" applyAlignment="1">
      <alignment horizontal="left"/>
    </xf>
    <xf numFmtId="14" fontId="5" fillId="0" borderId="1" xfId="0" applyNumberFormat="1" applyFont="1" applyBorder="1" applyAlignment="1">
      <alignment horizontal="left"/>
    </xf>
    <xf numFmtId="0" fontId="5" fillId="0" borderId="18" xfId="0" applyFont="1" applyBorder="1" applyAlignment="1">
      <alignment horizontal="center" vertical="center"/>
    </xf>
    <xf numFmtId="0" fontId="4" fillId="0" borderId="17" xfId="0" applyFont="1" applyBorder="1"/>
    <xf numFmtId="20" fontId="5" fillId="0" borderId="17" xfId="0" applyNumberFormat="1" applyFont="1" applyBorder="1" applyAlignment="1">
      <alignment horizontal="left"/>
    </xf>
    <xf numFmtId="0" fontId="5" fillId="0" borderId="0" xfId="0" applyFont="1" applyAlignment="1">
      <alignment vertical="center"/>
    </xf>
    <xf numFmtId="14" fontId="5" fillId="3" borderId="17" xfId="0" applyNumberFormat="1" applyFont="1" applyFill="1" applyBorder="1" applyAlignment="1">
      <alignment horizontal="left"/>
    </xf>
    <xf numFmtId="0" fontId="5" fillId="3" borderId="18" xfId="0" applyFont="1" applyFill="1" applyBorder="1" applyAlignment="1">
      <alignment horizontal="center" vertical="center"/>
    </xf>
    <xf numFmtId="0" fontId="4" fillId="3" borderId="17" xfId="0" applyFont="1" applyFill="1" applyBorder="1"/>
    <xf numFmtId="20" fontId="5" fillId="3" borderId="17" xfId="0" applyNumberFormat="1" applyFont="1" applyFill="1" applyBorder="1" applyAlignment="1">
      <alignment horizontal="left"/>
    </xf>
    <xf numFmtId="14" fontId="4" fillId="0" borderId="17" xfId="0" applyNumberFormat="1" applyFont="1" applyBorder="1" applyAlignment="1">
      <alignment horizontal="left"/>
    </xf>
    <xf numFmtId="20" fontId="4" fillId="0" borderId="17" xfId="0" applyNumberFormat="1" applyFont="1" applyBorder="1" applyAlignment="1">
      <alignment horizontal="left"/>
    </xf>
    <xf numFmtId="0" fontId="5" fillId="2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5" fillId="33" borderId="0" xfId="0" applyFont="1" applyFill="1" applyAlignment="1">
      <alignment vertical="center"/>
    </xf>
    <xf numFmtId="0" fontId="5" fillId="20" borderId="0" xfId="0" applyFont="1" applyFill="1" applyAlignment="1">
      <alignment vertical="center"/>
    </xf>
    <xf numFmtId="14" fontId="5" fillId="2" borderId="17" xfId="0" applyNumberFormat="1" applyFont="1" applyFill="1" applyBorder="1" applyAlignment="1">
      <alignment horizontal="left"/>
    </xf>
    <xf numFmtId="14" fontId="5" fillId="35" borderId="17" xfId="0" applyNumberFormat="1" applyFont="1" applyFill="1" applyBorder="1" applyAlignment="1">
      <alignment horizontal="left"/>
    </xf>
    <xf numFmtId="14" fontId="5" fillId="0" borderId="10" xfId="0" quotePrefix="1" applyNumberFormat="1" applyFont="1" applyBorder="1" applyAlignment="1">
      <alignment horizontal="left"/>
    </xf>
    <xf numFmtId="0" fontId="0" fillId="0" borderId="0" xfId="0" pivotButton="1"/>
    <xf numFmtId="1" fontId="0" fillId="3" borderId="0" xfId="0" applyNumberFormat="1" applyFill="1" applyAlignment="1">
      <alignment horizontal="center" vertical="center"/>
    </xf>
    <xf numFmtId="0" fontId="47" fillId="36" borderId="0" xfId="0" applyFont="1" applyFill="1"/>
    <xf numFmtId="14" fontId="0" fillId="0" borderId="0" xfId="0" applyNumberFormat="1"/>
    <xf numFmtId="9" fontId="0" fillId="0" borderId="0" xfId="0" applyNumberFormat="1"/>
    <xf numFmtId="0" fontId="47" fillId="37" borderId="0" xfId="0" applyFont="1" applyFill="1"/>
    <xf numFmtId="9" fontId="0" fillId="0" borderId="0" xfId="0" applyNumberFormat="1" applyAlignment="1">
      <alignment wrapText="1"/>
    </xf>
    <xf numFmtId="2" fontId="0" fillId="0" borderId="0" xfId="0" applyNumberFormat="1" applyAlignment="1">
      <alignment wrapText="1"/>
    </xf>
    <xf numFmtId="2" fontId="0" fillId="0" borderId="0" xfId="0" pivotButton="1" applyNumberFormat="1" applyAlignment="1">
      <alignment wrapText="1"/>
    </xf>
    <xf numFmtId="2" fontId="0" fillId="0" borderId="0" xfId="0" applyNumberFormat="1" applyAlignment="1">
      <alignment horizontal="left" wrapText="1"/>
    </xf>
    <xf numFmtId="9" fontId="0" fillId="0" borderId="0" xfId="4" applyFont="1" applyAlignment="1">
      <alignment wrapText="1"/>
    </xf>
    <xf numFmtId="0" fontId="47" fillId="38" borderId="0" xfId="0" applyFont="1" applyFill="1"/>
    <xf numFmtId="9" fontId="47" fillId="36" borderId="0" xfId="4" applyFont="1" applyFill="1" applyAlignment="1">
      <alignment wrapText="1"/>
    </xf>
    <xf numFmtId="0" fontId="47" fillId="3" borderId="0" xfId="0" applyFont="1" applyFill="1"/>
    <xf numFmtId="0" fontId="47" fillId="39" borderId="0" xfId="0" applyFont="1" applyFill="1"/>
    <xf numFmtId="173" fontId="0" fillId="0" borderId="0" xfId="0" applyNumberFormat="1"/>
    <xf numFmtId="0" fontId="19" fillId="3" borderId="0" xfId="0" applyFont="1" applyFill="1"/>
    <xf numFmtId="10" fontId="0" fillId="0" borderId="0" xfId="0" applyNumberFormat="1"/>
    <xf numFmtId="0" fontId="19" fillId="39" borderId="0" xfId="0" applyFont="1" applyFill="1"/>
    <xf numFmtId="10" fontId="19" fillId="3" borderId="0" xfId="4" applyNumberFormat="1" applyFont="1" applyFill="1"/>
    <xf numFmtId="10" fontId="49" fillId="3" borderId="0" xfId="4" applyNumberFormat="1" applyFont="1" applyFill="1"/>
    <xf numFmtId="174" fontId="19" fillId="3" borderId="0" xfId="0" applyNumberFormat="1" applyFont="1" applyFill="1"/>
    <xf numFmtId="10" fontId="19" fillId="39" borderId="0" xfId="0" applyNumberFormat="1" applyFont="1" applyFill="1"/>
    <xf numFmtId="10" fontId="19" fillId="3" borderId="0" xfId="0" applyNumberFormat="1" applyFont="1" applyFill="1"/>
    <xf numFmtId="1" fontId="49" fillId="3" borderId="0" xfId="4" applyNumberFormat="1" applyFont="1" applyFill="1" applyAlignment="1">
      <alignment horizontal="center"/>
    </xf>
    <xf numFmtId="1" fontId="19" fillId="3" borderId="0" xfId="4" applyNumberFormat="1" applyFont="1" applyFill="1" applyAlignment="1">
      <alignment horizontal="center"/>
    </xf>
    <xf numFmtId="0" fontId="48" fillId="3" borderId="0" xfId="0" applyFont="1" applyFill="1" applyAlignment="1">
      <alignment horizontal="left"/>
    </xf>
    <xf numFmtId="0" fontId="31" fillId="26" borderId="0" xfId="0" applyFont="1" applyFill="1"/>
  </cellXfs>
  <cellStyles count="5">
    <cellStyle name="Comma" xfId="3" builtinId="3"/>
    <cellStyle name="Currency" xfId="1" builtinId="4"/>
    <cellStyle name="Normal" xfId="0" builtinId="0"/>
    <cellStyle name="Normal 2" xfId="2" xr:uid="{80E7A751-7BD9-4367-A10F-B8F2D20FD215}"/>
    <cellStyle name="Percent" xfId="4" builtinId="5"/>
  </cellStyles>
  <dxfs count="1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3" formatCode="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numFmt numFmtId="173" formatCode="[$-F400]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mediumDashed">
          <color rgb="FFD9D9D9"/>
        </left>
        <right style="mediumDashed">
          <color rgb="FF415364"/>
        </right>
        <vertical/>
        <horizontal/>
      </border>
    </dxf>
    <dxf>
      <font>
        <color rgb="FFD9D9D9"/>
      </font>
      <fill>
        <patternFill>
          <bgColor rgb="FF415364"/>
        </patternFill>
      </fill>
      <border>
        <left style="mediumDashed">
          <color theme="1"/>
        </left>
        <right style="mediumDashed">
          <color theme="1"/>
        </right>
      </border>
    </dxf>
    <dxf>
      <fill>
        <patternFill>
          <bgColor rgb="FFD9D9D9"/>
        </patternFill>
      </fill>
      <border>
        <left style="mediumDashed">
          <color theme="1"/>
        </left>
        <right style="mediumDashed">
          <color theme="1"/>
        </right>
      </border>
    </dxf>
    <dxf>
      <font>
        <color rgb="FFE80033"/>
      </font>
      <fill>
        <patternFill>
          <bgColor theme="1"/>
        </patternFill>
      </fill>
      <border>
        <left style="mediumDashed">
          <color theme="1"/>
        </left>
        <right style="mediumDashed">
          <color theme="1"/>
        </right>
        <bottom style="mediumDashed">
          <color theme="1"/>
        </bottom>
        <vertical/>
        <horizontal/>
      </border>
    </dxf>
    <dxf>
      <font>
        <color rgb="FFE80033"/>
      </font>
      <fill>
        <patternFill>
          <bgColor theme="1"/>
        </patternFill>
      </fill>
      <border>
        <left style="mediumDashed">
          <color theme="1"/>
        </left>
        <right style="mediumDashed">
          <color theme="1"/>
        </right>
        <top style="mediumDashed">
          <color theme="1"/>
        </top>
        <vertical/>
        <horizontal/>
      </border>
    </dxf>
  </dxfs>
  <tableStyles count="2" defaultTableStyle="TableStyleMedium2" defaultPivotStyle="PivotStyleLight16">
    <tableStyle name="Estilo de Tabela 1" pivot="0" count="0" xr9:uid="{671158C1-6EFF-495F-938A-520A2E5EA1B0}"/>
    <tableStyle name="NE20119/1" pivot="0" count="5" xr9:uid="{5440DA48-C59E-46BD-82AD-95CAD54DE3A2}">
      <tableStyleElement type="headerRow" dxfId="111"/>
      <tableStyleElement type="totalRow" dxfId="110"/>
      <tableStyleElement type="firstRowStripe" dxfId="109"/>
      <tableStyleElement type="secondRowStripe" dxfId="108"/>
      <tableStyleElement type="firstColumnStripe" dxfId="107"/>
    </tableStyle>
  </tableStyles>
  <colors>
    <mruColors>
      <color rgb="FFF4742D"/>
      <color rgb="FF2A53A3"/>
      <color rgb="FFF79D6C"/>
      <color rgb="FF3100E7"/>
      <color rgb="FF000000"/>
      <color rgb="FFFF0000"/>
      <color rgb="FFF9B9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Relationship Id="rId27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HITACHI de Agosto a Outubro - 2024.xlsm]Data!PivotTable1</c:name>
    <c:fmtId val="5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Quantidade</a:t>
            </a:r>
            <a:r>
              <a:rPr lang="en-US" b="1" baseline="0">
                <a:solidFill>
                  <a:sysClr val="windowText" lastClr="000000"/>
                </a:solidFill>
              </a:rPr>
              <a:t> de Processos 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9872459353845376"/>
          <c:y val="5.65149136577708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2"/>
            </a:solidFill>
            <a:ln w="9525" cap="flat" cmpd="sng" algn="ctr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53985122210415E-2"/>
          <c:y val="0.35221350078492941"/>
          <c:w val="0.95591856543968134"/>
          <c:h val="0.50839392328706168"/>
        </c:manualLayout>
      </c:layout>
      <c:lineChart>
        <c:grouping val="standard"/>
        <c:varyColors val="0"/>
        <c:ser>
          <c:idx val="0"/>
          <c:order val="0"/>
          <c:tx>
            <c:strRef>
              <c:f>Data!$B$3:$B$4</c:f>
              <c:strCache>
                <c:ptCount val="1"/>
                <c:pt idx="0">
                  <c:v>AÉREO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2A53A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Data!$A$5:$A$8</c:f>
              <c:strCache>
                <c:ptCount val="3"/>
                <c:pt idx="0">
                  <c:v>ago</c:v>
                </c:pt>
                <c:pt idx="1">
                  <c:v>out</c:v>
                </c:pt>
                <c:pt idx="2">
                  <c:v>set</c:v>
                </c:pt>
              </c:strCache>
            </c:strRef>
          </c:cat>
          <c:val>
            <c:numRef>
              <c:f>Data!$B$5:$B$8</c:f>
              <c:numCache>
                <c:formatCode>General</c:formatCode>
                <c:ptCount val="3"/>
                <c:pt idx="0">
                  <c:v>120</c:v>
                </c:pt>
                <c:pt idx="1">
                  <c:v>133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0E-4AEC-A902-A6EE502A7A84}"/>
            </c:ext>
          </c:extLst>
        </c:ser>
        <c:ser>
          <c:idx val="1"/>
          <c:order val="1"/>
          <c:tx>
            <c:strRef>
              <c:f>Data!$C$3:$C$4</c:f>
              <c:strCache>
                <c:ptCount val="1"/>
                <c:pt idx="0">
                  <c:v>MARÍTIMO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Data!$A$5:$A$8</c:f>
              <c:strCache>
                <c:ptCount val="3"/>
                <c:pt idx="0">
                  <c:v>ago</c:v>
                </c:pt>
                <c:pt idx="1">
                  <c:v>out</c:v>
                </c:pt>
                <c:pt idx="2">
                  <c:v>set</c:v>
                </c:pt>
              </c:strCache>
            </c:strRef>
          </c:cat>
          <c:val>
            <c:numRef>
              <c:f>Data!$C$5:$C$8</c:f>
              <c:numCache>
                <c:formatCode>General</c:formatCode>
                <c:ptCount val="3"/>
                <c:pt idx="0">
                  <c:v>93</c:v>
                </c:pt>
                <c:pt idx="1">
                  <c:v>33</c:v>
                </c:pt>
                <c:pt idx="2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0E-4AEC-A902-A6EE502A7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853859824"/>
        <c:axId val="853866064"/>
      </c:lineChart>
      <c:catAx>
        <c:axId val="85385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866064"/>
        <c:crosses val="autoZero"/>
        <c:auto val="1"/>
        <c:lblAlgn val="ctr"/>
        <c:lblOffset val="100"/>
        <c:noMultiLvlLbl val="0"/>
      </c:catAx>
      <c:valAx>
        <c:axId val="853866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5385982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HITACHI de Agosto a Outubro - 2024.xlsm]Data!PivotTable4</c:name>
    <c:fmtId val="3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</a:rPr>
              <a:t>Quantidade</a:t>
            </a:r>
            <a:r>
              <a:rPr lang="en-US" sz="1400" b="1" baseline="0">
                <a:solidFill>
                  <a:sysClr val="windowText" lastClr="000000"/>
                </a:solidFill>
              </a:rPr>
              <a:t> Carregamento Portos /Aeroporto </a:t>
            </a:r>
            <a:endParaRPr lang="en-US" sz="14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3988880979016238"/>
          <c:y val="3.26340326340326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741279367921994"/>
          <c:y val="0.24057907994720876"/>
          <c:w val="0.81630751572185711"/>
          <c:h val="0.6520213619130942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Data!$G$3:$G$6</c:f>
              <c:strCache>
                <c:ptCount val="1"/>
                <c:pt idx="0">
                  <c:v>out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Data!$F$7:$F$15</c:f>
              <c:strCache>
                <c:ptCount val="8"/>
                <c:pt idx="0">
                  <c:v>EUDMARCO</c:v>
                </c:pt>
                <c:pt idx="1">
                  <c:v>AGESBEC</c:v>
                </c:pt>
                <c:pt idx="2">
                  <c:v>ECOPORTO</c:v>
                </c:pt>
                <c:pt idx="3">
                  <c:v>MOVECTA</c:v>
                </c:pt>
                <c:pt idx="4">
                  <c:v>DEICMAR</c:v>
                </c:pt>
                <c:pt idx="5">
                  <c:v>VCP</c:v>
                </c:pt>
                <c:pt idx="6">
                  <c:v>SANTOS BRASIL</c:v>
                </c:pt>
                <c:pt idx="7">
                  <c:v>GUARULHOS</c:v>
                </c:pt>
              </c:strCache>
            </c:strRef>
          </c:cat>
          <c:val>
            <c:numRef>
              <c:f>Data!$G$7:$G$15</c:f>
              <c:numCache>
                <c:formatCode>General</c:formatCode>
                <c:ptCount val="8"/>
                <c:pt idx="2">
                  <c:v>1</c:v>
                </c:pt>
                <c:pt idx="4">
                  <c:v>2</c:v>
                </c:pt>
                <c:pt idx="5">
                  <c:v>55</c:v>
                </c:pt>
                <c:pt idx="6">
                  <c:v>30</c:v>
                </c:pt>
                <c:pt idx="7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21-47F1-A11D-9C458F9B88C4}"/>
            </c:ext>
          </c:extLst>
        </c:ser>
        <c:ser>
          <c:idx val="1"/>
          <c:order val="1"/>
          <c:tx>
            <c:strRef>
              <c:f>Data!$H$3:$H$6</c:f>
              <c:strCache>
                <c:ptCount val="1"/>
                <c:pt idx="0">
                  <c:v>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Data!$F$7:$F$15</c:f>
              <c:strCache>
                <c:ptCount val="8"/>
                <c:pt idx="0">
                  <c:v>EUDMARCO</c:v>
                </c:pt>
                <c:pt idx="1">
                  <c:v>AGESBEC</c:v>
                </c:pt>
                <c:pt idx="2">
                  <c:v>ECOPORTO</c:v>
                </c:pt>
                <c:pt idx="3">
                  <c:v>MOVECTA</c:v>
                </c:pt>
                <c:pt idx="4">
                  <c:v>DEICMAR</c:v>
                </c:pt>
                <c:pt idx="5">
                  <c:v>VCP</c:v>
                </c:pt>
                <c:pt idx="6">
                  <c:v>SANTOS BRASIL</c:v>
                </c:pt>
                <c:pt idx="7">
                  <c:v>GUARULHOS</c:v>
                </c:pt>
              </c:strCache>
            </c:strRef>
          </c:cat>
          <c:val>
            <c:numRef>
              <c:f>Data!$H$7:$H$15</c:f>
              <c:numCache>
                <c:formatCode>General</c:formatCode>
                <c:ptCount val="8"/>
                <c:pt idx="0">
                  <c:v>1</c:v>
                </c:pt>
                <c:pt idx="3">
                  <c:v>1</c:v>
                </c:pt>
                <c:pt idx="4">
                  <c:v>7</c:v>
                </c:pt>
                <c:pt idx="5">
                  <c:v>35</c:v>
                </c:pt>
                <c:pt idx="6">
                  <c:v>35</c:v>
                </c:pt>
                <c:pt idx="7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21-47F1-A11D-9C458F9B88C4}"/>
            </c:ext>
          </c:extLst>
        </c:ser>
        <c:ser>
          <c:idx val="2"/>
          <c:order val="2"/>
          <c:tx>
            <c:strRef>
              <c:f>Data!$I$3:$I$6</c:f>
              <c:strCache>
                <c:ptCount val="1"/>
                <c:pt idx="0">
                  <c:v>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Data!$F$7:$F$15</c:f>
              <c:strCache>
                <c:ptCount val="8"/>
                <c:pt idx="0">
                  <c:v>EUDMARCO</c:v>
                </c:pt>
                <c:pt idx="1">
                  <c:v>AGESBEC</c:v>
                </c:pt>
                <c:pt idx="2">
                  <c:v>ECOPORTO</c:v>
                </c:pt>
                <c:pt idx="3">
                  <c:v>MOVECTA</c:v>
                </c:pt>
                <c:pt idx="4">
                  <c:v>DEICMAR</c:v>
                </c:pt>
                <c:pt idx="5">
                  <c:v>VCP</c:v>
                </c:pt>
                <c:pt idx="6">
                  <c:v>SANTOS BRASIL</c:v>
                </c:pt>
                <c:pt idx="7">
                  <c:v>GUARULHOS</c:v>
                </c:pt>
              </c:strCache>
            </c:strRef>
          </c:cat>
          <c:val>
            <c:numRef>
              <c:f>Data!$I$7:$I$15</c:f>
              <c:numCache>
                <c:formatCode>General</c:formatCode>
                <c:ptCount val="8"/>
                <c:pt idx="1">
                  <c:v>1</c:v>
                </c:pt>
                <c:pt idx="3">
                  <c:v>1</c:v>
                </c:pt>
                <c:pt idx="4">
                  <c:v>14</c:v>
                </c:pt>
                <c:pt idx="5">
                  <c:v>46</c:v>
                </c:pt>
                <c:pt idx="6">
                  <c:v>78</c:v>
                </c:pt>
                <c:pt idx="7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21-47F1-A11D-9C458F9B8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83252752"/>
        <c:axId val="1683253712"/>
      </c:barChart>
      <c:catAx>
        <c:axId val="1683252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253712"/>
        <c:crosses val="autoZero"/>
        <c:auto val="1"/>
        <c:lblAlgn val="ctr"/>
        <c:lblOffset val="100"/>
        <c:noMultiLvlLbl val="0"/>
      </c:catAx>
      <c:valAx>
        <c:axId val="1683253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25275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05267975185599"/>
          <c:y val="0.15345337077620544"/>
          <c:w val="0.3372597064011581"/>
          <c:h val="7.70242892790127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HITACHI de Agosto a Outubro - 2024.xlsm]Data!PivotTable5</c:name>
    <c:fmtId val="3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SLA da chegada no cliente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4920535048471292E-2"/>
          <c:y val="0.4128405005354388"/>
          <c:w val="0.93311847501864287"/>
          <c:h val="0.4503425786695669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Data!$S$3:$S$4</c:f>
              <c:strCache>
                <c:ptCount val="1"/>
                <c:pt idx="0">
                  <c:v>Dentro de prazo</c:v>
                </c:pt>
              </c:strCache>
            </c:strRef>
          </c:tx>
          <c:spPr>
            <a:solidFill>
              <a:srgbClr val="F4742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Data!$R$5:$R$8</c:f>
              <c:strCache>
                <c:ptCount val="3"/>
                <c:pt idx="0">
                  <c:v>ago</c:v>
                </c:pt>
                <c:pt idx="1">
                  <c:v>set</c:v>
                </c:pt>
                <c:pt idx="2">
                  <c:v>out</c:v>
                </c:pt>
              </c:strCache>
            </c:strRef>
          </c:cat>
          <c:val>
            <c:numRef>
              <c:f>Data!$S$5:$S$8</c:f>
              <c:numCache>
                <c:formatCode>0%</c:formatCode>
                <c:ptCount val="3"/>
                <c:pt idx="0">
                  <c:v>0.676056338028169</c:v>
                </c:pt>
                <c:pt idx="1">
                  <c:v>0.75</c:v>
                </c:pt>
                <c:pt idx="2">
                  <c:v>0.73493975903614461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36-4E8A-B3C7-90BC9FA2079C}"/>
            </c:ext>
          </c:extLst>
        </c:ser>
        <c:ser>
          <c:idx val="1"/>
          <c:order val="1"/>
          <c:tx>
            <c:strRef>
              <c:f>Data!$T$3:$T$4</c:f>
              <c:strCache>
                <c:ptCount val="1"/>
                <c:pt idx="0">
                  <c:v>Fora de Prazo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Data!$R$5:$R$8</c:f>
              <c:strCache>
                <c:ptCount val="3"/>
                <c:pt idx="0">
                  <c:v>ago</c:v>
                </c:pt>
                <c:pt idx="1">
                  <c:v>set</c:v>
                </c:pt>
                <c:pt idx="2">
                  <c:v>out</c:v>
                </c:pt>
              </c:strCache>
            </c:strRef>
          </c:cat>
          <c:val>
            <c:numRef>
              <c:f>Data!$T$5:$T$8</c:f>
              <c:numCache>
                <c:formatCode>0%</c:formatCode>
                <c:ptCount val="3"/>
                <c:pt idx="0">
                  <c:v>0.323943661971831</c:v>
                </c:pt>
                <c:pt idx="1">
                  <c:v>0.25</c:v>
                </c:pt>
                <c:pt idx="2">
                  <c:v>0.26506024096385544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DB-41F8-A770-37F8E986B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0"/>
        <c:overlap val="100"/>
        <c:axId val="1848776608"/>
        <c:axId val="1848777568"/>
      </c:barChart>
      <c:catAx>
        <c:axId val="1848776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4742D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777568"/>
        <c:crosses val="autoZero"/>
        <c:auto val="1"/>
        <c:lblAlgn val="ctr"/>
        <c:lblOffset val="100"/>
        <c:noMultiLvlLbl val="0"/>
      </c:catAx>
      <c:valAx>
        <c:axId val="1848777568"/>
        <c:scaling>
          <c:orientation val="minMax"/>
          <c:min val="0"/>
        </c:scaling>
        <c:delete val="1"/>
        <c:axPos val="l"/>
        <c:numFmt formatCode="0%" sourceLinked="1"/>
        <c:majorTickMark val="none"/>
        <c:minorTickMark val="none"/>
        <c:tickLblPos val="nextTo"/>
        <c:crossAx val="184877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HITACHI de Agosto a Outubro - 2024.xlsm]Data!PivotTable7</c:name>
    <c:fmtId val="3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Performance de transporte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255496771831759E-2"/>
          <c:y val="0.31262825990754256"/>
          <c:w val="0.93193046234153631"/>
          <c:h val="0.5391428891684206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Data!$X$3:$X$4</c:f>
              <c:strCache>
                <c:ptCount val="1"/>
                <c:pt idx="0">
                  <c:v>Dentro do Prazo</c:v>
                </c:pt>
              </c:strCache>
            </c:strRef>
          </c:tx>
          <c:spPr>
            <a:solidFill>
              <a:srgbClr val="F4742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Data!$W$5:$W$8</c:f>
              <c:strCache>
                <c:ptCount val="3"/>
                <c:pt idx="0">
                  <c:v>ago</c:v>
                </c:pt>
                <c:pt idx="1">
                  <c:v>set</c:v>
                </c:pt>
                <c:pt idx="2">
                  <c:v>out</c:v>
                </c:pt>
              </c:strCache>
            </c:strRef>
          </c:cat>
          <c:val>
            <c:numRef>
              <c:f>Data!$X$5:$X$8</c:f>
              <c:numCache>
                <c:formatCode>0%</c:formatCode>
                <c:ptCount val="3"/>
                <c:pt idx="0">
                  <c:v>0.99061032863849763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2-4908-9135-D441B9EF6924}"/>
            </c:ext>
          </c:extLst>
        </c:ser>
        <c:ser>
          <c:idx val="1"/>
          <c:order val="1"/>
          <c:tx>
            <c:strRef>
              <c:f>Data!$Y$3:$Y$4</c:f>
              <c:strCache>
                <c:ptCount val="1"/>
                <c:pt idx="0">
                  <c:v>Fora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Data!$W$5:$W$8</c:f>
              <c:strCache>
                <c:ptCount val="3"/>
                <c:pt idx="0">
                  <c:v>ago</c:v>
                </c:pt>
                <c:pt idx="1">
                  <c:v>set</c:v>
                </c:pt>
                <c:pt idx="2">
                  <c:v>out</c:v>
                </c:pt>
              </c:strCache>
            </c:strRef>
          </c:cat>
          <c:val>
            <c:numRef>
              <c:f>Data!$Y$5:$Y$8</c:f>
              <c:numCache>
                <c:formatCode>0%</c:formatCode>
                <c:ptCount val="3"/>
                <c:pt idx="0">
                  <c:v>9.3896713615023476E-3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82-4908-9135-D441B9EF6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0"/>
        <c:overlap val="100"/>
        <c:axId val="73835728"/>
        <c:axId val="73838608"/>
      </c:barChart>
      <c:catAx>
        <c:axId val="73835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4742D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38608"/>
        <c:crosses val="autoZero"/>
        <c:auto val="1"/>
        <c:lblAlgn val="ctr"/>
        <c:lblOffset val="100"/>
        <c:noMultiLvlLbl val="0"/>
      </c:catAx>
      <c:valAx>
        <c:axId val="73838608"/>
        <c:scaling>
          <c:orientation val="minMax"/>
          <c:min val="0"/>
        </c:scaling>
        <c:delete val="1"/>
        <c:axPos val="l"/>
        <c:numFmt formatCode="0%" sourceLinked="1"/>
        <c:majorTickMark val="none"/>
        <c:minorTickMark val="none"/>
        <c:tickLblPos val="nextTo"/>
        <c:crossAx val="7383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HITACHI de Agosto a Outubro - 2024.xlsm]Data!PivotTable2</c:name>
    <c:fmtId val="5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chemeClr val="tx1"/>
                </a:solidFill>
              </a:rPr>
              <a:t>Performance de emissão</a:t>
            </a:r>
            <a:r>
              <a:rPr lang="en-US" sz="1400" b="1" baseline="0">
                <a:solidFill>
                  <a:schemeClr val="tx1"/>
                </a:solidFill>
              </a:rPr>
              <a:t> de CTE</a:t>
            </a:r>
            <a:endParaRPr lang="en-US" sz="14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0799810608333044"/>
          <c:y val="4.43479111086279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2568460208895082E-2"/>
          <c:y val="0.37091864513650791"/>
          <c:w val="0.93486307958220982"/>
          <c:h val="0.4834611217212060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Data!$N$3:$N$4</c:f>
              <c:strCache>
                <c:ptCount val="1"/>
                <c:pt idx="0">
                  <c:v>Dentro do Prazo</c:v>
                </c:pt>
              </c:strCache>
            </c:strRef>
          </c:tx>
          <c:spPr>
            <a:solidFill>
              <a:srgbClr val="F4742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Data!$M$5:$M$8</c:f>
              <c:strCache>
                <c:ptCount val="3"/>
                <c:pt idx="0">
                  <c:v>ago</c:v>
                </c:pt>
                <c:pt idx="1">
                  <c:v>set</c:v>
                </c:pt>
                <c:pt idx="2">
                  <c:v>out</c:v>
                </c:pt>
              </c:strCache>
            </c:strRef>
          </c:cat>
          <c:val>
            <c:numRef>
              <c:f>Data!$N$5:$N$8</c:f>
              <c:numCache>
                <c:formatCode>0%</c:formatCode>
                <c:ptCount val="3"/>
                <c:pt idx="0">
                  <c:v>0.84507042253521125</c:v>
                </c:pt>
                <c:pt idx="1">
                  <c:v>0.59722222222222221</c:v>
                </c:pt>
                <c:pt idx="2">
                  <c:v>0.78915662650602414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9-4FBF-B9EA-B16D3701B83A}"/>
            </c:ext>
          </c:extLst>
        </c:ser>
        <c:ser>
          <c:idx val="1"/>
          <c:order val="1"/>
          <c:tx>
            <c:strRef>
              <c:f>Data!$O$3:$O$4</c:f>
              <c:strCache>
                <c:ptCount val="1"/>
                <c:pt idx="0">
                  <c:v>Fora do Prazo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Data!$M$5:$M$8</c:f>
              <c:strCache>
                <c:ptCount val="3"/>
                <c:pt idx="0">
                  <c:v>ago</c:v>
                </c:pt>
                <c:pt idx="1">
                  <c:v>set</c:v>
                </c:pt>
                <c:pt idx="2">
                  <c:v>out</c:v>
                </c:pt>
              </c:strCache>
            </c:strRef>
          </c:cat>
          <c:val>
            <c:numRef>
              <c:f>Data!$O$5:$O$8</c:f>
              <c:numCache>
                <c:formatCode>0%</c:formatCode>
                <c:ptCount val="3"/>
                <c:pt idx="0">
                  <c:v>0.15492957746478872</c:v>
                </c:pt>
                <c:pt idx="1">
                  <c:v>0.40277777777777779</c:v>
                </c:pt>
                <c:pt idx="2">
                  <c:v>0.21084337349397592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3D8-445A-8166-DA271FBB4C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50"/>
        <c:overlap val="100"/>
        <c:axId val="339566319"/>
        <c:axId val="339578799"/>
      </c:barChart>
      <c:catAx>
        <c:axId val="33956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4742D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78799"/>
        <c:crosses val="autoZero"/>
        <c:auto val="1"/>
        <c:lblAlgn val="ctr"/>
        <c:lblOffset val="100"/>
        <c:noMultiLvlLbl val="0"/>
      </c:catAx>
      <c:valAx>
        <c:axId val="339578799"/>
        <c:scaling>
          <c:orientation val="minMax"/>
          <c:min val="0"/>
        </c:scaling>
        <c:delete val="1"/>
        <c:axPos val="l"/>
        <c:numFmt formatCode="0%" sourceLinked="1"/>
        <c:majorTickMark val="none"/>
        <c:minorTickMark val="none"/>
        <c:tickLblPos val="nextTo"/>
        <c:crossAx val="339566319"/>
        <c:crosses val="autoZero"/>
        <c:crossBetween val="between"/>
        <c:majorUnit val="0.2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HITACHI de Agosto a Outubro - 2024.xlsm]Data!PivotTable10</c:name>
    <c:fmtId val="5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Quantidade</a:t>
            </a:r>
            <a:r>
              <a:rPr lang="en-US" b="1" baseline="0"/>
              <a:t> de veículos utilizados na operação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86541293032552"/>
          <c:y val="0.19613365155131268"/>
          <c:w val="0.78171494979637868"/>
          <c:h val="0.712227839061883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Data!$AI$3:$AI$4</c:f>
              <c:strCache>
                <c:ptCount val="1"/>
                <c:pt idx="0">
                  <c:v>out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Data!$AH$5:$AH$13</c:f>
              <c:strCache>
                <c:ptCount val="8"/>
                <c:pt idx="0">
                  <c:v>EUDMARCO</c:v>
                </c:pt>
                <c:pt idx="1">
                  <c:v>AGESBEC</c:v>
                </c:pt>
                <c:pt idx="2">
                  <c:v>ECOPORTO</c:v>
                </c:pt>
                <c:pt idx="3">
                  <c:v>MOVECTA</c:v>
                </c:pt>
                <c:pt idx="4">
                  <c:v>DEICMAR</c:v>
                </c:pt>
                <c:pt idx="5">
                  <c:v>VCP</c:v>
                </c:pt>
                <c:pt idx="6">
                  <c:v>GUARULHOS</c:v>
                </c:pt>
                <c:pt idx="7">
                  <c:v>SANTOS BRASIL</c:v>
                </c:pt>
              </c:strCache>
            </c:strRef>
          </c:cat>
          <c:val>
            <c:numRef>
              <c:f>Data!$AI$5:$AI$13</c:f>
              <c:numCache>
                <c:formatCode>General</c:formatCode>
                <c:ptCount val="8"/>
                <c:pt idx="2">
                  <c:v>1</c:v>
                </c:pt>
                <c:pt idx="4">
                  <c:v>2</c:v>
                </c:pt>
                <c:pt idx="5">
                  <c:v>14.000000000000002</c:v>
                </c:pt>
                <c:pt idx="6">
                  <c:v>21.999999999999979</c:v>
                </c:pt>
                <c:pt idx="7">
                  <c:v>18.999999999999996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D9-4EAD-9697-1AFF062EB4C4}"/>
            </c:ext>
          </c:extLst>
        </c:ser>
        <c:ser>
          <c:idx val="1"/>
          <c:order val="1"/>
          <c:tx>
            <c:strRef>
              <c:f>Data!$AJ$3:$AJ$4</c:f>
              <c:strCache>
                <c:ptCount val="1"/>
                <c:pt idx="0">
                  <c:v>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Data!$AH$5:$AH$13</c:f>
              <c:strCache>
                <c:ptCount val="8"/>
                <c:pt idx="0">
                  <c:v>EUDMARCO</c:v>
                </c:pt>
                <c:pt idx="1">
                  <c:v>AGESBEC</c:v>
                </c:pt>
                <c:pt idx="2">
                  <c:v>ECOPORTO</c:v>
                </c:pt>
                <c:pt idx="3">
                  <c:v>MOVECTA</c:v>
                </c:pt>
                <c:pt idx="4">
                  <c:v>DEICMAR</c:v>
                </c:pt>
                <c:pt idx="5">
                  <c:v>VCP</c:v>
                </c:pt>
                <c:pt idx="6">
                  <c:v>GUARULHOS</c:v>
                </c:pt>
                <c:pt idx="7">
                  <c:v>SANTOS BRASIL</c:v>
                </c:pt>
              </c:strCache>
            </c:strRef>
          </c:cat>
          <c:val>
            <c:numRef>
              <c:f>Data!$AJ$5:$AJ$13</c:f>
              <c:numCache>
                <c:formatCode>General</c:formatCode>
                <c:ptCount val="8"/>
                <c:pt idx="0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7.9999999999999991</c:v>
                </c:pt>
                <c:pt idx="6">
                  <c:v>10</c:v>
                </c:pt>
                <c:pt idx="7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D9-4EAD-9697-1AFF062EB4C4}"/>
            </c:ext>
          </c:extLst>
        </c:ser>
        <c:ser>
          <c:idx val="2"/>
          <c:order val="2"/>
          <c:tx>
            <c:strRef>
              <c:f>Data!$AK$3:$AK$4</c:f>
              <c:strCache>
                <c:ptCount val="1"/>
                <c:pt idx="0">
                  <c:v>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Data!$AH$5:$AH$13</c:f>
              <c:strCache>
                <c:ptCount val="8"/>
                <c:pt idx="0">
                  <c:v>EUDMARCO</c:v>
                </c:pt>
                <c:pt idx="1">
                  <c:v>AGESBEC</c:v>
                </c:pt>
                <c:pt idx="2">
                  <c:v>ECOPORTO</c:v>
                </c:pt>
                <c:pt idx="3">
                  <c:v>MOVECTA</c:v>
                </c:pt>
                <c:pt idx="4">
                  <c:v>DEICMAR</c:v>
                </c:pt>
                <c:pt idx="5">
                  <c:v>VCP</c:v>
                </c:pt>
                <c:pt idx="6">
                  <c:v>GUARULHOS</c:v>
                </c:pt>
                <c:pt idx="7">
                  <c:v>SANTOS BRASIL</c:v>
                </c:pt>
              </c:strCache>
            </c:strRef>
          </c:cat>
          <c:val>
            <c:numRef>
              <c:f>Data!$AK$5:$AK$13</c:f>
              <c:numCache>
                <c:formatCode>General</c:formatCode>
                <c:ptCount val="8"/>
                <c:pt idx="1">
                  <c:v>1</c:v>
                </c:pt>
                <c:pt idx="3">
                  <c:v>1</c:v>
                </c:pt>
                <c:pt idx="4">
                  <c:v>9.0000000000000018</c:v>
                </c:pt>
                <c:pt idx="5">
                  <c:v>13.000000000000002</c:v>
                </c:pt>
                <c:pt idx="6">
                  <c:v>17</c:v>
                </c:pt>
                <c:pt idx="7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D9-4EAD-9697-1AFF062EB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07261248"/>
        <c:axId val="607262208"/>
      </c:barChart>
      <c:catAx>
        <c:axId val="607261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62208"/>
        <c:crosses val="autoZero"/>
        <c:auto val="1"/>
        <c:lblAlgn val="ctr"/>
        <c:lblOffset val="100"/>
        <c:noMultiLvlLbl val="0"/>
      </c:catAx>
      <c:valAx>
        <c:axId val="60726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6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0025547463227507"/>
          <c:y val="0.10544152744630074"/>
          <c:w val="0.19948905073544984"/>
          <c:h val="8.05494897863304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HITACHI de Agosto a Outubro - 2024.xlsm]Data!PivotTable1</c:name>
    <c:fmtId val="7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Quantidade</a:t>
            </a:r>
            <a:r>
              <a:rPr lang="en-US" b="1" baseline="0">
                <a:solidFill>
                  <a:sysClr val="windowText" lastClr="000000"/>
                </a:solidFill>
              </a:rPr>
              <a:t> de Processos 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9872459353845376"/>
          <c:y val="5.65149136577708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2"/>
            </a:solidFill>
            <a:ln w="9525" cap="flat" cmpd="sng" algn="ctr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2"/>
            </a:solidFill>
            <a:ln w="9525" cap="flat" cmpd="sng" algn="ctr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2"/>
            </a:solidFill>
            <a:ln w="9525" cap="flat" cmpd="sng" algn="ctr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53985122210415E-2"/>
          <c:y val="0.35221350078492941"/>
          <c:w val="0.95591856543968134"/>
          <c:h val="0.50839392328706168"/>
        </c:manualLayout>
      </c:layout>
      <c:lineChart>
        <c:grouping val="standard"/>
        <c:varyColors val="0"/>
        <c:ser>
          <c:idx val="0"/>
          <c:order val="0"/>
          <c:tx>
            <c:strRef>
              <c:f>Data!$B$3:$B$4</c:f>
              <c:strCache>
                <c:ptCount val="1"/>
                <c:pt idx="0">
                  <c:v>AÉREO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2A53A3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Data!$A$5:$A$8</c:f>
              <c:strCache>
                <c:ptCount val="3"/>
                <c:pt idx="0">
                  <c:v>ago</c:v>
                </c:pt>
                <c:pt idx="1">
                  <c:v>out</c:v>
                </c:pt>
                <c:pt idx="2">
                  <c:v>set</c:v>
                </c:pt>
              </c:strCache>
            </c:strRef>
          </c:cat>
          <c:val>
            <c:numRef>
              <c:f>Data!$B$5:$B$8</c:f>
              <c:numCache>
                <c:formatCode>General</c:formatCode>
                <c:ptCount val="3"/>
                <c:pt idx="0">
                  <c:v>120</c:v>
                </c:pt>
                <c:pt idx="1">
                  <c:v>133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E4-42E2-9D12-822E979CE542}"/>
            </c:ext>
          </c:extLst>
        </c:ser>
        <c:ser>
          <c:idx val="1"/>
          <c:order val="1"/>
          <c:tx>
            <c:strRef>
              <c:f>Data!$C$3:$C$4</c:f>
              <c:strCache>
                <c:ptCount val="1"/>
                <c:pt idx="0">
                  <c:v>MARÍTIMO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Data!$A$5:$A$8</c:f>
              <c:strCache>
                <c:ptCount val="3"/>
                <c:pt idx="0">
                  <c:v>ago</c:v>
                </c:pt>
                <c:pt idx="1">
                  <c:v>out</c:v>
                </c:pt>
                <c:pt idx="2">
                  <c:v>set</c:v>
                </c:pt>
              </c:strCache>
            </c:strRef>
          </c:cat>
          <c:val>
            <c:numRef>
              <c:f>Data!$C$5:$C$8</c:f>
              <c:numCache>
                <c:formatCode>General</c:formatCode>
                <c:ptCount val="3"/>
                <c:pt idx="0">
                  <c:v>93</c:v>
                </c:pt>
                <c:pt idx="1">
                  <c:v>33</c:v>
                </c:pt>
                <c:pt idx="2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E4-42E2-9D12-822E979CE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853859824"/>
        <c:axId val="853866064"/>
      </c:lineChart>
      <c:catAx>
        <c:axId val="85385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866064"/>
        <c:crosses val="autoZero"/>
        <c:auto val="1"/>
        <c:lblAlgn val="ctr"/>
        <c:lblOffset val="100"/>
        <c:noMultiLvlLbl val="0"/>
      </c:catAx>
      <c:valAx>
        <c:axId val="853866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5385982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HITACHI de Agosto a Outubro - 2024.xlsm]Data!PivotTable4</c:name>
    <c:fmtId val="5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</a:rPr>
              <a:t>Quantidade</a:t>
            </a:r>
            <a:r>
              <a:rPr lang="en-US" sz="1400" b="1" baseline="0">
                <a:solidFill>
                  <a:sysClr val="windowText" lastClr="000000"/>
                </a:solidFill>
              </a:rPr>
              <a:t> Carregamento Portos /Aeroporto </a:t>
            </a:r>
            <a:endParaRPr lang="en-US" sz="14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3988880979016238"/>
          <c:y val="3.26340326340326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741279367921994"/>
          <c:y val="0.24057907994720876"/>
          <c:w val="0.81630751572185711"/>
          <c:h val="0.6520213619130942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Data!$G$3:$G$6</c:f>
              <c:strCache>
                <c:ptCount val="1"/>
                <c:pt idx="0">
                  <c:v>out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Data!$F$7:$F$15</c:f>
              <c:strCache>
                <c:ptCount val="8"/>
                <c:pt idx="0">
                  <c:v>EUDMARCO</c:v>
                </c:pt>
                <c:pt idx="1">
                  <c:v>AGESBEC</c:v>
                </c:pt>
                <c:pt idx="2">
                  <c:v>ECOPORTO</c:v>
                </c:pt>
                <c:pt idx="3">
                  <c:v>MOVECTA</c:v>
                </c:pt>
                <c:pt idx="4">
                  <c:v>DEICMAR</c:v>
                </c:pt>
                <c:pt idx="5">
                  <c:v>VCP</c:v>
                </c:pt>
                <c:pt idx="6">
                  <c:v>SANTOS BRASIL</c:v>
                </c:pt>
                <c:pt idx="7">
                  <c:v>GUARULHOS</c:v>
                </c:pt>
              </c:strCache>
            </c:strRef>
          </c:cat>
          <c:val>
            <c:numRef>
              <c:f>Data!$G$7:$G$15</c:f>
              <c:numCache>
                <c:formatCode>General</c:formatCode>
                <c:ptCount val="8"/>
                <c:pt idx="2">
                  <c:v>1</c:v>
                </c:pt>
                <c:pt idx="4">
                  <c:v>2</c:v>
                </c:pt>
                <c:pt idx="5">
                  <c:v>55</c:v>
                </c:pt>
                <c:pt idx="6">
                  <c:v>30</c:v>
                </c:pt>
                <c:pt idx="7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5-418A-AB51-3AAA1D591B6B}"/>
            </c:ext>
          </c:extLst>
        </c:ser>
        <c:ser>
          <c:idx val="1"/>
          <c:order val="1"/>
          <c:tx>
            <c:strRef>
              <c:f>Data!$H$3:$H$6</c:f>
              <c:strCache>
                <c:ptCount val="1"/>
                <c:pt idx="0">
                  <c:v>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Data!$F$7:$F$15</c:f>
              <c:strCache>
                <c:ptCount val="8"/>
                <c:pt idx="0">
                  <c:v>EUDMARCO</c:v>
                </c:pt>
                <c:pt idx="1">
                  <c:v>AGESBEC</c:v>
                </c:pt>
                <c:pt idx="2">
                  <c:v>ECOPORTO</c:v>
                </c:pt>
                <c:pt idx="3">
                  <c:v>MOVECTA</c:v>
                </c:pt>
                <c:pt idx="4">
                  <c:v>DEICMAR</c:v>
                </c:pt>
                <c:pt idx="5">
                  <c:v>VCP</c:v>
                </c:pt>
                <c:pt idx="6">
                  <c:v>SANTOS BRASIL</c:v>
                </c:pt>
                <c:pt idx="7">
                  <c:v>GUARULHOS</c:v>
                </c:pt>
              </c:strCache>
            </c:strRef>
          </c:cat>
          <c:val>
            <c:numRef>
              <c:f>Data!$H$7:$H$15</c:f>
              <c:numCache>
                <c:formatCode>General</c:formatCode>
                <c:ptCount val="8"/>
                <c:pt idx="0">
                  <c:v>1</c:v>
                </c:pt>
                <c:pt idx="3">
                  <c:v>1</c:v>
                </c:pt>
                <c:pt idx="4">
                  <c:v>7</c:v>
                </c:pt>
                <c:pt idx="5">
                  <c:v>35</c:v>
                </c:pt>
                <c:pt idx="6">
                  <c:v>35</c:v>
                </c:pt>
                <c:pt idx="7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65-418A-AB51-3AAA1D591B6B}"/>
            </c:ext>
          </c:extLst>
        </c:ser>
        <c:ser>
          <c:idx val="2"/>
          <c:order val="2"/>
          <c:tx>
            <c:strRef>
              <c:f>Data!$I$3:$I$6</c:f>
              <c:strCache>
                <c:ptCount val="1"/>
                <c:pt idx="0">
                  <c:v>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Data!$F$7:$F$15</c:f>
              <c:strCache>
                <c:ptCount val="8"/>
                <c:pt idx="0">
                  <c:v>EUDMARCO</c:v>
                </c:pt>
                <c:pt idx="1">
                  <c:v>AGESBEC</c:v>
                </c:pt>
                <c:pt idx="2">
                  <c:v>ECOPORTO</c:v>
                </c:pt>
                <c:pt idx="3">
                  <c:v>MOVECTA</c:v>
                </c:pt>
                <c:pt idx="4">
                  <c:v>DEICMAR</c:v>
                </c:pt>
                <c:pt idx="5">
                  <c:v>VCP</c:v>
                </c:pt>
                <c:pt idx="6">
                  <c:v>SANTOS BRASIL</c:v>
                </c:pt>
                <c:pt idx="7">
                  <c:v>GUARULHOS</c:v>
                </c:pt>
              </c:strCache>
            </c:strRef>
          </c:cat>
          <c:val>
            <c:numRef>
              <c:f>Data!$I$7:$I$15</c:f>
              <c:numCache>
                <c:formatCode>General</c:formatCode>
                <c:ptCount val="8"/>
                <c:pt idx="1">
                  <c:v>1</c:v>
                </c:pt>
                <c:pt idx="3">
                  <c:v>1</c:v>
                </c:pt>
                <c:pt idx="4">
                  <c:v>14</c:v>
                </c:pt>
                <c:pt idx="5">
                  <c:v>46</c:v>
                </c:pt>
                <c:pt idx="6">
                  <c:v>78</c:v>
                </c:pt>
                <c:pt idx="7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65-418A-AB51-3AAA1D591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83252752"/>
        <c:axId val="1683253712"/>
      </c:barChart>
      <c:catAx>
        <c:axId val="1683252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253712"/>
        <c:crosses val="autoZero"/>
        <c:auto val="1"/>
        <c:lblAlgn val="ctr"/>
        <c:lblOffset val="100"/>
        <c:noMultiLvlLbl val="0"/>
      </c:catAx>
      <c:valAx>
        <c:axId val="1683253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325275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05267975185599"/>
          <c:y val="0.15345337077620544"/>
          <c:w val="0.3372597064011581"/>
          <c:h val="7.70242892790127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HITACHI de Agosto a Outubro - 2024.xlsm]Data!PivotTable5</c:name>
    <c:fmtId val="5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SLA da chegada no cliente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4920535048471292E-2"/>
          <c:y val="0.4128405005354388"/>
          <c:w val="0.93311847501864287"/>
          <c:h val="0.4503425786695669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Data!$S$3:$S$4</c:f>
              <c:strCache>
                <c:ptCount val="1"/>
                <c:pt idx="0">
                  <c:v>Dentro de prazo</c:v>
                </c:pt>
              </c:strCache>
            </c:strRef>
          </c:tx>
          <c:spPr>
            <a:solidFill>
              <a:srgbClr val="F4742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Data!$R$5:$R$8</c:f>
              <c:strCache>
                <c:ptCount val="3"/>
                <c:pt idx="0">
                  <c:v>ago</c:v>
                </c:pt>
                <c:pt idx="1">
                  <c:v>set</c:v>
                </c:pt>
                <c:pt idx="2">
                  <c:v>out</c:v>
                </c:pt>
              </c:strCache>
            </c:strRef>
          </c:cat>
          <c:val>
            <c:numRef>
              <c:f>Data!$S$5:$S$8</c:f>
              <c:numCache>
                <c:formatCode>0%</c:formatCode>
                <c:ptCount val="3"/>
                <c:pt idx="0">
                  <c:v>0.676056338028169</c:v>
                </c:pt>
                <c:pt idx="1">
                  <c:v>0.75</c:v>
                </c:pt>
                <c:pt idx="2">
                  <c:v>0.73493975903614461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FF-4EE3-9BFB-8334B0B9D2D0}"/>
            </c:ext>
          </c:extLst>
        </c:ser>
        <c:ser>
          <c:idx val="1"/>
          <c:order val="1"/>
          <c:tx>
            <c:strRef>
              <c:f>Data!$T$3:$T$4</c:f>
              <c:strCache>
                <c:ptCount val="1"/>
                <c:pt idx="0">
                  <c:v>Fora de Prazo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Data!$R$5:$R$8</c:f>
              <c:strCache>
                <c:ptCount val="3"/>
                <c:pt idx="0">
                  <c:v>ago</c:v>
                </c:pt>
                <c:pt idx="1">
                  <c:v>set</c:v>
                </c:pt>
                <c:pt idx="2">
                  <c:v>out</c:v>
                </c:pt>
              </c:strCache>
            </c:strRef>
          </c:cat>
          <c:val>
            <c:numRef>
              <c:f>Data!$T$5:$T$8</c:f>
              <c:numCache>
                <c:formatCode>0%</c:formatCode>
                <c:ptCount val="3"/>
                <c:pt idx="0">
                  <c:v>0.323943661971831</c:v>
                </c:pt>
                <c:pt idx="1">
                  <c:v>0.25</c:v>
                </c:pt>
                <c:pt idx="2">
                  <c:v>0.26506024096385544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FF-4EE3-9BFB-8334B0B9D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0"/>
        <c:overlap val="100"/>
        <c:axId val="1848776608"/>
        <c:axId val="1848777568"/>
      </c:barChart>
      <c:catAx>
        <c:axId val="1848776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4742D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777568"/>
        <c:crosses val="autoZero"/>
        <c:auto val="1"/>
        <c:lblAlgn val="ctr"/>
        <c:lblOffset val="100"/>
        <c:noMultiLvlLbl val="0"/>
      </c:catAx>
      <c:valAx>
        <c:axId val="1848777568"/>
        <c:scaling>
          <c:orientation val="minMax"/>
          <c:min val="0"/>
        </c:scaling>
        <c:delete val="1"/>
        <c:axPos val="l"/>
        <c:numFmt formatCode="0%" sourceLinked="1"/>
        <c:majorTickMark val="none"/>
        <c:minorTickMark val="none"/>
        <c:tickLblPos val="nextTo"/>
        <c:crossAx val="184877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HITACHI de Agosto a Outubro - 2024.xlsm]Data!PivotTable7</c:name>
    <c:fmtId val="5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Performance de transporte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bg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A53A3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255496771831759E-2"/>
          <c:y val="0.31262825990754256"/>
          <c:w val="0.93193046234153631"/>
          <c:h val="0.5391428891684206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Data!$X$3:$X$4</c:f>
              <c:strCache>
                <c:ptCount val="1"/>
                <c:pt idx="0">
                  <c:v>Dentro do Prazo</c:v>
                </c:pt>
              </c:strCache>
            </c:strRef>
          </c:tx>
          <c:spPr>
            <a:solidFill>
              <a:srgbClr val="F4742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Data!$W$5:$W$8</c:f>
              <c:strCache>
                <c:ptCount val="3"/>
                <c:pt idx="0">
                  <c:v>ago</c:v>
                </c:pt>
                <c:pt idx="1">
                  <c:v>set</c:v>
                </c:pt>
                <c:pt idx="2">
                  <c:v>out</c:v>
                </c:pt>
              </c:strCache>
            </c:strRef>
          </c:cat>
          <c:val>
            <c:numRef>
              <c:f>Data!$X$5:$X$8</c:f>
              <c:numCache>
                <c:formatCode>0%</c:formatCode>
                <c:ptCount val="3"/>
                <c:pt idx="0">
                  <c:v>0.99061032863849763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BB-42AB-878E-27FEA6899A10}"/>
            </c:ext>
          </c:extLst>
        </c:ser>
        <c:ser>
          <c:idx val="1"/>
          <c:order val="1"/>
          <c:tx>
            <c:strRef>
              <c:f>Data!$Y$3:$Y$4</c:f>
              <c:strCache>
                <c:ptCount val="1"/>
                <c:pt idx="0">
                  <c:v>Fora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Data!$W$5:$W$8</c:f>
              <c:strCache>
                <c:ptCount val="3"/>
                <c:pt idx="0">
                  <c:v>ago</c:v>
                </c:pt>
                <c:pt idx="1">
                  <c:v>set</c:v>
                </c:pt>
                <c:pt idx="2">
                  <c:v>out</c:v>
                </c:pt>
              </c:strCache>
            </c:strRef>
          </c:cat>
          <c:val>
            <c:numRef>
              <c:f>Data!$Y$5:$Y$8</c:f>
              <c:numCache>
                <c:formatCode>0%</c:formatCode>
                <c:ptCount val="3"/>
                <c:pt idx="0">
                  <c:v>9.3896713615023476E-3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BB-42AB-878E-27FEA6899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0"/>
        <c:overlap val="100"/>
        <c:axId val="73835728"/>
        <c:axId val="73838608"/>
      </c:barChart>
      <c:catAx>
        <c:axId val="73835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4742D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38608"/>
        <c:crosses val="autoZero"/>
        <c:auto val="1"/>
        <c:lblAlgn val="ctr"/>
        <c:lblOffset val="100"/>
        <c:noMultiLvlLbl val="0"/>
      </c:catAx>
      <c:valAx>
        <c:axId val="73838608"/>
        <c:scaling>
          <c:orientation val="minMax"/>
          <c:min val="0"/>
        </c:scaling>
        <c:delete val="1"/>
        <c:axPos val="l"/>
        <c:numFmt formatCode="0%" sourceLinked="1"/>
        <c:majorTickMark val="none"/>
        <c:minorTickMark val="none"/>
        <c:tickLblPos val="nextTo"/>
        <c:crossAx val="7383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HITACHI de Agosto a Outubro - 2024.xlsm]Data!PivotTable2</c:name>
    <c:fmtId val="7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chemeClr val="tx1"/>
                </a:solidFill>
              </a:rPr>
              <a:t>Performance de emissão</a:t>
            </a:r>
            <a:r>
              <a:rPr lang="en-US" sz="1400" b="1" baseline="0">
                <a:solidFill>
                  <a:schemeClr val="tx1"/>
                </a:solidFill>
              </a:rPr>
              <a:t> de CTE</a:t>
            </a:r>
            <a:endParaRPr lang="en-US" sz="14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0799810608333044"/>
          <c:y val="4.43479111086279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F4742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2568460208895082E-2"/>
          <c:y val="0.37091864513650791"/>
          <c:w val="0.93486307958220982"/>
          <c:h val="0.4834611217212060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Data!$N$3:$N$4</c:f>
              <c:strCache>
                <c:ptCount val="1"/>
                <c:pt idx="0">
                  <c:v>Dentro do Prazo</c:v>
                </c:pt>
              </c:strCache>
            </c:strRef>
          </c:tx>
          <c:spPr>
            <a:solidFill>
              <a:srgbClr val="F4742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Data!$M$5:$M$8</c:f>
              <c:strCache>
                <c:ptCount val="3"/>
                <c:pt idx="0">
                  <c:v>ago</c:v>
                </c:pt>
                <c:pt idx="1">
                  <c:v>set</c:v>
                </c:pt>
                <c:pt idx="2">
                  <c:v>out</c:v>
                </c:pt>
              </c:strCache>
            </c:strRef>
          </c:cat>
          <c:val>
            <c:numRef>
              <c:f>Data!$N$5:$N$8</c:f>
              <c:numCache>
                <c:formatCode>0%</c:formatCode>
                <c:ptCount val="3"/>
                <c:pt idx="0">
                  <c:v>0.84507042253521125</c:v>
                </c:pt>
                <c:pt idx="1">
                  <c:v>0.59722222222222221</c:v>
                </c:pt>
                <c:pt idx="2">
                  <c:v>0.78915662650602414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7C-4C01-938B-8C3D478E17FB}"/>
            </c:ext>
          </c:extLst>
        </c:ser>
        <c:ser>
          <c:idx val="1"/>
          <c:order val="1"/>
          <c:tx>
            <c:strRef>
              <c:f>Data!$O$3:$O$4</c:f>
              <c:strCache>
                <c:ptCount val="1"/>
                <c:pt idx="0">
                  <c:v>Fora do Prazo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Data!$M$5:$M$8</c:f>
              <c:strCache>
                <c:ptCount val="3"/>
                <c:pt idx="0">
                  <c:v>ago</c:v>
                </c:pt>
                <c:pt idx="1">
                  <c:v>set</c:v>
                </c:pt>
                <c:pt idx="2">
                  <c:v>out</c:v>
                </c:pt>
              </c:strCache>
            </c:strRef>
          </c:cat>
          <c:val>
            <c:numRef>
              <c:f>Data!$O$5:$O$8</c:f>
              <c:numCache>
                <c:formatCode>0%</c:formatCode>
                <c:ptCount val="3"/>
                <c:pt idx="0">
                  <c:v>0.15492957746478872</c:v>
                </c:pt>
                <c:pt idx="1">
                  <c:v>0.40277777777777779</c:v>
                </c:pt>
                <c:pt idx="2">
                  <c:v>0.21084337349397592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7C-4C01-938B-8C3D478E17F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50"/>
        <c:overlap val="100"/>
        <c:axId val="339566319"/>
        <c:axId val="339578799"/>
      </c:barChart>
      <c:catAx>
        <c:axId val="33956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4742D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578799"/>
        <c:crosses val="autoZero"/>
        <c:auto val="1"/>
        <c:lblAlgn val="ctr"/>
        <c:lblOffset val="100"/>
        <c:noMultiLvlLbl val="0"/>
      </c:catAx>
      <c:valAx>
        <c:axId val="339578799"/>
        <c:scaling>
          <c:orientation val="minMax"/>
          <c:min val="0"/>
        </c:scaling>
        <c:delete val="1"/>
        <c:axPos val="l"/>
        <c:numFmt formatCode="0%" sourceLinked="1"/>
        <c:majorTickMark val="none"/>
        <c:minorTickMark val="none"/>
        <c:tickLblPos val="nextTo"/>
        <c:crossAx val="339566319"/>
        <c:crosses val="autoZero"/>
        <c:crossBetween val="between"/>
        <c:majorUnit val="0.2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[KPI HITACHI de Agosto a Outubro - 2024.xlsm]Data!PivotTable10</c:name>
    <c:fmtId val="7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Quantidade</a:t>
            </a:r>
            <a:r>
              <a:rPr lang="en-US" b="1" baseline="0"/>
              <a:t> de veículos utilizados na operação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86541293032552"/>
          <c:y val="0.19613365155131268"/>
          <c:w val="0.78171494979637868"/>
          <c:h val="0.712227839061883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Data!$AI$3:$AI$4</c:f>
              <c:strCache>
                <c:ptCount val="1"/>
                <c:pt idx="0">
                  <c:v>out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Data!$AH$5:$AH$13</c:f>
              <c:strCache>
                <c:ptCount val="8"/>
                <c:pt idx="0">
                  <c:v>EUDMARCO</c:v>
                </c:pt>
                <c:pt idx="1">
                  <c:v>AGESBEC</c:v>
                </c:pt>
                <c:pt idx="2">
                  <c:v>ECOPORTO</c:v>
                </c:pt>
                <c:pt idx="3">
                  <c:v>MOVECTA</c:v>
                </c:pt>
                <c:pt idx="4">
                  <c:v>DEICMAR</c:v>
                </c:pt>
                <c:pt idx="5">
                  <c:v>VCP</c:v>
                </c:pt>
                <c:pt idx="6">
                  <c:v>GUARULHOS</c:v>
                </c:pt>
                <c:pt idx="7">
                  <c:v>SANTOS BRASIL</c:v>
                </c:pt>
              </c:strCache>
            </c:strRef>
          </c:cat>
          <c:val>
            <c:numRef>
              <c:f>Data!$AI$5:$AI$13</c:f>
              <c:numCache>
                <c:formatCode>General</c:formatCode>
                <c:ptCount val="8"/>
                <c:pt idx="2">
                  <c:v>1</c:v>
                </c:pt>
                <c:pt idx="4">
                  <c:v>2</c:v>
                </c:pt>
                <c:pt idx="5">
                  <c:v>14.000000000000002</c:v>
                </c:pt>
                <c:pt idx="6">
                  <c:v>21.999999999999979</c:v>
                </c:pt>
                <c:pt idx="7">
                  <c:v>18.999999999999996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B2-433F-886D-BF7906CB418B}"/>
            </c:ext>
          </c:extLst>
        </c:ser>
        <c:ser>
          <c:idx val="1"/>
          <c:order val="1"/>
          <c:tx>
            <c:strRef>
              <c:f>Data!$AJ$3:$AJ$4</c:f>
              <c:strCache>
                <c:ptCount val="1"/>
                <c:pt idx="0">
                  <c:v>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Data!$AH$5:$AH$13</c:f>
              <c:strCache>
                <c:ptCount val="8"/>
                <c:pt idx="0">
                  <c:v>EUDMARCO</c:v>
                </c:pt>
                <c:pt idx="1">
                  <c:v>AGESBEC</c:v>
                </c:pt>
                <c:pt idx="2">
                  <c:v>ECOPORTO</c:v>
                </c:pt>
                <c:pt idx="3">
                  <c:v>MOVECTA</c:v>
                </c:pt>
                <c:pt idx="4">
                  <c:v>DEICMAR</c:v>
                </c:pt>
                <c:pt idx="5">
                  <c:v>VCP</c:v>
                </c:pt>
                <c:pt idx="6">
                  <c:v>GUARULHOS</c:v>
                </c:pt>
                <c:pt idx="7">
                  <c:v>SANTOS BRASIL</c:v>
                </c:pt>
              </c:strCache>
            </c:strRef>
          </c:cat>
          <c:val>
            <c:numRef>
              <c:f>Data!$AJ$5:$AJ$13</c:f>
              <c:numCache>
                <c:formatCode>General</c:formatCode>
                <c:ptCount val="8"/>
                <c:pt idx="0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7.9999999999999991</c:v>
                </c:pt>
                <c:pt idx="6">
                  <c:v>10</c:v>
                </c:pt>
                <c:pt idx="7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B2-433F-886D-BF7906CB418B}"/>
            </c:ext>
          </c:extLst>
        </c:ser>
        <c:ser>
          <c:idx val="2"/>
          <c:order val="2"/>
          <c:tx>
            <c:strRef>
              <c:f>Data!$AK$3:$AK$4</c:f>
              <c:strCache>
                <c:ptCount val="1"/>
                <c:pt idx="0">
                  <c:v>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Data!$AH$5:$AH$13</c:f>
              <c:strCache>
                <c:ptCount val="8"/>
                <c:pt idx="0">
                  <c:v>EUDMARCO</c:v>
                </c:pt>
                <c:pt idx="1">
                  <c:v>AGESBEC</c:v>
                </c:pt>
                <c:pt idx="2">
                  <c:v>ECOPORTO</c:v>
                </c:pt>
                <c:pt idx="3">
                  <c:v>MOVECTA</c:v>
                </c:pt>
                <c:pt idx="4">
                  <c:v>DEICMAR</c:v>
                </c:pt>
                <c:pt idx="5">
                  <c:v>VCP</c:v>
                </c:pt>
                <c:pt idx="6">
                  <c:v>GUARULHOS</c:v>
                </c:pt>
                <c:pt idx="7">
                  <c:v>SANTOS BRASIL</c:v>
                </c:pt>
              </c:strCache>
            </c:strRef>
          </c:cat>
          <c:val>
            <c:numRef>
              <c:f>Data!$AK$5:$AK$13</c:f>
              <c:numCache>
                <c:formatCode>General</c:formatCode>
                <c:ptCount val="8"/>
                <c:pt idx="1">
                  <c:v>1</c:v>
                </c:pt>
                <c:pt idx="3">
                  <c:v>1</c:v>
                </c:pt>
                <c:pt idx="4">
                  <c:v>9.0000000000000018</c:v>
                </c:pt>
                <c:pt idx="5">
                  <c:v>13.000000000000002</c:v>
                </c:pt>
                <c:pt idx="6">
                  <c:v>17</c:v>
                </c:pt>
                <c:pt idx="7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B2-433F-886D-BF7906CB4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07261248"/>
        <c:axId val="607262208"/>
      </c:barChart>
      <c:catAx>
        <c:axId val="607261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62208"/>
        <c:crosses val="autoZero"/>
        <c:auto val="1"/>
        <c:lblAlgn val="ctr"/>
        <c:lblOffset val="100"/>
        <c:noMultiLvlLbl val="0"/>
      </c:catAx>
      <c:valAx>
        <c:axId val="60726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6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0025547463227507"/>
          <c:y val="0.10544152744630074"/>
          <c:w val="0.19948905073544984"/>
          <c:h val="8.05494897863304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image" Target="../media/image9.png"/><Relationship Id="rId18" Type="http://schemas.openxmlformats.org/officeDocument/2006/relationships/image" Target="../media/image3.png"/><Relationship Id="rId3" Type="http://schemas.openxmlformats.org/officeDocument/2006/relationships/image" Target="../media/image4.jpeg"/><Relationship Id="rId21" Type="http://schemas.openxmlformats.org/officeDocument/2006/relationships/image" Target="../media/image14.png"/><Relationship Id="rId7" Type="http://schemas.openxmlformats.org/officeDocument/2006/relationships/chart" Target="../charts/chart4.xml"/><Relationship Id="rId12" Type="http://schemas.openxmlformats.org/officeDocument/2006/relationships/chart" Target="../charts/chart6.xml"/><Relationship Id="rId17" Type="http://schemas.openxmlformats.org/officeDocument/2006/relationships/image" Target="../media/image2.png"/><Relationship Id="rId2" Type="http://schemas.openxmlformats.org/officeDocument/2006/relationships/chart" Target="../charts/chart2.xml"/><Relationship Id="rId16" Type="http://schemas.openxmlformats.org/officeDocument/2006/relationships/image" Target="../media/image11.png"/><Relationship Id="rId20" Type="http://schemas.openxmlformats.org/officeDocument/2006/relationships/image" Target="../media/image13.png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11" Type="http://schemas.openxmlformats.org/officeDocument/2006/relationships/image" Target="../media/image8.png"/><Relationship Id="rId5" Type="http://schemas.microsoft.com/office/2007/relationships/hdphoto" Target="../media/hdphoto1.wdp"/><Relationship Id="rId15" Type="http://schemas.openxmlformats.org/officeDocument/2006/relationships/image" Target="../media/image10.png"/><Relationship Id="rId10" Type="http://schemas.openxmlformats.org/officeDocument/2006/relationships/image" Target="../media/image7.png"/><Relationship Id="rId19" Type="http://schemas.openxmlformats.org/officeDocument/2006/relationships/image" Target="../media/image12.png"/><Relationship Id="rId4" Type="http://schemas.openxmlformats.org/officeDocument/2006/relationships/image" Target="../media/image5.png"/><Relationship Id="rId9" Type="http://schemas.openxmlformats.org/officeDocument/2006/relationships/image" Target="../media/image6.png"/><Relationship Id="rId14" Type="http://schemas.microsoft.com/office/2007/relationships/hdphoto" Target="../media/hdphoto2.wdp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image" Target="../media/image9.png"/><Relationship Id="rId18" Type="http://schemas.openxmlformats.org/officeDocument/2006/relationships/image" Target="../media/image3.png"/><Relationship Id="rId3" Type="http://schemas.openxmlformats.org/officeDocument/2006/relationships/image" Target="../media/image4.jpeg"/><Relationship Id="rId21" Type="http://schemas.openxmlformats.org/officeDocument/2006/relationships/image" Target="../media/image14.png"/><Relationship Id="rId7" Type="http://schemas.openxmlformats.org/officeDocument/2006/relationships/chart" Target="../charts/chart10.xml"/><Relationship Id="rId12" Type="http://schemas.openxmlformats.org/officeDocument/2006/relationships/chart" Target="../charts/chart12.xml"/><Relationship Id="rId17" Type="http://schemas.openxmlformats.org/officeDocument/2006/relationships/image" Target="../media/image2.png"/><Relationship Id="rId2" Type="http://schemas.openxmlformats.org/officeDocument/2006/relationships/chart" Target="../charts/chart8.xml"/><Relationship Id="rId16" Type="http://schemas.openxmlformats.org/officeDocument/2006/relationships/image" Target="../media/image11.png"/><Relationship Id="rId20" Type="http://schemas.openxmlformats.org/officeDocument/2006/relationships/image" Target="../media/image13.png"/><Relationship Id="rId1" Type="http://schemas.openxmlformats.org/officeDocument/2006/relationships/chart" Target="../charts/chart7.xml"/><Relationship Id="rId6" Type="http://schemas.openxmlformats.org/officeDocument/2006/relationships/chart" Target="../charts/chart9.xml"/><Relationship Id="rId11" Type="http://schemas.openxmlformats.org/officeDocument/2006/relationships/image" Target="../media/image8.png"/><Relationship Id="rId5" Type="http://schemas.microsoft.com/office/2007/relationships/hdphoto" Target="../media/hdphoto1.wdp"/><Relationship Id="rId15" Type="http://schemas.openxmlformats.org/officeDocument/2006/relationships/image" Target="../media/image10.png"/><Relationship Id="rId10" Type="http://schemas.openxmlformats.org/officeDocument/2006/relationships/image" Target="../media/image7.png"/><Relationship Id="rId19" Type="http://schemas.openxmlformats.org/officeDocument/2006/relationships/image" Target="../media/image12.png"/><Relationship Id="rId4" Type="http://schemas.openxmlformats.org/officeDocument/2006/relationships/image" Target="../media/image5.png"/><Relationship Id="rId9" Type="http://schemas.openxmlformats.org/officeDocument/2006/relationships/image" Target="../media/image6.png"/><Relationship Id="rId14" Type="http://schemas.microsoft.com/office/2007/relationships/hdphoto" Target="../media/hdphoto2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76200</xdr:rowOff>
    </xdr:from>
    <xdr:to>
      <xdr:col>0</xdr:col>
      <xdr:colOff>595200</xdr:colOff>
      <xdr:row>2</xdr:row>
      <xdr:rowOff>150700</xdr:rowOff>
    </xdr:to>
    <xdr:pic macro="[0]!ReturnToDash">
      <xdr:nvPicPr>
        <xdr:cNvPr id="5" name="Picture 4">
          <a:extLst>
            <a:ext uri="{FF2B5EF4-FFF2-40B4-BE49-F238E27FC236}">
              <a16:creationId xmlns:a16="http://schemas.microsoft.com/office/drawing/2014/main" id="{C9E942F3-52A7-F3BF-A92D-461EFA45A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76200"/>
          <a:ext cx="442800" cy="442800"/>
        </a:xfrm>
        <a:prstGeom prst="rect">
          <a:avLst/>
        </a:prstGeom>
      </xdr:spPr>
    </xdr:pic>
    <xdr:clientData/>
  </xdr:twoCellAnchor>
  <xdr:twoCellAnchor editAs="oneCell">
    <xdr:from>
      <xdr:col>1</xdr:col>
      <xdr:colOff>127000</xdr:colOff>
      <xdr:row>0</xdr:row>
      <xdr:rowOff>107950</xdr:rowOff>
    </xdr:from>
    <xdr:to>
      <xdr:col>1</xdr:col>
      <xdr:colOff>569800</xdr:colOff>
      <xdr:row>2</xdr:row>
      <xdr:rowOff>182450</xdr:rowOff>
    </xdr:to>
    <xdr:pic macro="[0]!GoToTables">
      <xdr:nvPicPr>
        <xdr:cNvPr id="2" name="TabelasDinamicas" hidden="1">
          <a:extLst>
            <a:ext uri="{FF2B5EF4-FFF2-40B4-BE49-F238E27FC236}">
              <a16:creationId xmlns:a16="http://schemas.microsoft.com/office/drawing/2014/main" id="{55690397-0ED5-4365-8997-13185D0D6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107950"/>
          <a:ext cx="442800" cy="442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12</xdr:row>
      <xdr:rowOff>146050</xdr:rowOff>
    </xdr:from>
    <xdr:to>
      <xdr:col>0</xdr:col>
      <xdr:colOff>595200</xdr:colOff>
      <xdr:row>15</xdr:row>
      <xdr:rowOff>36400</xdr:rowOff>
    </xdr:to>
    <xdr:pic macro="[0]!ReturnToDash">
      <xdr:nvPicPr>
        <xdr:cNvPr id="2" name="Picture 1">
          <a:extLst>
            <a:ext uri="{FF2B5EF4-FFF2-40B4-BE49-F238E27FC236}">
              <a16:creationId xmlns:a16="http://schemas.microsoft.com/office/drawing/2014/main" id="{5300C870-E6B7-45EE-A6D0-32A49AE18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425700"/>
          <a:ext cx="442800" cy="442800"/>
        </a:xfrm>
        <a:prstGeom prst="rect">
          <a:avLst/>
        </a:prstGeom>
      </xdr:spPr>
    </xdr:pic>
    <xdr:clientData/>
  </xdr:twoCellAnchor>
  <xdr:twoCellAnchor editAs="oneCell">
    <xdr:from>
      <xdr:col>0</xdr:col>
      <xdr:colOff>774700</xdr:colOff>
      <xdr:row>12</xdr:row>
      <xdr:rowOff>152400</xdr:rowOff>
    </xdr:from>
    <xdr:to>
      <xdr:col>1</xdr:col>
      <xdr:colOff>355170</xdr:colOff>
      <xdr:row>15</xdr:row>
      <xdr:rowOff>42750</xdr:rowOff>
    </xdr:to>
    <xdr:pic macro="[0]!GoToSource">
      <xdr:nvPicPr>
        <xdr:cNvPr id="3" name="Picture 2">
          <a:extLst>
            <a:ext uri="{FF2B5EF4-FFF2-40B4-BE49-F238E27FC236}">
              <a16:creationId xmlns:a16="http://schemas.microsoft.com/office/drawing/2014/main" id="{E925CD0C-6593-44A8-AD0B-5C37FA1DF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700" y="2730500"/>
          <a:ext cx="442800" cy="442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598714</xdr:colOff>
      <xdr:row>7</xdr:row>
      <xdr:rowOff>151764</xdr:rowOff>
    </xdr:from>
    <xdr:to>
      <xdr:col>26</xdr:col>
      <xdr:colOff>217713</xdr:colOff>
      <xdr:row>21</xdr:row>
      <xdr:rowOff>99364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FBDE76-C6A1-45A4-B2AE-828B7211F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117292</xdr:colOff>
      <xdr:row>7</xdr:row>
      <xdr:rowOff>151764</xdr:rowOff>
    </xdr:from>
    <xdr:to>
      <xdr:col>8</xdr:col>
      <xdr:colOff>263073</xdr:colOff>
      <xdr:row>21</xdr:row>
      <xdr:rowOff>100056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991DD7B-342A-41E3-942D-4D08E3BC50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510644</xdr:colOff>
      <xdr:row>4</xdr:row>
      <xdr:rowOff>6351</xdr:rowOff>
    </xdr:to>
    <xdr:pic>
      <xdr:nvPicPr>
        <xdr:cNvPr id="4" name="Picture 3" descr="Brasmeg Transportes e Armazém Geral | Mauá SP">
          <a:extLst>
            <a:ext uri="{FF2B5EF4-FFF2-40B4-BE49-F238E27FC236}">
              <a16:creationId xmlns:a16="http://schemas.microsoft.com/office/drawing/2014/main" id="{2E5AA042-8A06-4732-8C7D-053B08542B8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408" t="24192" r="10407" b="24191"/>
        <a:stretch/>
      </xdr:blipFill>
      <xdr:spPr bwMode="auto">
        <a:xfrm>
          <a:off x="0" y="0"/>
          <a:ext cx="1112624" cy="7264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558800</xdr:colOff>
      <xdr:row>0</xdr:row>
      <xdr:rowOff>49531</xdr:rowOff>
    </xdr:from>
    <xdr:to>
      <xdr:col>2</xdr:col>
      <xdr:colOff>592346</xdr:colOff>
      <xdr:row>3</xdr:row>
      <xdr:rowOff>138430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190FACE-95D3-4E73-92E2-E603929B86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1001" b="89612" l="10000" r="90000">
                      <a14:foregroundMark x1="35652" y1="7635" x2="36739" y2="7384"/>
                      <a14:foregroundMark x1="43696" y1="4631" x2="44457" y2="2879"/>
                      <a14:foregroundMark x1="53913" y1="1877" x2="54783" y2="2128"/>
                      <a14:foregroundMark x1="46304" y1="1252" x2="47065" y2="1001"/>
                      <a14:foregroundMark x1="53043" y1="1126" x2="53696" y2="1126"/>
                      <a14:foregroundMark x1="22935" y1="66083" x2="18478" y2="67710"/>
                      <a14:foregroundMark x1="31413" y1="70839" x2="31522" y2="73467"/>
                      <a14:foregroundMark x1="43152" y1="68586" x2="42609" y2="71589"/>
                      <a14:foregroundMark x1="58043" y1="68961" x2="57935" y2="72716"/>
                      <a14:foregroundMark x1="71957" y1="69587" x2="71957" y2="72090"/>
                      <a14:foregroundMark x1="80652" y1="66333" x2="78587" y2="67334"/>
                    </a14:backgroundRemoval>
                  </a14:imgEffect>
                </a14:imgLayer>
              </a14:imgProps>
            </a:ext>
          </a:extLst>
        </a:blip>
        <a:srcRect l="14361" r="14747" b="19554"/>
        <a:stretch/>
      </xdr:blipFill>
      <xdr:spPr>
        <a:xfrm>
          <a:off x="1160780" y="49531"/>
          <a:ext cx="635526" cy="637539"/>
        </a:xfrm>
        <a:prstGeom prst="rect">
          <a:avLst/>
        </a:prstGeom>
      </xdr:spPr>
    </xdr:pic>
    <xdr:clientData/>
  </xdr:twoCellAnchor>
  <xdr:twoCellAnchor>
    <xdr:from>
      <xdr:col>20</xdr:col>
      <xdr:colOff>597899</xdr:colOff>
      <xdr:row>24</xdr:row>
      <xdr:rowOff>8163</xdr:rowOff>
    </xdr:from>
    <xdr:to>
      <xdr:col>26</xdr:col>
      <xdr:colOff>217713</xdr:colOff>
      <xdr:row>37</xdr:row>
      <xdr:rowOff>137191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20F4D2A-860C-44A1-9D87-F87F22DF25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117292</xdr:colOff>
      <xdr:row>24</xdr:row>
      <xdr:rowOff>8163</xdr:rowOff>
    </xdr:from>
    <xdr:to>
      <xdr:col>8</xdr:col>
      <xdr:colOff>262035</xdr:colOff>
      <xdr:row>37</xdr:row>
      <xdr:rowOff>137191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4895A12-CAB6-4B92-A482-CCDBEB23EB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167595</xdr:colOff>
      <xdr:row>24</xdr:row>
      <xdr:rowOff>8163</xdr:rowOff>
    </xdr:from>
    <xdr:to>
      <xdr:col>18</xdr:col>
      <xdr:colOff>366337</xdr:colOff>
      <xdr:row>37</xdr:row>
      <xdr:rowOff>137191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C9078C6-4C81-48FC-9016-1D49D3DB10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13</xdr:col>
      <xdr:colOff>118933</xdr:colOff>
      <xdr:row>0</xdr:row>
      <xdr:rowOff>128494</xdr:rowOff>
    </xdr:from>
    <xdr:to>
      <xdr:col>14</xdr:col>
      <xdr:colOff>76825</xdr:colOff>
      <xdr:row>3</xdr:row>
      <xdr:rowOff>20320</xdr:rowOff>
    </xdr:to>
    <xdr:pic macro="[0]!ShipFilter">
      <xdr:nvPicPr>
        <xdr:cNvPr id="13" name="Ship">
          <a:extLst>
            <a:ext uri="{FF2B5EF4-FFF2-40B4-BE49-F238E27FC236}">
              <a16:creationId xmlns:a16="http://schemas.microsoft.com/office/drawing/2014/main" id="{EF60C37C-E2FB-4028-BA81-E4AEFEC7CA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225" b="10204"/>
        <a:stretch/>
      </xdr:blipFill>
      <xdr:spPr>
        <a:xfrm>
          <a:off x="7944673" y="128494"/>
          <a:ext cx="559872" cy="440466"/>
        </a:xfrm>
        <a:prstGeom prst="rect">
          <a:avLst/>
        </a:prstGeom>
      </xdr:spPr>
    </xdr:pic>
    <xdr:clientData/>
  </xdr:twoCellAnchor>
  <xdr:twoCellAnchor editAs="oneCell">
    <xdr:from>
      <xdr:col>14</xdr:col>
      <xdr:colOff>574480</xdr:colOff>
      <xdr:row>0</xdr:row>
      <xdr:rowOff>128700</xdr:rowOff>
    </xdr:from>
    <xdr:to>
      <xdr:col>15</xdr:col>
      <xdr:colOff>401653</xdr:colOff>
      <xdr:row>3</xdr:row>
      <xdr:rowOff>20320</xdr:rowOff>
    </xdr:to>
    <xdr:pic macro="[0]!AirFilter">
      <xdr:nvPicPr>
        <xdr:cNvPr id="14" name="Airplane">
          <a:extLst>
            <a:ext uri="{FF2B5EF4-FFF2-40B4-BE49-F238E27FC236}">
              <a16:creationId xmlns:a16="http://schemas.microsoft.com/office/drawing/2014/main" id="{844BEF3B-A905-4A15-B1ED-C48D850A76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727" t="11419" r="10727" b="11419"/>
        <a:stretch/>
      </xdr:blipFill>
      <xdr:spPr>
        <a:xfrm>
          <a:off x="9197780" y="128700"/>
          <a:ext cx="443123" cy="444070"/>
        </a:xfrm>
        <a:prstGeom prst="rect">
          <a:avLst/>
        </a:prstGeom>
      </xdr:spPr>
    </xdr:pic>
    <xdr:clientData/>
  </xdr:twoCellAnchor>
  <xdr:twoCellAnchor editAs="oneCell">
    <xdr:from>
      <xdr:col>16</xdr:col>
      <xdr:colOff>283358</xdr:colOff>
      <xdr:row>0</xdr:row>
      <xdr:rowOff>98220</xdr:rowOff>
    </xdr:from>
    <xdr:to>
      <xdr:col>17</xdr:col>
      <xdr:colOff>67495</xdr:colOff>
      <xdr:row>2</xdr:row>
      <xdr:rowOff>172720</xdr:rowOff>
    </xdr:to>
    <xdr:pic macro="[0]!ClearFilters">
      <xdr:nvPicPr>
        <xdr:cNvPr id="15" name="Picture 14">
          <a:extLst>
            <a:ext uri="{FF2B5EF4-FFF2-40B4-BE49-F238E27FC236}">
              <a16:creationId xmlns:a16="http://schemas.microsoft.com/office/drawing/2014/main" id="{CDC4E33E-20BA-497B-AFA3-B8CAE6E17A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98" r="5482"/>
        <a:stretch/>
      </xdr:blipFill>
      <xdr:spPr>
        <a:xfrm>
          <a:off x="10138558" y="98220"/>
          <a:ext cx="400087" cy="442800"/>
        </a:xfrm>
        <a:prstGeom prst="rect">
          <a:avLst/>
        </a:prstGeom>
      </xdr:spPr>
    </xdr:pic>
    <xdr:clientData/>
  </xdr:twoCellAnchor>
  <xdr:twoCellAnchor>
    <xdr:from>
      <xdr:col>10</xdr:col>
      <xdr:colOff>167596</xdr:colOff>
      <xdr:row>7</xdr:row>
      <xdr:rowOff>151764</xdr:rowOff>
    </xdr:from>
    <xdr:to>
      <xdr:col>18</xdr:col>
      <xdr:colOff>367620</xdr:colOff>
      <xdr:row>21</xdr:row>
      <xdr:rowOff>99364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FAE4A0C7-924D-486B-82A9-EAF0E83259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9</xdr:col>
      <xdr:colOff>171087</xdr:colOff>
      <xdr:row>5</xdr:row>
      <xdr:rowOff>70424</xdr:rowOff>
    </xdr:from>
    <xdr:to>
      <xdr:col>11</xdr:col>
      <xdr:colOff>347104</xdr:colOff>
      <xdr:row>10</xdr:row>
      <xdr:rowOff>40644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C62B97A-6438-4DCE-A100-B88E88AE744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1523" b="93655" l="173" r="94819">
                      <a14:foregroundMark x1="90753" y1="52705" x2="92919" y2="53553"/>
                      <a14:foregroundMark x1="31952" y1="73096" x2="31779" y2="83503"/>
                      <a14:foregroundMark x1="9845" y1="61675" x2="9845" y2="73350"/>
                      <a14:foregroundMark x1="7427" y1="84772" x2="8463" y2="76396"/>
                      <a14:foregroundMark x1="37997" y1="77411" x2="37997" y2="81980"/>
                      <a14:foregroundMark x1="37824" y1="91371" x2="20898" y2="92893"/>
                      <a14:foregroundMark x1="34197" y1="82487" x2="36097" y2="75127"/>
                      <a14:foregroundMark x1="67530" y1="44162" x2="70902" y2="45325"/>
                      <a14:foregroundMark x1="70294" y1="44416" x2="83420" y2="48985"/>
                      <a14:foregroundMark x1="31779" y1="39340" x2="15026" y2="39086"/>
                      <a14:foregroundMark x1="11572" y1="40863" x2="18653" y2="38325"/>
                      <a14:foregroundMark x1="18653" y1="38325" x2="19689" y2="38325"/>
                      <a14:foregroundMark x1="10017" y1="93401" x2="10017" y2="93401"/>
                      <a14:foregroundMark x1="9499" y1="93655" x2="9499" y2="93655"/>
                      <a14:foregroundMark x1="8808" y1="93655" x2="8808" y2="93655"/>
                      <a14:foregroundMark x1="94991" y1="65482" x2="94819" y2="59137"/>
                      <a14:foregroundMark x1="25561" y1="34518" x2="20898" y2="35533"/>
                      <a14:foregroundMark x1="4663" y1="86294" x2="518" y2="85787"/>
                      <a14:foregroundMark x1="2073" y1="86041" x2="2418" y2="64213"/>
                      <a14:foregroundMark x1="31606" y1="22843" x2="23661" y2="20812"/>
                      <a14:foregroundMark x1="23661" y1="20812" x2="23661" y2="20558"/>
                      <a14:foregroundMark x1="5527" y1="5584" x2="37997" y2="15736"/>
                      <a14:foregroundMark x1="25469" y1="5508" x2="14680" y2="1523"/>
                      <a14:foregroundMark x1="30523" y1="7375" x2="25961" y2="5690"/>
                      <a14:foregroundMark x1="46287" y1="13198" x2="35204" y2="9104"/>
                      <a14:backgroundMark x1="86816" y1="46186" x2="91019" y2="47716"/>
                      <a14:backgroundMark x1="52677" y1="33756" x2="69672" y2="39944"/>
                      <a14:backgroundMark x1="84110" y1="47627" x2="91883" y2="50508"/>
                      <a14:backgroundMark x1="33506" y1="4315" x2="25907" y2="254"/>
                      <a14:backgroundMark x1="26079" y1="508" x2="24352" y2="0"/>
                      <a14:backgroundMark x1="24007" y1="254" x2="23489" y2="0"/>
                      <a14:backgroundMark x1="55959" y1="36802" x2="47841" y2="33756"/>
                      <a14:backgroundMark x1="52504" y1="35787" x2="47496" y2="34010"/>
                      <a14:backgroundMark x1="46459" y1="34010" x2="46459" y2="3401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3893" b="2298"/>
        <a:stretch/>
      </xdr:blipFill>
      <xdr:spPr bwMode="auto">
        <a:xfrm>
          <a:off x="5722801" y="968495"/>
          <a:ext cx="1409732" cy="8773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565150</xdr:colOff>
      <xdr:row>0</xdr:row>
      <xdr:rowOff>90600</xdr:rowOff>
    </xdr:from>
    <xdr:to>
      <xdr:col>18</xdr:col>
      <xdr:colOff>405970</xdr:colOff>
      <xdr:row>2</xdr:row>
      <xdr:rowOff>165100</xdr:rowOff>
    </xdr:to>
    <xdr:pic macro="[0]!ApplyFullScreen">
      <xdr:nvPicPr>
        <xdr:cNvPr id="18" name="Picture 17">
          <a:extLst>
            <a:ext uri="{FF2B5EF4-FFF2-40B4-BE49-F238E27FC236}">
              <a16:creationId xmlns:a16="http://schemas.microsoft.com/office/drawing/2014/main" id="{F25236D1-7DBE-40B7-BD9C-78288E96C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8810" y="90600"/>
          <a:ext cx="442800" cy="440260"/>
        </a:xfrm>
        <a:prstGeom prst="rect">
          <a:avLst/>
        </a:prstGeom>
      </xdr:spPr>
    </xdr:pic>
    <xdr:clientData/>
  </xdr:twoCellAnchor>
  <xdr:twoCellAnchor editAs="oneCell">
    <xdr:from>
      <xdr:col>18</xdr:col>
      <xdr:colOff>63500</xdr:colOff>
      <xdr:row>0</xdr:row>
      <xdr:rowOff>116000</xdr:rowOff>
    </xdr:from>
    <xdr:to>
      <xdr:col>18</xdr:col>
      <xdr:colOff>506300</xdr:colOff>
      <xdr:row>3</xdr:row>
      <xdr:rowOff>6350</xdr:rowOff>
    </xdr:to>
    <xdr:pic macro="[0]!ApplyFullScreen">
      <xdr:nvPicPr>
        <xdr:cNvPr id="19" name="Picture 18" hidden="1">
          <a:extLst>
            <a:ext uri="{FF2B5EF4-FFF2-40B4-BE49-F238E27FC236}">
              <a16:creationId xmlns:a16="http://schemas.microsoft.com/office/drawing/2014/main" id="{1E7477EC-8F82-4CAD-8CD5-52A66B0E3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50600" y="116000"/>
          <a:ext cx="442800" cy="442800"/>
        </a:xfrm>
        <a:prstGeom prst="rect">
          <a:avLst/>
        </a:prstGeom>
      </xdr:spPr>
    </xdr:pic>
    <xdr:clientData/>
  </xdr:twoCellAnchor>
  <xdr:twoCellAnchor editAs="oneCell">
    <xdr:from>
      <xdr:col>13</xdr:col>
      <xdr:colOff>182564</xdr:colOff>
      <xdr:row>4</xdr:row>
      <xdr:rowOff>52500</xdr:rowOff>
    </xdr:from>
    <xdr:to>
      <xdr:col>14</xdr:col>
      <xdr:colOff>15764</xdr:colOff>
      <xdr:row>6</xdr:row>
      <xdr:rowOff>127000</xdr:rowOff>
    </xdr:to>
    <xdr:pic macro="[0]!GoToTables">
      <xdr:nvPicPr>
        <xdr:cNvPr id="20" name="Picture 19" hidden="1">
          <a:extLst>
            <a:ext uri="{FF2B5EF4-FFF2-40B4-BE49-F238E27FC236}">
              <a16:creationId xmlns:a16="http://schemas.microsoft.com/office/drawing/2014/main" id="{485C7C14-241C-4452-91DE-4EE8E8036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8304" y="784020"/>
          <a:ext cx="435180" cy="440260"/>
        </a:xfrm>
        <a:prstGeom prst="rect">
          <a:avLst/>
        </a:prstGeom>
      </xdr:spPr>
    </xdr:pic>
    <xdr:clientData/>
  </xdr:twoCellAnchor>
  <xdr:twoCellAnchor editAs="oneCell">
    <xdr:from>
      <xdr:col>14</xdr:col>
      <xdr:colOff>116206</xdr:colOff>
      <xdr:row>4</xdr:row>
      <xdr:rowOff>93345</xdr:rowOff>
    </xdr:from>
    <xdr:to>
      <xdr:col>14</xdr:col>
      <xdr:colOff>565356</xdr:colOff>
      <xdr:row>6</xdr:row>
      <xdr:rowOff>167845</xdr:rowOff>
    </xdr:to>
    <xdr:pic macro="[0]!GoToSource">
      <xdr:nvPicPr>
        <xdr:cNvPr id="21" name="Picture 20">
          <a:extLst>
            <a:ext uri="{FF2B5EF4-FFF2-40B4-BE49-F238E27FC236}">
              <a16:creationId xmlns:a16="http://schemas.microsoft.com/office/drawing/2014/main" id="{904AF903-87EB-4F09-A51B-8E5931843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52206" y="809988"/>
          <a:ext cx="449150" cy="437357"/>
        </a:xfrm>
        <a:prstGeom prst="rect">
          <a:avLst/>
        </a:prstGeom>
      </xdr:spPr>
    </xdr:pic>
    <xdr:clientData/>
  </xdr:twoCellAnchor>
  <xdr:twoCellAnchor editAs="oneCell">
    <xdr:from>
      <xdr:col>15</xdr:col>
      <xdr:colOff>207424</xdr:colOff>
      <xdr:row>4</xdr:row>
      <xdr:rowOff>96066</xdr:rowOff>
    </xdr:from>
    <xdr:to>
      <xdr:col>16</xdr:col>
      <xdr:colOff>107565</xdr:colOff>
      <xdr:row>6</xdr:row>
      <xdr:rowOff>167845</xdr:rowOff>
    </xdr:to>
    <xdr:pic macro="[0]!Refresh">
      <xdr:nvPicPr>
        <xdr:cNvPr id="23" name="Picture 22">
          <a:extLst>
            <a:ext uri="{FF2B5EF4-FFF2-40B4-BE49-F238E27FC236}">
              <a16:creationId xmlns:a16="http://schemas.microsoft.com/office/drawing/2014/main" id="{961B7A5E-28BB-42E7-A2BC-63C3069E9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0281" y="812709"/>
          <a:ext cx="516998" cy="434636"/>
        </a:xfrm>
        <a:prstGeom prst="rect">
          <a:avLst/>
        </a:prstGeom>
      </xdr:spPr>
    </xdr:pic>
    <xdr:clientData/>
  </xdr:twoCellAnchor>
  <xdr:twoCellAnchor editAs="oneCell">
    <xdr:from>
      <xdr:col>16</xdr:col>
      <xdr:colOff>338958</xdr:colOff>
      <xdr:row>4</xdr:row>
      <xdr:rowOff>93345</xdr:rowOff>
    </xdr:from>
    <xdr:to>
      <xdr:col>17</xdr:col>
      <xdr:colOff>172158</xdr:colOff>
      <xdr:row>6</xdr:row>
      <xdr:rowOff>167845</xdr:rowOff>
    </xdr:to>
    <xdr:pic macro="[0]!Backup">
      <xdr:nvPicPr>
        <xdr:cNvPr id="24" name="AcionarBackup" hidden="1">
          <a:extLst>
            <a:ext uri="{FF2B5EF4-FFF2-40B4-BE49-F238E27FC236}">
              <a16:creationId xmlns:a16="http://schemas.microsoft.com/office/drawing/2014/main" id="{3923B052-AABD-4278-B9CE-3B027AE5F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4158" y="817245"/>
          <a:ext cx="449150" cy="442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227582</xdr:colOff>
      <xdr:row>4</xdr:row>
      <xdr:rowOff>93345</xdr:rowOff>
    </xdr:from>
    <xdr:to>
      <xdr:col>16</xdr:col>
      <xdr:colOff>60782</xdr:colOff>
      <xdr:row>6</xdr:row>
      <xdr:rowOff>167845</xdr:rowOff>
    </xdr:to>
    <xdr:pic macro="[0]!GoToTables">
      <xdr:nvPicPr>
        <xdr:cNvPr id="25" name="TabelaDinamica" hidden="1">
          <a:extLst>
            <a:ext uri="{FF2B5EF4-FFF2-40B4-BE49-F238E27FC236}">
              <a16:creationId xmlns:a16="http://schemas.microsoft.com/office/drawing/2014/main" id="{F1D610A9-763C-420E-B286-EFDECF229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6832" y="817245"/>
          <a:ext cx="449150" cy="442800"/>
        </a:xfrm>
        <a:prstGeom prst="rect">
          <a:avLst/>
        </a:prstGeom>
      </xdr:spPr>
    </xdr:pic>
    <xdr:clientData/>
  </xdr:twoCellAnchor>
  <xdr:twoCellAnchor editAs="oneCell">
    <xdr:from>
      <xdr:col>16</xdr:col>
      <xdr:colOff>366489</xdr:colOff>
      <xdr:row>4</xdr:row>
      <xdr:rowOff>93345</xdr:rowOff>
    </xdr:from>
    <xdr:to>
      <xdr:col>17</xdr:col>
      <xdr:colOff>198792</xdr:colOff>
      <xdr:row>6</xdr:row>
      <xdr:rowOff>167845</xdr:rowOff>
    </xdr:to>
    <xdr:pic macro="[0]!NewBackup">
      <xdr:nvPicPr>
        <xdr:cNvPr id="27" name="Picture 26">
          <a:extLst>
            <a:ext uri="{FF2B5EF4-FFF2-40B4-BE49-F238E27FC236}">
              <a16:creationId xmlns:a16="http://schemas.microsoft.com/office/drawing/2014/main" id="{2FE99F52-16DF-A1C6-DDE9-828D52FBCF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4" t="2473" r="2488" b="2748"/>
        <a:stretch/>
      </xdr:blipFill>
      <xdr:spPr>
        <a:xfrm>
          <a:off x="10236203" y="809988"/>
          <a:ext cx="449160" cy="4373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598714</xdr:colOff>
      <xdr:row>7</xdr:row>
      <xdr:rowOff>151764</xdr:rowOff>
    </xdr:from>
    <xdr:to>
      <xdr:col>26</xdr:col>
      <xdr:colOff>217713</xdr:colOff>
      <xdr:row>21</xdr:row>
      <xdr:rowOff>99364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A980CA-55D2-4EC9-BC45-E421214292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117292</xdr:colOff>
      <xdr:row>7</xdr:row>
      <xdr:rowOff>151764</xdr:rowOff>
    </xdr:from>
    <xdr:to>
      <xdr:col>8</xdr:col>
      <xdr:colOff>263073</xdr:colOff>
      <xdr:row>21</xdr:row>
      <xdr:rowOff>100056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102726-9B45-42AC-A8FB-50D96B1E36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510644</xdr:colOff>
      <xdr:row>4</xdr:row>
      <xdr:rowOff>6351</xdr:rowOff>
    </xdr:to>
    <xdr:pic>
      <xdr:nvPicPr>
        <xdr:cNvPr id="4" name="Picture 3" descr="Brasmeg Transportes e Armazém Geral | Mauá SP">
          <a:extLst>
            <a:ext uri="{FF2B5EF4-FFF2-40B4-BE49-F238E27FC236}">
              <a16:creationId xmlns:a16="http://schemas.microsoft.com/office/drawing/2014/main" id="{FF39A4CE-9E93-418C-9FB9-F4A408CF896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408" t="24192" r="10407" b="24191"/>
        <a:stretch/>
      </xdr:blipFill>
      <xdr:spPr bwMode="auto">
        <a:xfrm>
          <a:off x="0" y="0"/>
          <a:ext cx="1126594" cy="730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558800</xdr:colOff>
      <xdr:row>0</xdr:row>
      <xdr:rowOff>49531</xdr:rowOff>
    </xdr:from>
    <xdr:to>
      <xdr:col>2</xdr:col>
      <xdr:colOff>592346</xdr:colOff>
      <xdr:row>3</xdr:row>
      <xdr:rowOff>138430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CB1C610-1DD6-4DCE-B4D0-99A43D5A39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1001" b="89612" l="10000" r="90000">
                      <a14:foregroundMark x1="35652" y1="7635" x2="36739" y2="7384"/>
                      <a14:foregroundMark x1="43696" y1="4631" x2="44457" y2="2879"/>
                      <a14:foregroundMark x1="53913" y1="1877" x2="54783" y2="2128"/>
                      <a14:foregroundMark x1="46304" y1="1252" x2="47065" y2="1001"/>
                      <a14:foregroundMark x1="53043" y1="1126" x2="53696" y2="1126"/>
                      <a14:foregroundMark x1="22935" y1="66083" x2="18478" y2="67710"/>
                      <a14:foregroundMark x1="31413" y1="70839" x2="31522" y2="73467"/>
                      <a14:foregroundMark x1="43152" y1="68586" x2="42609" y2="71589"/>
                      <a14:foregroundMark x1="58043" y1="68961" x2="57935" y2="72716"/>
                      <a14:foregroundMark x1="71957" y1="69587" x2="71957" y2="72090"/>
                      <a14:foregroundMark x1="80652" y1="66333" x2="78587" y2="67334"/>
                    </a14:backgroundRemoval>
                  </a14:imgEffect>
                </a14:imgLayer>
              </a14:imgProps>
            </a:ext>
          </a:extLst>
        </a:blip>
        <a:srcRect l="14361" r="14747" b="19554"/>
        <a:stretch/>
      </xdr:blipFill>
      <xdr:spPr>
        <a:xfrm>
          <a:off x="1174750" y="49531"/>
          <a:ext cx="649496" cy="641349"/>
        </a:xfrm>
        <a:prstGeom prst="rect">
          <a:avLst/>
        </a:prstGeom>
      </xdr:spPr>
    </xdr:pic>
    <xdr:clientData/>
  </xdr:twoCellAnchor>
  <xdr:twoCellAnchor>
    <xdr:from>
      <xdr:col>20</xdr:col>
      <xdr:colOff>597899</xdr:colOff>
      <xdr:row>24</xdr:row>
      <xdr:rowOff>8163</xdr:rowOff>
    </xdr:from>
    <xdr:to>
      <xdr:col>26</xdr:col>
      <xdr:colOff>217713</xdr:colOff>
      <xdr:row>37</xdr:row>
      <xdr:rowOff>137191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D9CDA50-446F-4CB0-942B-3CF542B817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117292</xdr:colOff>
      <xdr:row>24</xdr:row>
      <xdr:rowOff>8163</xdr:rowOff>
    </xdr:from>
    <xdr:to>
      <xdr:col>8</xdr:col>
      <xdr:colOff>262035</xdr:colOff>
      <xdr:row>37</xdr:row>
      <xdr:rowOff>137191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3D3B878-2F8A-49EE-8936-73B315F997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167595</xdr:colOff>
      <xdr:row>24</xdr:row>
      <xdr:rowOff>8163</xdr:rowOff>
    </xdr:from>
    <xdr:to>
      <xdr:col>18</xdr:col>
      <xdr:colOff>366337</xdr:colOff>
      <xdr:row>37</xdr:row>
      <xdr:rowOff>137191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CEEC616-A58A-4BFA-BC92-E4BE145C63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13</xdr:col>
      <xdr:colOff>118933</xdr:colOff>
      <xdr:row>0</xdr:row>
      <xdr:rowOff>128494</xdr:rowOff>
    </xdr:from>
    <xdr:to>
      <xdr:col>14</xdr:col>
      <xdr:colOff>76825</xdr:colOff>
      <xdr:row>3</xdr:row>
      <xdr:rowOff>20320</xdr:rowOff>
    </xdr:to>
    <xdr:pic macro="[0]!ShipFilter">
      <xdr:nvPicPr>
        <xdr:cNvPr id="9" name="Ship">
          <a:extLst>
            <a:ext uri="{FF2B5EF4-FFF2-40B4-BE49-F238E27FC236}">
              <a16:creationId xmlns:a16="http://schemas.microsoft.com/office/drawing/2014/main" id="{042ECA19-B1AF-4BDE-932E-298879CA02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225" b="10204"/>
        <a:stretch/>
      </xdr:blipFill>
      <xdr:spPr>
        <a:xfrm>
          <a:off x="8126283" y="128494"/>
          <a:ext cx="573842" cy="4442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574480</xdr:colOff>
      <xdr:row>0</xdr:row>
      <xdr:rowOff>128700</xdr:rowOff>
    </xdr:from>
    <xdr:to>
      <xdr:col>15</xdr:col>
      <xdr:colOff>401653</xdr:colOff>
      <xdr:row>3</xdr:row>
      <xdr:rowOff>20320</xdr:rowOff>
    </xdr:to>
    <xdr:pic macro="[0]!AirFilter">
      <xdr:nvPicPr>
        <xdr:cNvPr id="10" name="Airplane">
          <a:extLst>
            <a:ext uri="{FF2B5EF4-FFF2-40B4-BE49-F238E27FC236}">
              <a16:creationId xmlns:a16="http://schemas.microsoft.com/office/drawing/2014/main" id="{290ABE0A-36D0-469D-A598-D787E4C849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727" t="11419" r="10727" b="11419"/>
        <a:stretch/>
      </xdr:blipFill>
      <xdr:spPr>
        <a:xfrm>
          <a:off x="9197780" y="128700"/>
          <a:ext cx="443123" cy="444070"/>
        </a:xfrm>
        <a:prstGeom prst="rect">
          <a:avLst/>
        </a:prstGeom>
      </xdr:spPr>
    </xdr:pic>
    <xdr:clientData/>
  </xdr:twoCellAnchor>
  <xdr:twoCellAnchor editAs="oneCell">
    <xdr:from>
      <xdr:col>16</xdr:col>
      <xdr:colOff>283358</xdr:colOff>
      <xdr:row>0</xdr:row>
      <xdr:rowOff>98220</xdr:rowOff>
    </xdr:from>
    <xdr:to>
      <xdr:col>17</xdr:col>
      <xdr:colOff>67495</xdr:colOff>
      <xdr:row>2</xdr:row>
      <xdr:rowOff>172720</xdr:rowOff>
    </xdr:to>
    <xdr:pic macro="[0]!ClearFilters">
      <xdr:nvPicPr>
        <xdr:cNvPr id="11" name="Picture 10">
          <a:extLst>
            <a:ext uri="{FF2B5EF4-FFF2-40B4-BE49-F238E27FC236}">
              <a16:creationId xmlns:a16="http://schemas.microsoft.com/office/drawing/2014/main" id="{45F331FD-88E0-4123-A75A-399F4E3ADC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98" r="5482"/>
        <a:stretch/>
      </xdr:blipFill>
      <xdr:spPr>
        <a:xfrm>
          <a:off x="10138558" y="98220"/>
          <a:ext cx="400087" cy="442800"/>
        </a:xfrm>
        <a:prstGeom prst="rect">
          <a:avLst/>
        </a:prstGeom>
      </xdr:spPr>
    </xdr:pic>
    <xdr:clientData/>
  </xdr:twoCellAnchor>
  <xdr:twoCellAnchor>
    <xdr:from>
      <xdr:col>10</xdr:col>
      <xdr:colOff>167596</xdr:colOff>
      <xdr:row>7</xdr:row>
      <xdr:rowOff>151764</xdr:rowOff>
    </xdr:from>
    <xdr:to>
      <xdr:col>18</xdr:col>
      <xdr:colOff>367620</xdr:colOff>
      <xdr:row>21</xdr:row>
      <xdr:rowOff>99364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ADB1D84-6033-46E9-B900-6410E1946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9</xdr:col>
      <xdr:colOff>171087</xdr:colOff>
      <xdr:row>5</xdr:row>
      <xdr:rowOff>70424</xdr:rowOff>
    </xdr:from>
    <xdr:to>
      <xdr:col>11</xdr:col>
      <xdr:colOff>347104</xdr:colOff>
      <xdr:row>10</xdr:row>
      <xdr:rowOff>40644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F359C12-C56A-475A-928B-8EDCB091D16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1523" b="93655" l="173" r="94819">
                      <a14:foregroundMark x1="90753" y1="52705" x2="92919" y2="53553"/>
                      <a14:foregroundMark x1="31952" y1="73096" x2="31779" y2="83503"/>
                      <a14:foregroundMark x1="9845" y1="61675" x2="9845" y2="73350"/>
                      <a14:foregroundMark x1="7427" y1="84772" x2="8463" y2="76396"/>
                      <a14:foregroundMark x1="37997" y1="77411" x2="37997" y2="81980"/>
                      <a14:foregroundMark x1="37824" y1="91371" x2="20898" y2="92893"/>
                      <a14:foregroundMark x1="34197" y1="82487" x2="36097" y2="75127"/>
                      <a14:foregroundMark x1="67530" y1="44162" x2="70902" y2="45325"/>
                      <a14:foregroundMark x1="70294" y1="44416" x2="83420" y2="48985"/>
                      <a14:foregroundMark x1="31779" y1="39340" x2="15026" y2="39086"/>
                      <a14:foregroundMark x1="11572" y1="40863" x2="18653" y2="38325"/>
                      <a14:foregroundMark x1="18653" y1="38325" x2="19689" y2="38325"/>
                      <a14:foregroundMark x1="10017" y1="93401" x2="10017" y2="93401"/>
                      <a14:foregroundMark x1="9499" y1="93655" x2="9499" y2="93655"/>
                      <a14:foregroundMark x1="8808" y1="93655" x2="8808" y2="93655"/>
                      <a14:foregroundMark x1="94991" y1="65482" x2="94819" y2="59137"/>
                      <a14:foregroundMark x1="25561" y1="34518" x2="20898" y2="35533"/>
                      <a14:foregroundMark x1="4663" y1="86294" x2="518" y2="85787"/>
                      <a14:foregroundMark x1="2073" y1="86041" x2="2418" y2="64213"/>
                      <a14:foregroundMark x1="31606" y1="22843" x2="23661" y2="20812"/>
                      <a14:foregroundMark x1="23661" y1="20812" x2="23661" y2="20558"/>
                      <a14:foregroundMark x1="5527" y1="5584" x2="37997" y2="15736"/>
                      <a14:foregroundMark x1="25469" y1="5508" x2="14680" y2="1523"/>
                      <a14:foregroundMark x1="30523" y1="7375" x2="25961" y2="5690"/>
                      <a14:foregroundMark x1="46287" y1="13198" x2="35204" y2="9104"/>
                      <a14:backgroundMark x1="86816" y1="46186" x2="91019" y2="47716"/>
                      <a14:backgroundMark x1="52677" y1="33756" x2="69672" y2="39944"/>
                      <a14:backgroundMark x1="84110" y1="47627" x2="91883" y2="50508"/>
                      <a14:backgroundMark x1="33506" y1="4315" x2="25907" y2="254"/>
                      <a14:backgroundMark x1="26079" y1="508" x2="24352" y2="0"/>
                      <a14:backgroundMark x1="24007" y1="254" x2="23489" y2="0"/>
                      <a14:backgroundMark x1="55959" y1="36802" x2="47841" y2="33756"/>
                      <a14:backgroundMark x1="52504" y1="35787" x2="47496" y2="34010"/>
                      <a14:backgroundMark x1="46459" y1="34010" x2="46459" y2="3401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3893" b="2298"/>
        <a:stretch/>
      </xdr:blipFill>
      <xdr:spPr bwMode="auto">
        <a:xfrm>
          <a:off x="5714637" y="978474"/>
          <a:ext cx="1407917" cy="8909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565150</xdr:colOff>
      <xdr:row>0</xdr:row>
      <xdr:rowOff>90600</xdr:rowOff>
    </xdr:from>
    <xdr:to>
      <xdr:col>18</xdr:col>
      <xdr:colOff>405970</xdr:colOff>
      <xdr:row>2</xdr:row>
      <xdr:rowOff>165100</xdr:rowOff>
    </xdr:to>
    <xdr:pic macro="[0]!ApplyFullScreen">
      <xdr:nvPicPr>
        <xdr:cNvPr id="14" name="Picture 13">
          <a:extLst>
            <a:ext uri="{FF2B5EF4-FFF2-40B4-BE49-F238E27FC236}">
              <a16:creationId xmlns:a16="http://schemas.microsoft.com/office/drawing/2014/main" id="{D2BBA47D-CC21-407C-A361-709F4DD71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36300" y="90600"/>
          <a:ext cx="456770" cy="442800"/>
        </a:xfrm>
        <a:prstGeom prst="rect">
          <a:avLst/>
        </a:prstGeom>
      </xdr:spPr>
    </xdr:pic>
    <xdr:clientData/>
  </xdr:twoCellAnchor>
  <xdr:twoCellAnchor editAs="oneCell">
    <xdr:from>
      <xdr:col>18</xdr:col>
      <xdr:colOff>63500</xdr:colOff>
      <xdr:row>0</xdr:row>
      <xdr:rowOff>116000</xdr:rowOff>
    </xdr:from>
    <xdr:to>
      <xdr:col>18</xdr:col>
      <xdr:colOff>506300</xdr:colOff>
      <xdr:row>3</xdr:row>
      <xdr:rowOff>6350</xdr:rowOff>
    </xdr:to>
    <xdr:pic macro="[0]!ApplyFullScreen">
      <xdr:nvPicPr>
        <xdr:cNvPr id="15" name="Picture 14" hidden="1">
          <a:extLst>
            <a:ext uri="{FF2B5EF4-FFF2-40B4-BE49-F238E27FC236}">
              <a16:creationId xmlns:a16="http://schemas.microsoft.com/office/drawing/2014/main" id="{4DEC32B8-17D4-40F8-8483-AFD84FEA3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50600" y="116000"/>
          <a:ext cx="442800" cy="442800"/>
        </a:xfrm>
        <a:prstGeom prst="rect">
          <a:avLst/>
        </a:prstGeom>
      </xdr:spPr>
    </xdr:pic>
    <xdr:clientData/>
  </xdr:twoCellAnchor>
  <xdr:twoCellAnchor editAs="oneCell">
    <xdr:from>
      <xdr:col>13</xdr:col>
      <xdr:colOff>182564</xdr:colOff>
      <xdr:row>4</xdr:row>
      <xdr:rowOff>52500</xdr:rowOff>
    </xdr:from>
    <xdr:to>
      <xdr:col>14</xdr:col>
      <xdr:colOff>15764</xdr:colOff>
      <xdr:row>6</xdr:row>
      <xdr:rowOff>127000</xdr:rowOff>
    </xdr:to>
    <xdr:pic macro="[0]!GoToTables">
      <xdr:nvPicPr>
        <xdr:cNvPr id="16" name="Picture 15" hidden="1">
          <a:extLst>
            <a:ext uri="{FF2B5EF4-FFF2-40B4-BE49-F238E27FC236}">
              <a16:creationId xmlns:a16="http://schemas.microsoft.com/office/drawing/2014/main" id="{A4B8CEBD-6279-4440-B961-C16E62AC3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9914" y="776400"/>
          <a:ext cx="449150" cy="442800"/>
        </a:xfrm>
        <a:prstGeom prst="rect">
          <a:avLst/>
        </a:prstGeom>
      </xdr:spPr>
    </xdr:pic>
    <xdr:clientData/>
  </xdr:twoCellAnchor>
  <xdr:twoCellAnchor editAs="oneCell">
    <xdr:from>
      <xdr:col>14</xdr:col>
      <xdr:colOff>116206</xdr:colOff>
      <xdr:row>4</xdr:row>
      <xdr:rowOff>93345</xdr:rowOff>
    </xdr:from>
    <xdr:to>
      <xdr:col>14</xdr:col>
      <xdr:colOff>565356</xdr:colOff>
      <xdr:row>6</xdr:row>
      <xdr:rowOff>167845</xdr:rowOff>
    </xdr:to>
    <xdr:pic macro="[0]!GoToSource">
      <xdr:nvPicPr>
        <xdr:cNvPr id="17" name="Picture 16">
          <a:extLst>
            <a:ext uri="{FF2B5EF4-FFF2-40B4-BE49-F238E27FC236}">
              <a16:creationId xmlns:a16="http://schemas.microsoft.com/office/drawing/2014/main" id="{0B6CD973-9FBC-4C82-B12C-977D49CB0F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39506" y="817245"/>
          <a:ext cx="449150" cy="442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207424</xdr:colOff>
      <xdr:row>4</xdr:row>
      <xdr:rowOff>96066</xdr:rowOff>
    </xdr:from>
    <xdr:to>
      <xdr:col>16</xdr:col>
      <xdr:colOff>107565</xdr:colOff>
      <xdr:row>6</xdr:row>
      <xdr:rowOff>167845</xdr:rowOff>
    </xdr:to>
    <xdr:pic macro="[0]!Refresh">
      <xdr:nvPicPr>
        <xdr:cNvPr id="18" name="Picture 17">
          <a:extLst>
            <a:ext uri="{FF2B5EF4-FFF2-40B4-BE49-F238E27FC236}">
              <a16:creationId xmlns:a16="http://schemas.microsoft.com/office/drawing/2014/main" id="{E4BD0170-67ED-44D8-AB44-FE94121FA9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6674" y="819966"/>
          <a:ext cx="516091" cy="440079"/>
        </a:xfrm>
        <a:prstGeom prst="rect">
          <a:avLst/>
        </a:prstGeom>
      </xdr:spPr>
    </xdr:pic>
    <xdr:clientData/>
  </xdr:twoCellAnchor>
  <xdr:twoCellAnchor editAs="oneCell">
    <xdr:from>
      <xdr:col>16</xdr:col>
      <xdr:colOff>338958</xdr:colOff>
      <xdr:row>4</xdr:row>
      <xdr:rowOff>93345</xdr:rowOff>
    </xdr:from>
    <xdr:to>
      <xdr:col>17</xdr:col>
      <xdr:colOff>172158</xdr:colOff>
      <xdr:row>6</xdr:row>
      <xdr:rowOff>167845</xdr:rowOff>
    </xdr:to>
    <xdr:pic macro="[0]!Backup">
      <xdr:nvPicPr>
        <xdr:cNvPr id="19" name="AcionarBackup" hidden="1">
          <a:extLst>
            <a:ext uri="{FF2B5EF4-FFF2-40B4-BE49-F238E27FC236}">
              <a16:creationId xmlns:a16="http://schemas.microsoft.com/office/drawing/2014/main" id="{2F9E0063-0739-48AE-8EC9-F39A9E5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4158" y="817245"/>
          <a:ext cx="449150" cy="442800"/>
        </a:xfrm>
        <a:prstGeom prst="rect">
          <a:avLst/>
        </a:prstGeom>
      </xdr:spPr>
    </xdr:pic>
    <xdr:clientData/>
  </xdr:twoCellAnchor>
  <xdr:twoCellAnchor editAs="oneCell">
    <xdr:from>
      <xdr:col>15</xdr:col>
      <xdr:colOff>227582</xdr:colOff>
      <xdr:row>4</xdr:row>
      <xdr:rowOff>93345</xdr:rowOff>
    </xdr:from>
    <xdr:to>
      <xdr:col>16</xdr:col>
      <xdr:colOff>60782</xdr:colOff>
      <xdr:row>6</xdr:row>
      <xdr:rowOff>167845</xdr:rowOff>
    </xdr:to>
    <xdr:pic macro="[0]!GoToTables">
      <xdr:nvPicPr>
        <xdr:cNvPr id="20" name="TabelaDinamica" hidden="1">
          <a:extLst>
            <a:ext uri="{FF2B5EF4-FFF2-40B4-BE49-F238E27FC236}">
              <a16:creationId xmlns:a16="http://schemas.microsoft.com/office/drawing/2014/main" id="{0DA4D854-28C2-4D5F-9733-4337AE960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6832" y="817245"/>
          <a:ext cx="449150" cy="442800"/>
        </a:xfrm>
        <a:prstGeom prst="rect">
          <a:avLst/>
        </a:prstGeom>
      </xdr:spPr>
    </xdr:pic>
    <xdr:clientData/>
  </xdr:twoCellAnchor>
  <xdr:twoCellAnchor editAs="oneCell">
    <xdr:from>
      <xdr:col>16</xdr:col>
      <xdr:colOff>366489</xdr:colOff>
      <xdr:row>4</xdr:row>
      <xdr:rowOff>93345</xdr:rowOff>
    </xdr:from>
    <xdr:to>
      <xdr:col>17</xdr:col>
      <xdr:colOff>198792</xdr:colOff>
      <xdr:row>6</xdr:row>
      <xdr:rowOff>167845</xdr:rowOff>
    </xdr:to>
    <xdr:pic macro="[0]!NewBackup">
      <xdr:nvPicPr>
        <xdr:cNvPr id="21" name="Picture 20">
          <a:extLst>
            <a:ext uri="{FF2B5EF4-FFF2-40B4-BE49-F238E27FC236}">
              <a16:creationId xmlns:a16="http://schemas.microsoft.com/office/drawing/2014/main" id="{43516191-4D51-4777-9DDE-29C0938867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4" t="2473" r="2488" b="2748"/>
        <a:stretch/>
      </xdr:blipFill>
      <xdr:spPr>
        <a:xfrm>
          <a:off x="10221689" y="817245"/>
          <a:ext cx="448253" cy="4428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rasmegltda.sharepoint.com/sites/AtendimentoMatriz/Documentos%20Partilhados/Clientes/11%20-%20DSV/08.%20Hitachi/Audilog/2023/Relat&#243;rio/Semana%2028.01%20a%2016.02%20A&#233;reo%20e%20Mar&#237;timo%20atual.xlsx" TargetMode="External"/><Relationship Id="rId1" Type="http://schemas.openxmlformats.org/officeDocument/2006/relationships/externalLinkPath" Target="/sites/AtendimentoMatriz/Documentos%20Partilhados/Clientes/11%20-%20DSV/08.%20Hitachi/Audilog/2023/Relat&#243;rio/Semana%2028.01%20a%2016.02%20A&#233;reo%20e%20Mar&#237;timo%20atu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NM8E2seaUUmGw7Ie5fQ_cx94U98KFLlEkAqGLCA7BWvOULZ3LjJpQpqn3f95GRiu" itemId="01UHN2EW3ID3LOQ4JUPRGJ5RJ5I2DRWMZG">
      <xxl21:absoluteUrl r:id="rId2"/>
    </xxl21:alternateUrls>
    <sheetNames>
      <sheetName val="DATAPAR ATUALIZADO"/>
      <sheetName val="DATAPAR"/>
      <sheetName val=" HITACHI AEREO "/>
      <sheetName val="HITACHI MARÍTIMO"/>
      <sheetName val="HITACHI MARITIMO"/>
      <sheetName val="VALOR AÉREO"/>
      <sheetName val="TESTE"/>
    </sheetNames>
    <sheetDataSet>
      <sheetData sheetId="0">
        <row r="1">
          <cell r="D1" t="str">
            <v>Danfe</v>
          </cell>
          <cell r="E1" t="str">
            <v>CT-e/NF</v>
          </cell>
          <cell r="F1" t="str">
            <v>CFOP</v>
          </cell>
          <cell r="G1" t="str">
            <v>Contrato</v>
          </cell>
          <cell r="H1" t="str">
            <v>Data emissão</v>
          </cell>
          <cell r="I1" t="str">
            <v>Cod.Pag</v>
          </cell>
          <cell r="J1" t="str">
            <v>Container</v>
          </cell>
          <cell r="K1" t="str">
            <v>DI</v>
          </cell>
          <cell r="L1" t="str">
            <v>N.DTA 1</v>
          </cell>
          <cell r="M1" t="str">
            <v>N.DTA S</v>
          </cell>
          <cell r="N1" t="str">
            <v>USUÁRIO</v>
          </cell>
          <cell r="O1" t="str">
            <v>VLR_MERCADORIA</v>
          </cell>
          <cell r="P1" t="str">
            <v>Frete s/ICMS</v>
          </cell>
          <cell r="Q1" t="str">
            <v>Pedágio</v>
          </cell>
          <cell r="R1" t="str">
            <v>Fr.Valor</v>
          </cell>
          <cell r="S1" t="str">
            <v>Vlr.Carga</v>
          </cell>
          <cell r="T1" t="str">
            <v>Vlr.Desc</v>
          </cell>
          <cell r="U1" t="str">
            <v>Sec.Cat</v>
          </cell>
          <cell r="V1" t="str">
            <v>Despac</v>
          </cell>
          <cell r="W1" t="str">
            <v>Ademe</v>
          </cell>
          <cell r="X1" t="str">
            <v>Desc ICMS</v>
          </cell>
          <cell r="Y1" t="str">
            <v>ITR</v>
          </cell>
          <cell r="Z1" t="str">
            <v>Ajudan</v>
          </cell>
          <cell r="AA1" t="str">
            <v>GRIS</v>
          </cell>
          <cell r="AB1" t="str">
            <v>Escolta</v>
          </cell>
          <cell r="AC1" t="str">
            <v>PIS/COF</v>
          </cell>
          <cell r="AD1" t="str">
            <v>Coleta</v>
          </cell>
          <cell r="AE1" t="str">
            <v>Entrega</v>
          </cell>
          <cell r="AF1" t="str">
            <v>TX.Adic</v>
          </cell>
          <cell r="AG1" t="str">
            <v>Aliq</v>
          </cell>
          <cell r="AH1" t="str">
            <v>ICMS</v>
          </cell>
          <cell r="AI1" t="str">
            <v>T.Frete</v>
          </cell>
        </row>
        <row r="2">
          <cell r="D2" t="str">
            <v>63436</v>
          </cell>
          <cell r="E2">
            <v>170574</v>
          </cell>
          <cell r="F2">
            <v>5353</v>
          </cell>
          <cell r="G2" t="str">
            <v>SSZCI230000515</v>
          </cell>
          <cell r="H2">
            <v>44960.893750000003</v>
          </cell>
          <cell r="I2">
            <v>1684</v>
          </cell>
          <cell r="M2" t="str">
            <v>63436</v>
          </cell>
          <cell r="N2" t="str">
            <v>EDUARDO.TAVARES</v>
          </cell>
          <cell r="O2">
            <v>657127.19999999995</v>
          </cell>
          <cell r="P2">
            <v>3748.22</v>
          </cell>
          <cell r="Q2">
            <v>162.66999999999999</v>
          </cell>
          <cell r="R2">
            <v>557.13</v>
          </cell>
          <cell r="S2">
            <v>0</v>
          </cell>
          <cell r="T2">
            <v>0</v>
          </cell>
          <cell r="U2">
            <v>0</v>
          </cell>
          <cell r="V2">
            <v>25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411.09</v>
          </cell>
          <cell r="AD2">
            <v>0</v>
          </cell>
          <cell r="AE2">
            <v>0</v>
          </cell>
          <cell r="AF2">
            <v>0</v>
          </cell>
          <cell r="AG2">
            <v>12</v>
          </cell>
          <cell r="AH2">
            <v>533.29999999999995</v>
          </cell>
          <cell r="AI2">
            <v>4444.1899999999996</v>
          </cell>
        </row>
        <row r="3">
          <cell r="D3" t="str">
            <v>63440</v>
          </cell>
          <cell r="E3">
            <v>170626</v>
          </cell>
          <cell r="F3">
            <v>5353</v>
          </cell>
          <cell r="H3">
            <v>44963.592361111114</v>
          </cell>
          <cell r="I3">
            <v>1684</v>
          </cell>
          <cell r="K3" t="str">
            <v>23/0210954-5</v>
          </cell>
          <cell r="M3" t="str">
            <v>63440</v>
          </cell>
          <cell r="N3" t="str">
            <v>EDUARDO.TAVARES</v>
          </cell>
          <cell r="O3">
            <v>376304.1</v>
          </cell>
          <cell r="P3">
            <v>3136.25</v>
          </cell>
          <cell r="Q3">
            <v>212</v>
          </cell>
          <cell r="R3">
            <v>276.3</v>
          </cell>
          <cell r="S3">
            <v>0</v>
          </cell>
          <cell r="T3">
            <v>0</v>
          </cell>
          <cell r="U3">
            <v>0</v>
          </cell>
          <cell r="V3">
            <v>25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351.95</v>
          </cell>
          <cell r="AD3">
            <v>0</v>
          </cell>
          <cell r="AE3">
            <v>0</v>
          </cell>
          <cell r="AF3">
            <v>0</v>
          </cell>
          <cell r="AG3">
            <v>12</v>
          </cell>
          <cell r="AH3">
            <v>456.58</v>
          </cell>
          <cell r="AI3">
            <v>3804.83</v>
          </cell>
        </row>
        <row r="4">
          <cell r="D4" t="str">
            <v>63435</v>
          </cell>
          <cell r="E4">
            <v>170645</v>
          </cell>
          <cell r="F4">
            <v>5353</v>
          </cell>
          <cell r="H4">
            <v>44963.7</v>
          </cell>
          <cell r="I4">
            <v>1684</v>
          </cell>
          <cell r="K4" t="str">
            <v>23/0204747-7</v>
          </cell>
          <cell r="M4" t="str">
            <v>63435</v>
          </cell>
          <cell r="N4" t="str">
            <v>EDUARDO.TAVARES</v>
          </cell>
          <cell r="O4">
            <v>229056.35</v>
          </cell>
          <cell r="P4">
            <v>3275.66</v>
          </cell>
          <cell r="Q4">
            <v>212</v>
          </cell>
          <cell r="R4">
            <v>129.06</v>
          </cell>
          <cell r="S4">
            <v>0</v>
          </cell>
          <cell r="T4">
            <v>0</v>
          </cell>
          <cell r="U4">
            <v>0</v>
          </cell>
          <cell r="V4">
            <v>25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366.6</v>
          </cell>
          <cell r="AD4">
            <v>0</v>
          </cell>
          <cell r="AE4">
            <v>0</v>
          </cell>
          <cell r="AF4">
            <v>0</v>
          </cell>
          <cell r="AG4">
            <v>12</v>
          </cell>
          <cell r="AH4">
            <v>475.59</v>
          </cell>
          <cell r="AI4">
            <v>3963.25</v>
          </cell>
        </row>
        <row r="5">
          <cell r="D5" t="str">
            <v>63438</v>
          </cell>
          <cell r="E5">
            <v>170755</v>
          </cell>
          <cell r="F5">
            <v>5353</v>
          </cell>
          <cell r="G5" t="str">
            <v>SSZCI230000181  *  0002383/22</v>
          </cell>
          <cell r="H5">
            <v>44964.499305555553</v>
          </cell>
          <cell r="I5">
            <v>1684</v>
          </cell>
          <cell r="K5" t="str">
            <v>23/0207479-2</v>
          </cell>
          <cell r="M5" t="str">
            <v>63438</v>
          </cell>
          <cell r="N5" t="str">
            <v>EDUARDO.TAVARES</v>
          </cell>
          <cell r="O5">
            <v>23961.77</v>
          </cell>
          <cell r="P5">
            <v>512.45000000000005</v>
          </cell>
          <cell r="Q5">
            <v>84.8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25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62.78</v>
          </cell>
          <cell r="AD5">
            <v>0</v>
          </cell>
          <cell r="AE5">
            <v>0</v>
          </cell>
          <cell r="AF5">
            <v>0</v>
          </cell>
          <cell r="AG5">
            <v>12</v>
          </cell>
          <cell r="AH5">
            <v>81.44</v>
          </cell>
          <cell r="AI5">
            <v>678.69</v>
          </cell>
        </row>
        <row r="6">
          <cell r="D6" t="str">
            <v>2300518036</v>
          </cell>
          <cell r="E6">
            <v>170770</v>
          </cell>
          <cell r="F6">
            <v>5353</v>
          </cell>
          <cell r="G6" t="str">
            <v>0000168I23</v>
          </cell>
          <cell r="H6">
            <v>44964.611111111109</v>
          </cell>
          <cell r="I6">
            <v>1684</v>
          </cell>
          <cell r="L6" t="str">
            <v>2300518036</v>
          </cell>
          <cell r="M6" t="str">
            <v>2300518036</v>
          </cell>
          <cell r="N6" t="str">
            <v>EDUARDO.TAVARES</v>
          </cell>
          <cell r="O6">
            <v>19486.55</v>
          </cell>
          <cell r="P6">
            <v>719.77</v>
          </cell>
          <cell r="Q6">
            <v>58.12</v>
          </cell>
          <cell r="R6">
            <v>45</v>
          </cell>
          <cell r="S6">
            <v>0</v>
          </cell>
          <cell r="T6">
            <v>0</v>
          </cell>
          <cell r="U6">
            <v>0</v>
          </cell>
          <cell r="V6">
            <v>25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81.77</v>
          </cell>
          <cell r="AD6">
            <v>0</v>
          </cell>
          <cell r="AE6">
            <v>0</v>
          </cell>
          <cell r="AF6">
            <v>218</v>
          </cell>
          <cell r="AG6">
            <v>12</v>
          </cell>
          <cell r="AH6">
            <v>106.08</v>
          </cell>
          <cell r="AI6">
            <v>883.97</v>
          </cell>
        </row>
        <row r="7">
          <cell r="D7" t="str">
            <v>63469</v>
          </cell>
          <cell r="E7">
            <v>170792</v>
          </cell>
          <cell r="F7">
            <v>5353</v>
          </cell>
          <cell r="H7">
            <v>44964.72152777778</v>
          </cell>
          <cell r="I7">
            <v>1684</v>
          </cell>
          <cell r="K7" t="str">
            <v>23/0224895-2</v>
          </cell>
          <cell r="M7" t="str">
            <v>63469</v>
          </cell>
          <cell r="N7" t="str">
            <v>EDUARDO.TAVARES</v>
          </cell>
          <cell r="O7">
            <v>376761.56</v>
          </cell>
          <cell r="P7">
            <v>2468.75</v>
          </cell>
          <cell r="Q7">
            <v>128.35</v>
          </cell>
          <cell r="R7">
            <v>226.76</v>
          </cell>
          <cell r="S7">
            <v>0</v>
          </cell>
          <cell r="T7">
            <v>0</v>
          </cell>
          <cell r="U7">
            <v>0</v>
          </cell>
          <cell r="V7">
            <v>25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272.99</v>
          </cell>
          <cell r="AD7">
            <v>0</v>
          </cell>
          <cell r="AE7">
            <v>0</v>
          </cell>
          <cell r="AF7">
            <v>648</v>
          </cell>
          <cell r="AG7">
            <v>12</v>
          </cell>
          <cell r="AH7">
            <v>354.15</v>
          </cell>
          <cell r="AI7">
            <v>2951.25</v>
          </cell>
        </row>
        <row r="8">
          <cell r="D8" t="str">
            <v>63433</v>
          </cell>
          <cell r="E8">
            <v>170793</v>
          </cell>
          <cell r="F8">
            <v>5353</v>
          </cell>
          <cell r="H8">
            <v>44964.724305555559</v>
          </cell>
          <cell r="I8">
            <v>1684</v>
          </cell>
          <cell r="K8" t="str">
            <v>23/0203454-5</v>
          </cell>
          <cell r="M8" t="str">
            <v>63433</v>
          </cell>
          <cell r="N8" t="str">
            <v>EDUARDO.TAVARES</v>
          </cell>
          <cell r="O8">
            <v>140999.69</v>
          </cell>
          <cell r="P8">
            <v>1199.92</v>
          </cell>
          <cell r="Q8">
            <v>102.69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25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136.91999999999999</v>
          </cell>
          <cell r="AD8">
            <v>0</v>
          </cell>
          <cell r="AE8">
            <v>0</v>
          </cell>
          <cell r="AF8">
            <v>58</v>
          </cell>
          <cell r="AG8">
            <v>12</v>
          </cell>
          <cell r="AH8">
            <v>177.63</v>
          </cell>
          <cell r="AI8">
            <v>1480.24</v>
          </cell>
        </row>
        <row r="9">
          <cell r="D9" t="str">
            <v>63437</v>
          </cell>
          <cell r="E9">
            <v>170888</v>
          </cell>
          <cell r="F9">
            <v>5353</v>
          </cell>
          <cell r="H9">
            <v>44965.45208333333</v>
          </cell>
          <cell r="I9">
            <v>1684</v>
          </cell>
          <cell r="K9" t="str">
            <v>23/0207447-4</v>
          </cell>
          <cell r="M9" t="str">
            <v>63437</v>
          </cell>
          <cell r="N9" t="str">
            <v>EDUARDO.TAVARES</v>
          </cell>
          <cell r="O9">
            <v>96981.1</v>
          </cell>
          <cell r="P9">
            <v>709.5</v>
          </cell>
          <cell r="Q9">
            <v>84.8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25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83.49</v>
          </cell>
          <cell r="AD9">
            <v>0</v>
          </cell>
          <cell r="AE9">
            <v>0</v>
          </cell>
          <cell r="AF9">
            <v>138.69</v>
          </cell>
          <cell r="AG9">
            <v>12</v>
          </cell>
          <cell r="AH9">
            <v>108.31</v>
          </cell>
          <cell r="AI9">
            <v>902.61</v>
          </cell>
        </row>
        <row r="10">
          <cell r="D10" t="str">
            <v>63400</v>
          </cell>
          <cell r="E10">
            <v>170906</v>
          </cell>
          <cell r="F10">
            <v>5353</v>
          </cell>
          <cell r="H10">
            <v>44965.537499999999</v>
          </cell>
          <cell r="I10">
            <v>1684</v>
          </cell>
          <cell r="K10" t="str">
            <v>23/0176084-6</v>
          </cell>
          <cell r="M10" t="str">
            <v>63400</v>
          </cell>
          <cell r="N10" t="str">
            <v>KAIQUE.FREITAS</v>
          </cell>
          <cell r="O10">
            <v>11824.01</v>
          </cell>
          <cell r="P10">
            <v>50.71</v>
          </cell>
          <cell r="Q10">
            <v>3.61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25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2.04</v>
          </cell>
          <cell r="AG10">
            <v>12</v>
          </cell>
          <cell r="AH10">
            <v>7.41</v>
          </cell>
          <cell r="AI10">
            <v>61.73</v>
          </cell>
        </row>
        <row r="11">
          <cell r="D11" t="str">
            <v>63403</v>
          </cell>
          <cell r="E11">
            <v>170908</v>
          </cell>
          <cell r="F11">
            <v>5353</v>
          </cell>
          <cell r="H11">
            <v>44965.538194444445</v>
          </cell>
          <cell r="I11">
            <v>1684</v>
          </cell>
          <cell r="K11" t="str">
            <v>23/0176508-2</v>
          </cell>
          <cell r="M11" t="str">
            <v>63403</v>
          </cell>
          <cell r="N11" t="str">
            <v>PAULO</v>
          </cell>
          <cell r="O11">
            <v>26338.62</v>
          </cell>
          <cell r="P11">
            <v>407.28</v>
          </cell>
          <cell r="Q11">
            <v>53.63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25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30.29</v>
          </cell>
          <cell r="AG11">
            <v>12</v>
          </cell>
          <cell r="AH11">
            <v>62.85</v>
          </cell>
          <cell r="AI11">
            <v>523.76</v>
          </cell>
        </row>
        <row r="12">
          <cell r="D12" t="str">
            <v>63398</v>
          </cell>
          <cell r="E12">
            <v>170909</v>
          </cell>
          <cell r="F12">
            <v>5353</v>
          </cell>
          <cell r="H12">
            <v>44965.543749999997</v>
          </cell>
          <cell r="I12">
            <v>1684</v>
          </cell>
          <cell r="K12" t="str">
            <v>23/0176276-8</v>
          </cell>
          <cell r="M12" t="str">
            <v>63398</v>
          </cell>
          <cell r="N12" t="str">
            <v>KAIQUE.FREITAS</v>
          </cell>
          <cell r="O12">
            <v>16521.82</v>
          </cell>
          <cell r="P12">
            <v>325.55</v>
          </cell>
          <cell r="Q12">
            <v>42.16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25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23.81</v>
          </cell>
          <cell r="AG12">
            <v>12</v>
          </cell>
          <cell r="AH12">
            <v>50.14</v>
          </cell>
          <cell r="AI12">
            <v>417.85</v>
          </cell>
        </row>
        <row r="13">
          <cell r="D13" t="str">
            <v>63417</v>
          </cell>
          <cell r="E13">
            <v>170910</v>
          </cell>
          <cell r="F13">
            <v>5353</v>
          </cell>
          <cell r="H13">
            <v>44965.544444444444</v>
          </cell>
          <cell r="I13">
            <v>1684</v>
          </cell>
          <cell r="K13" t="str">
            <v>23/0190227-6</v>
          </cell>
          <cell r="M13" t="str">
            <v>63417</v>
          </cell>
          <cell r="N13" t="str">
            <v>KAIQUE.FREITAS</v>
          </cell>
          <cell r="O13">
            <v>48934.09</v>
          </cell>
          <cell r="P13">
            <v>48.46</v>
          </cell>
          <cell r="Q13">
            <v>3.29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25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1.86</v>
          </cell>
          <cell r="AG13">
            <v>12</v>
          </cell>
          <cell r="AH13">
            <v>7.06</v>
          </cell>
          <cell r="AI13">
            <v>58.81</v>
          </cell>
        </row>
        <row r="14">
          <cell r="D14" t="str">
            <v>63422</v>
          </cell>
          <cell r="E14">
            <v>170949</v>
          </cell>
          <cell r="F14">
            <v>5353</v>
          </cell>
          <cell r="H14">
            <v>44965.646527777775</v>
          </cell>
          <cell r="I14">
            <v>1684</v>
          </cell>
          <cell r="K14" t="str">
            <v>23/0207102-5</v>
          </cell>
          <cell r="M14" t="str">
            <v>63422</v>
          </cell>
          <cell r="N14" t="str">
            <v>KAIQUE.FREITAS</v>
          </cell>
          <cell r="O14">
            <v>16292.41</v>
          </cell>
          <cell r="P14">
            <v>395.91</v>
          </cell>
          <cell r="Q14">
            <v>93.35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25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52.73</v>
          </cell>
          <cell r="AG14">
            <v>12</v>
          </cell>
          <cell r="AH14">
            <v>66.72</v>
          </cell>
          <cell r="AI14">
            <v>555.98</v>
          </cell>
        </row>
        <row r="15">
          <cell r="D15" t="str">
            <v>63425</v>
          </cell>
          <cell r="E15">
            <v>170954</v>
          </cell>
          <cell r="F15">
            <v>5353</v>
          </cell>
          <cell r="H15">
            <v>44965.65</v>
          </cell>
          <cell r="I15">
            <v>1684</v>
          </cell>
          <cell r="K15" t="str">
            <v>23/0207309-5</v>
          </cell>
          <cell r="M15" t="str">
            <v>63425</v>
          </cell>
          <cell r="N15" t="str">
            <v>KAIQUE.FREITAS</v>
          </cell>
          <cell r="O15">
            <v>11769.31</v>
          </cell>
          <cell r="P15">
            <v>62.09</v>
          </cell>
          <cell r="Q15">
            <v>9.34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25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5.27</v>
          </cell>
          <cell r="AG15">
            <v>12</v>
          </cell>
          <cell r="AH15">
            <v>9.74</v>
          </cell>
          <cell r="AI15">
            <v>81.17</v>
          </cell>
        </row>
        <row r="16">
          <cell r="D16" t="str">
            <v>63475</v>
          </cell>
          <cell r="E16">
            <v>171046</v>
          </cell>
          <cell r="F16">
            <v>5353</v>
          </cell>
          <cell r="H16">
            <v>44966.484027777777</v>
          </cell>
          <cell r="I16">
            <v>1684</v>
          </cell>
          <cell r="K16" t="str">
            <v>23/0228690-0</v>
          </cell>
          <cell r="M16" t="str">
            <v>63475</v>
          </cell>
          <cell r="N16" t="str">
            <v>KAIQUE.FREITAS</v>
          </cell>
          <cell r="O16">
            <v>29588.29</v>
          </cell>
          <cell r="P16">
            <v>433</v>
          </cell>
          <cell r="Q16">
            <v>102.69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25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58</v>
          </cell>
          <cell r="AG16">
            <v>12</v>
          </cell>
          <cell r="AH16">
            <v>73.05</v>
          </cell>
          <cell r="AI16">
            <v>608.74</v>
          </cell>
        </row>
        <row r="17">
          <cell r="D17" t="str">
            <v>63341</v>
          </cell>
          <cell r="E17">
            <v>171072</v>
          </cell>
          <cell r="F17">
            <v>5353</v>
          </cell>
          <cell r="H17">
            <v>44966.636805555558</v>
          </cell>
          <cell r="I17">
            <v>1684</v>
          </cell>
          <cell r="K17" t="str">
            <v>23/0121509-0</v>
          </cell>
          <cell r="M17" t="str">
            <v>63341</v>
          </cell>
          <cell r="N17" t="str">
            <v>PETERSON.FREITAS</v>
          </cell>
          <cell r="O17">
            <v>562663.32999999996</v>
          </cell>
          <cell r="P17">
            <v>1976.66</v>
          </cell>
          <cell r="Q17">
            <v>0</v>
          </cell>
          <cell r="R17">
            <v>412.66</v>
          </cell>
          <cell r="S17">
            <v>0</v>
          </cell>
          <cell r="T17">
            <v>0</v>
          </cell>
          <cell r="U17">
            <v>0</v>
          </cell>
          <cell r="V17">
            <v>25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12</v>
          </cell>
          <cell r="AH17">
            <v>269.54000000000002</v>
          </cell>
          <cell r="AI17">
            <v>2246.1999999999998</v>
          </cell>
        </row>
        <row r="18">
          <cell r="D18" t="str">
            <v>2300553770</v>
          </cell>
          <cell r="E18">
            <v>171112</v>
          </cell>
          <cell r="F18">
            <v>5353</v>
          </cell>
          <cell r="G18" t="str">
            <v>0000184I23</v>
          </cell>
          <cell r="H18">
            <v>44966.796527777777</v>
          </cell>
          <cell r="I18">
            <v>1684</v>
          </cell>
          <cell r="M18" t="str">
            <v>2300553770</v>
          </cell>
          <cell r="N18" t="str">
            <v>EDUARDO.TAVARES</v>
          </cell>
          <cell r="O18">
            <v>2217.27</v>
          </cell>
          <cell r="P18">
            <v>719.77</v>
          </cell>
          <cell r="Q18">
            <v>58.12</v>
          </cell>
          <cell r="R18">
            <v>45</v>
          </cell>
          <cell r="S18">
            <v>0</v>
          </cell>
          <cell r="T18">
            <v>0</v>
          </cell>
          <cell r="U18">
            <v>0</v>
          </cell>
          <cell r="V18">
            <v>25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81.77</v>
          </cell>
          <cell r="AD18">
            <v>0</v>
          </cell>
          <cell r="AE18">
            <v>0</v>
          </cell>
          <cell r="AF18">
            <v>218</v>
          </cell>
          <cell r="AG18">
            <v>12</v>
          </cell>
          <cell r="AH18">
            <v>106.08</v>
          </cell>
          <cell r="AI18">
            <v>883.97</v>
          </cell>
        </row>
        <row r="19">
          <cell r="D19" t="str">
            <v>63396</v>
          </cell>
          <cell r="E19">
            <v>171240</v>
          </cell>
          <cell r="F19">
            <v>5353</v>
          </cell>
          <cell r="H19">
            <v>44967.707638888889</v>
          </cell>
          <cell r="I19">
            <v>1684</v>
          </cell>
          <cell r="J19" t="str">
            <v>MAEU4057017</v>
          </cell>
          <cell r="K19" t="str">
            <v>23/0083639-3</v>
          </cell>
          <cell r="M19" t="str">
            <v>63396</v>
          </cell>
          <cell r="N19" t="str">
            <v>FERNANDO.OLIVEIRA</v>
          </cell>
          <cell r="O19">
            <v>0.01</v>
          </cell>
          <cell r="P19">
            <v>214.55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22.55</v>
          </cell>
          <cell r="AD19">
            <v>0</v>
          </cell>
          <cell r="AE19">
            <v>0</v>
          </cell>
          <cell r="AF19">
            <v>0</v>
          </cell>
          <cell r="AG19">
            <v>12</v>
          </cell>
          <cell r="AH19">
            <v>29.26</v>
          </cell>
          <cell r="AI19">
            <v>243.81</v>
          </cell>
        </row>
        <row r="20">
          <cell r="D20" t="str">
            <v>63396</v>
          </cell>
          <cell r="E20">
            <v>171250</v>
          </cell>
          <cell r="F20">
            <v>5353</v>
          </cell>
          <cell r="H20">
            <v>44967.728472222225</v>
          </cell>
          <cell r="I20">
            <v>1684</v>
          </cell>
          <cell r="J20" t="str">
            <v>MAEU4142762</v>
          </cell>
          <cell r="M20" t="str">
            <v>63396</v>
          </cell>
          <cell r="N20" t="str">
            <v>FERNANDO.OLIVEIRA</v>
          </cell>
          <cell r="O20">
            <v>0.01</v>
          </cell>
          <cell r="P20">
            <v>2626.03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276.02999999999997</v>
          </cell>
          <cell r="AD20">
            <v>0</v>
          </cell>
          <cell r="AE20">
            <v>0</v>
          </cell>
          <cell r="AF20">
            <v>0</v>
          </cell>
          <cell r="AG20">
            <v>12</v>
          </cell>
          <cell r="AH20">
            <v>358.1</v>
          </cell>
          <cell r="AI20">
            <v>2984.13</v>
          </cell>
        </row>
        <row r="21">
          <cell r="D21" t="str">
            <v>63396</v>
          </cell>
          <cell r="E21">
            <v>171259</v>
          </cell>
          <cell r="F21">
            <v>5353</v>
          </cell>
          <cell r="H21">
            <v>44967.741666666669</v>
          </cell>
          <cell r="I21">
            <v>1684</v>
          </cell>
          <cell r="M21" t="str">
            <v>63396</v>
          </cell>
          <cell r="N21" t="str">
            <v>FERNANDO.OLIVEIRA</v>
          </cell>
          <cell r="O21">
            <v>0.01</v>
          </cell>
          <cell r="P21">
            <v>2518.7600000000002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264.76</v>
          </cell>
          <cell r="AD21">
            <v>0</v>
          </cell>
          <cell r="AE21">
            <v>0</v>
          </cell>
          <cell r="AF21">
            <v>0</v>
          </cell>
          <cell r="AG21">
            <v>12</v>
          </cell>
          <cell r="AH21">
            <v>343.47</v>
          </cell>
          <cell r="AI21">
            <v>2862.23</v>
          </cell>
        </row>
        <row r="22">
          <cell r="D22" t="str">
            <v>63396</v>
          </cell>
          <cell r="E22">
            <v>171267</v>
          </cell>
          <cell r="F22">
            <v>5353</v>
          </cell>
          <cell r="H22">
            <v>44967.744444444441</v>
          </cell>
          <cell r="I22">
            <v>1684</v>
          </cell>
          <cell r="M22" t="str">
            <v>63396</v>
          </cell>
          <cell r="N22" t="str">
            <v>FERNANDO.OLIVEIRA</v>
          </cell>
          <cell r="O22">
            <v>0.01</v>
          </cell>
          <cell r="P22">
            <v>160.91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16.91</v>
          </cell>
          <cell r="AD22">
            <v>0</v>
          </cell>
          <cell r="AE22">
            <v>0</v>
          </cell>
          <cell r="AF22">
            <v>0</v>
          </cell>
          <cell r="AG22">
            <v>12</v>
          </cell>
          <cell r="AH22">
            <v>21.94</v>
          </cell>
          <cell r="AI22">
            <v>182.85</v>
          </cell>
        </row>
        <row r="23">
          <cell r="D23" t="str">
            <v>63396</v>
          </cell>
          <cell r="E23">
            <v>171270</v>
          </cell>
          <cell r="F23">
            <v>5353</v>
          </cell>
          <cell r="H23">
            <v>44967.746527777781</v>
          </cell>
          <cell r="I23">
            <v>1684</v>
          </cell>
          <cell r="M23" t="str">
            <v>63396</v>
          </cell>
          <cell r="N23" t="str">
            <v>FERNANDO.OLIVEIRA</v>
          </cell>
          <cell r="O23">
            <v>0.01</v>
          </cell>
          <cell r="P23">
            <v>2089.65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219.65</v>
          </cell>
          <cell r="AD23">
            <v>0</v>
          </cell>
          <cell r="AE23">
            <v>0</v>
          </cell>
          <cell r="AF23">
            <v>0</v>
          </cell>
          <cell r="AG23">
            <v>12</v>
          </cell>
          <cell r="AH23">
            <v>284.95</v>
          </cell>
          <cell r="AI23">
            <v>2374.6</v>
          </cell>
        </row>
        <row r="24">
          <cell r="D24" t="str">
            <v>63500</v>
          </cell>
          <cell r="E24">
            <v>171292</v>
          </cell>
          <cell r="F24">
            <v>5353</v>
          </cell>
          <cell r="H24">
            <v>44967.783333333333</v>
          </cell>
          <cell r="I24">
            <v>1684</v>
          </cell>
          <cell r="K24" t="str">
            <v>23/0254611-2</v>
          </cell>
          <cell r="M24" t="str">
            <v>63500</v>
          </cell>
          <cell r="N24" t="str">
            <v>EDUARDO.TAVARES</v>
          </cell>
          <cell r="O24">
            <v>8553.15</v>
          </cell>
          <cell r="P24">
            <v>433</v>
          </cell>
          <cell r="Q24">
            <v>102.69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25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58</v>
          </cell>
          <cell r="AG24">
            <v>12</v>
          </cell>
          <cell r="AH24">
            <v>73.05</v>
          </cell>
          <cell r="AI24">
            <v>608.74</v>
          </cell>
        </row>
        <row r="25">
          <cell r="D25" t="str">
            <v>63471</v>
          </cell>
          <cell r="E25">
            <v>171295</v>
          </cell>
          <cell r="F25">
            <v>5353</v>
          </cell>
          <cell r="H25">
            <v>44967.786805555559</v>
          </cell>
          <cell r="I25">
            <v>1684</v>
          </cell>
          <cell r="K25" t="str">
            <v>23/0228723-0</v>
          </cell>
          <cell r="M25" t="str">
            <v>63471</v>
          </cell>
          <cell r="N25" t="str">
            <v>EDUARDO.TAVARES</v>
          </cell>
          <cell r="O25">
            <v>8975.07</v>
          </cell>
          <cell r="P25">
            <v>433</v>
          </cell>
          <cell r="Q25">
            <v>102.69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25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58</v>
          </cell>
          <cell r="AG25">
            <v>12</v>
          </cell>
          <cell r="AH25">
            <v>73.05</v>
          </cell>
          <cell r="AI25">
            <v>608.74</v>
          </cell>
        </row>
        <row r="26">
          <cell r="D26" t="str">
            <v>63484</v>
          </cell>
          <cell r="E26">
            <v>171358</v>
          </cell>
          <cell r="F26">
            <v>5353</v>
          </cell>
          <cell r="H26">
            <v>44968.716666666667</v>
          </cell>
          <cell r="I26">
            <v>1684</v>
          </cell>
          <cell r="K26" t="str">
            <v>23/0237010-3</v>
          </cell>
          <cell r="M26" t="str">
            <v>63484</v>
          </cell>
          <cell r="N26" t="str">
            <v>KAIQUE.FREITAS</v>
          </cell>
          <cell r="O26">
            <v>6079.87</v>
          </cell>
          <cell r="P26">
            <v>375</v>
          </cell>
          <cell r="Q26">
            <v>102.69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25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12</v>
          </cell>
          <cell r="AH26">
            <v>65.14</v>
          </cell>
          <cell r="AI26">
            <v>542.83000000000004</v>
          </cell>
        </row>
        <row r="27">
          <cell r="D27" t="str">
            <v>63517</v>
          </cell>
          <cell r="E27">
            <v>171369</v>
          </cell>
          <cell r="F27">
            <v>5353</v>
          </cell>
          <cell r="H27">
            <v>44970.40625</v>
          </cell>
          <cell r="I27">
            <v>1684</v>
          </cell>
          <cell r="K27" t="str">
            <v>23/0268292-0</v>
          </cell>
          <cell r="M27" t="str">
            <v>63517</v>
          </cell>
          <cell r="N27" t="str">
            <v>KAIQUE.FREITAS</v>
          </cell>
          <cell r="O27">
            <v>83998.64</v>
          </cell>
          <cell r="P27">
            <v>797.78</v>
          </cell>
          <cell r="Q27">
            <v>76.45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25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43.18</v>
          </cell>
          <cell r="AG27">
            <v>12</v>
          </cell>
          <cell r="AH27">
            <v>119.21</v>
          </cell>
          <cell r="AI27">
            <v>993.44</v>
          </cell>
        </row>
        <row r="28">
          <cell r="D28" t="str">
            <v>63518</v>
          </cell>
          <cell r="E28">
            <v>171370</v>
          </cell>
          <cell r="F28">
            <v>5353</v>
          </cell>
          <cell r="H28">
            <v>44970.40902777778</v>
          </cell>
          <cell r="I28">
            <v>1684</v>
          </cell>
          <cell r="K28" t="str">
            <v>23/0267980-5</v>
          </cell>
          <cell r="M28" t="str">
            <v>63518</v>
          </cell>
          <cell r="N28" t="str">
            <v>KAIQUE.FREITAS</v>
          </cell>
          <cell r="O28">
            <v>27455.96</v>
          </cell>
          <cell r="P28">
            <v>228.47</v>
          </cell>
          <cell r="Q28">
            <v>20.13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25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11.37</v>
          </cell>
          <cell r="AG28">
            <v>12</v>
          </cell>
          <cell r="AH28">
            <v>33.9</v>
          </cell>
          <cell r="AI28">
            <v>282.5</v>
          </cell>
        </row>
        <row r="29">
          <cell r="D29" t="str">
            <v>63521</v>
          </cell>
          <cell r="E29">
            <v>171373</v>
          </cell>
          <cell r="F29">
            <v>5353</v>
          </cell>
          <cell r="H29">
            <v>44970.409722222219</v>
          </cell>
          <cell r="I29">
            <v>1684</v>
          </cell>
          <cell r="K29" t="str">
            <v>23/0269965-2</v>
          </cell>
          <cell r="M29" t="str">
            <v>63521</v>
          </cell>
          <cell r="N29" t="str">
            <v>KAIQUE.FREITAS</v>
          </cell>
          <cell r="O29">
            <v>67650.62</v>
          </cell>
          <cell r="P29">
            <v>76.650000000000006</v>
          </cell>
          <cell r="Q29">
            <v>5.1100000000000003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25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2.89</v>
          </cell>
          <cell r="AG29">
            <v>12</v>
          </cell>
          <cell r="AH29">
            <v>11.15</v>
          </cell>
          <cell r="AI29">
            <v>92.91</v>
          </cell>
        </row>
        <row r="30">
          <cell r="D30" t="str">
            <v>63525</v>
          </cell>
          <cell r="E30">
            <v>171374</v>
          </cell>
          <cell r="F30">
            <v>5353</v>
          </cell>
          <cell r="H30">
            <v>44970.414583333331</v>
          </cell>
          <cell r="I30">
            <v>1684</v>
          </cell>
          <cell r="K30" t="str">
            <v>23/0270011-1</v>
          </cell>
          <cell r="M30" t="str">
            <v>63525</v>
          </cell>
          <cell r="N30" t="str">
            <v>KAIQUE.FREITAS</v>
          </cell>
          <cell r="O30">
            <v>13839.02</v>
          </cell>
          <cell r="P30">
            <v>30.01</v>
          </cell>
          <cell r="Q30">
            <v>0.5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25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0.28000000000000003</v>
          </cell>
          <cell r="AG30">
            <v>12</v>
          </cell>
          <cell r="AH30">
            <v>4.16</v>
          </cell>
          <cell r="AI30">
            <v>34.67</v>
          </cell>
        </row>
        <row r="31">
          <cell r="D31" t="str">
            <v>63522</v>
          </cell>
          <cell r="E31">
            <v>171377</v>
          </cell>
          <cell r="F31">
            <v>5353</v>
          </cell>
          <cell r="H31">
            <v>44970.417361111111</v>
          </cell>
          <cell r="I31">
            <v>1684</v>
          </cell>
          <cell r="K31" t="str">
            <v>23/0269976-8</v>
          </cell>
          <cell r="M31" t="str">
            <v>63522</v>
          </cell>
          <cell r="N31" t="str">
            <v>KAIQUE.FREITAS</v>
          </cell>
          <cell r="O31">
            <v>4174.25</v>
          </cell>
          <cell r="P31">
            <v>27.93</v>
          </cell>
          <cell r="Q31">
            <v>0.28999999999999998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25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0.16</v>
          </cell>
          <cell r="AG31">
            <v>12</v>
          </cell>
          <cell r="AH31">
            <v>3.85</v>
          </cell>
          <cell r="AI31">
            <v>32.07</v>
          </cell>
        </row>
        <row r="32">
          <cell r="D32" t="str">
            <v>63524</v>
          </cell>
          <cell r="E32">
            <v>171378</v>
          </cell>
          <cell r="F32">
            <v>5353</v>
          </cell>
          <cell r="H32">
            <v>44970.418749999997</v>
          </cell>
          <cell r="I32">
            <v>1684</v>
          </cell>
          <cell r="K32" t="str">
            <v>23/0269994-6</v>
          </cell>
          <cell r="M32" t="str">
            <v>63524</v>
          </cell>
          <cell r="N32" t="str">
            <v>KAIQUE.FREITAS</v>
          </cell>
          <cell r="O32">
            <v>6061.01</v>
          </cell>
          <cell r="P32">
            <v>27.16</v>
          </cell>
          <cell r="Q32">
            <v>0.21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25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0.12</v>
          </cell>
          <cell r="AG32">
            <v>12</v>
          </cell>
          <cell r="AH32">
            <v>3.73</v>
          </cell>
          <cell r="AI32">
            <v>31.1</v>
          </cell>
        </row>
        <row r="33">
          <cell r="D33" t="str">
            <v>63448</v>
          </cell>
          <cell r="E33">
            <v>171394</v>
          </cell>
          <cell r="F33">
            <v>5353</v>
          </cell>
          <cell r="H33">
            <v>44970.495833333334</v>
          </cell>
          <cell r="I33">
            <v>1684</v>
          </cell>
          <cell r="K33" t="str">
            <v>23/0212527-3</v>
          </cell>
          <cell r="M33" t="str">
            <v>63448</v>
          </cell>
          <cell r="N33" t="str">
            <v>LUCAS.SANTANA</v>
          </cell>
          <cell r="O33">
            <v>567895.98</v>
          </cell>
          <cell r="P33">
            <v>3654.3</v>
          </cell>
          <cell r="Q33">
            <v>212</v>
          </cell>
          <cell r="R33">
            <v>467.9</v>
          </cell>
          <cell r="S33">
            <v>0</v>
          </cell>
          <cell r="T33">
            <v>0</v>
          </cell>
          <cell r="U33">
            <v>0</v>
          </cell>
          <cell r="V33">
            <v>25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406.4</v>
          </cell>
          <cell r="AD33">
            <v>0</v>
          </cell>
          <cell r="AE33">
            <v>0</v>
          </cell>
          <cell r="AF33">
            <v>0</v>
          </cell>
          <cell r="AG33">
            <v>12</v>
          </cell>
          <cell r="AH33">
            <v>527.22</v>
          </cell>
          <cell r="AI33">
            <v>4393.5200000000004</v>
          </cell>
        </row>
        <row r="34">
          <cell r="D34" t="str">
            <v>63449</v>
          </cell>
          <cell r="E34">
            <v>171396</v>
          </cell>
          <cell r="F34">
            <v>5353</v>
          </cell>
          <cell r="H34">
            <v>44970.500694444447</v>
          </cell>
          <cell r="I34">
            <v>1684</v>
          </cell>
          <cell r="K34" t="str">
            <v>23/0212527-3</v>
          </cell>
          <cell r="M34" t="str">
            <v>63449</v>
          </cell>
          <cell r="N34" t="str">
            <v>LUCAS.SANTANA</v>
          </cell>
          <cell r="O34">
            <v>543604.76</v>
          </cell>
          <cell r="P34">
            <v>3323.2</v>
          </cell>
          <cell r="Q34">
            <v>212</v>
          </cell>
          <cell r="R34">
            <v>443.6</v>
          </cell>
          <cell r="S34">
            <v>0</v>
          </cell>
          <cell r="T34">
            <v>0</v>
          </cell>
          <cell r="U34">
            <v>0</v>
          </cell>
          <cell r="V34">
            <v>25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371.6</v>
          </cell>
          <cell r="AD34">
            <v>0</v>
          </cell>
          <cell r="AE34">
            <v>0</v>
          </cell>
          <cell r="AF34">
            <v>0</v>
          </cell>
          <cell r="AG34">
            <v>12</v>
          </cell>
          <cell r="AH34">
            <v>482.07</v>
          </cell>
          <cell r="AI34">
            <v>4017.27</v>
          </cell>
        </row>
        <row r="35">
          <cell r="D35" t="str">
            <v>63529</v>
          </cell>
          <cell r="E35">
            <v>171601</v>
          </cell>
          <cell r="F35">
            <v>5353</v>
          </cell>
          <cell r="H35">
            <v>44971.703472222223</v>
          </cell>
          <cell r="I35">
            <v>1684</v>
          </cell>
          <cell r="K35" t="str">
            <v>23/0276701-1</v>
          </cell>
          <cell r="M35" t="str">
            <v>63529</v>
          </cell>
          <cell r="N35" t="str">
            <v>KAIQUE.FREITAS</v>
          </cell>
          <cell r="O35">
            <v>17295.97</v>
          </cell>
          <cell r="P35">
            <v>43.49</v>
          </cell>
          <cell r="Q35">
            <v>4.6500000000000004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25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2.63</v>
          </cell>
          <cell r="AG35">
            <v>12</v>
          </cell>
          <cell r="AH35">
            <v>6.56</v>
          </cell>
          <cell r="AI35">
            <v>54.7</v>
          </cell>
        </row>
        <row r="36">
          <cell r="D36" t="str">
            <v>63530</v>
          </cell>
          <cell r="E36">
            <v>171605</v>
          </cell>
          <cell r="F36">
            <v>5353</v>
          </cell>
          <cell r="H36">
            <v>44971.710416666669</v>
          </cell>
          <cell r="I36">
            <v>1684</v>
          </cell>
          <cell r="K36" t="str">
            <v>23/0276883-2</v>
          </cell>
          <cell r="M36" t="str">
            <v>63530</v>
          </cell>
          <cell r="N36" t="str">
            <v>KAIQUE.FREITAS</v>
          </cell>
          <cell r="O36">
            <v>8267.06</v>
          </cell>
          <cell r="P36">
            <v>85.93</v>
          </cell>
          <cell r="Q36">
            <v>15.33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25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8.66</v>
          </cell>
          <cell r="AG36">
            <v>12</v>
          </cell>
          <cell r="AH36">
            <v>13.81</v>
          </cell>
          <cell r="AI36">
            <v>115.07</v>
          </cell>
        </row>
        <row r="37">
          <cell r="D37" t="str">
            <v>63523</v>
          </cell>
          <cell r="E37">
            <v>171606</v>
          </cell>
          <cell r="F37">
            <v>5353</v>
          </cell>
          <cell r="H37">
            <v>44971.712500000001</v>
          </cell>
          <cell r="I37">
            <v>1684</v>
          </cell>
          <cell r="K37" t="str">
            <v>23/0272706-0</v>
          </cell>
          <cell r="M37" t="str">
            <v>63523</v>
          </cell>
          <cell r="N37" t="str">
            <v>KAIQUE.FREITAS</v>
          </cell>
          <cell r="O37">
            <v>10471.77</v>
          </cell>
          <cell r="P37">
            <v>348.8</v>
          </cell>
          <cell r="Q37">
            <v>81.5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25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46.03</v>
          </cell>
          <cell r="AG37">
            <v>12</v>
          </cell>
          <cell r="AH37">
            <v>58.68</v>
          </cell>
          <cell r="AI37">
            <v>488.98</v>
          </cell>
        </row>
        <row r="38">
          <cell r="D38" t="str">
            <v>63531</v>
          </cell>
          <cell r="E38">
            <v>171607</v>
          </cell>
          <cell r="F38">
            <v>5353</v>
          </cell>
          <cell r="H38">
            <v>44971.714583333334</v>
          </cell>
          <cell r="I38">
            <v>1684</v>
          </cell>
          <cell r="K38" t="str">
            <v>23/0277150-7</v>
          </cell>
          <cell r="M38" t="str">
            <v>63531</v>
          </cell>
          <cell r="N38" t="str">
            <v>KAIQUE.FREITAS</v>
          </cell>
          <cell r="O38">
            <v>7114.72</v>
          </cell>
          <cell r="P38">
            <v>29.78</v>
          </cell>
          <cell r="Q38">
            <v>1.21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25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0.68</v>
          </cell>
          <cell r="AG38">
            <v>12</v>
          </cell>
          <cell r="AH38">
            <v>4.2300000000000004</v>
          </cell>
          <cell r="AI38">
            <v>35.22</v>
          </cell>
        </row>
        <row r="39">
          <cell r="D39" t="str">
            <v>63559</v>
          </cell>
          <cell r="E39">
            <v>171727</v>
          </cell>
          <cell r="F39">
            <v>5353</v>
          </cell>
          <cell r="H39">
            <v>44972.627083333333</v>
          </cell>
          <cell r="I39">
            <v>1684</v>
          </cell>
          <cell r="K39" t="str">
            <v>23/0121509-0</v>
          </cell>
          <cell r="M39" t="str">
            <v>63559</v>
          </cell>
          <cell r="N39" t="str">
            <v>KAIQUE.FREITAS</v>
          </cell>
          <cell r="O39">
            <v>562663.32999999996</v>
          </cell>
          <cell r="P39">
            <v>1976.66</v>
          </cell>
          <cell r="Q39">
            <v>0</v>
          </cell>
          <cell r="R39">
            <v>412.66</v>
          </cell>
          <cell r="S39">
            <v>0</v>
          </cell>
          <cell r="T39">
            <v>0</v>
          </cell>
          <cell r="U39">
            <v>0</v>
          </cell>
          <cell r="V39">
            <v>25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12</v>
          </cell>
          <cell r="AH39">
            <v>269.54000000000002</v>
          </cell>
          <cell r="AI39">
            <v>2246.1999999999998</v>
          </cell>
        </row>
        <row r="40">
          <cell r="D40" t="str">
            <v>63526</v>
          </cell>
          <cell r="E40">
            <v>171795</v>
          </cell>
          <cell r="F40">
            <v>5353</v>
          </cell>
          <cell r="G40" t="str">
            <v>SSZCI230001004</v>
          </cell>
          <cell r="H40">
            <v>44973.415972222225</v>
          </cell>
          <cell r="I40">
            <v>1684</v>
          </cell>
          <cell r="K40" t="str">
            <v>23/0269900-8</v>
          </cell>
          <cell r="M40" t="str">
            <v>63526</v>
          </cell>
          <cell r="N40" t="str">
            <v>GABRIEL.LOPES</v>
          </cell>
          <cell r="O40">
            <v>96794.62</v>
          </cell>
          <cell r="P40">
            <v>3518.42</v>
          </cell>
          <cell r="Q40">
            <v>291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25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400.42</v>
          </cell>
          <cell r="AD40">
            <v>0</v>
          </cell>
          <cell r="AE40">
            <v>0</v>
          </cell>
          <cell r="AF40">
            <v>338</v>
          </cell>
          <cell r="AG40">
            <v>12</v>
          </cell>
          <cell r="AH40">
            <v>519.47</v>
          </cell>
          <cell r="AI40">
            <v>4328.8900000000003</v>
          </cell>
        </row>
        <row r="41">
          <cell r="D41" t="str">
            <v>63511</v>
          </cell>
          <cell r="E41">
            <v>171796</v>
          </cell>
          <cell r="F41">
            <v>5353</v>
          </cell>
          <cell r="H41">
            <v>44973.421527777777</v>
          </cell>
          <cell r="I41">
            <v>1684</v>
          </cell>
          <cell r="K41" t="str">
            <v>23/0238298-5</v>
          </cell>
          <cell r="M41" t="str">
            <v>63511</v>
          </cell>
          <cell r="N41" t="str">
            <v>GABRIEL.LOPES</v>
          </cell>
          <cell r="O41">
            <v>244114.38</v>
          </cell>
          <cell r="P41">
            <v>2810.93</v>
          </cell>
          <cell r="Q41">
            <v>174.6</v>
          </cell>
          <cell r="R41">
            <v>144.11000000000001</v>
          </cell>
          <cell r="S41">
            <v>0</v>
          </cell>
          <cell r="T41">
            <v>0</v>
          </cell>
          <cell r="U41">
            <v>0</v>
          </cell>
          <cell r="V41">
            <v>25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313.82</v>
          </cell>
          <cell r="AD41">
            <v>0</v>
          </cell>
          <cell r="AE41">
            <v>0</v>
          </cell>
          <cell r="AF41">
            <v>338</v>
          </cell>
          <cell r="AG41">
            <v>12</v>
          </cell>
          <cell r="AH41">
            <v>407.12</v>
          </cell>
          <cell r="AI41">
            <v>3392.65</v>
          </cell>
        </row>
        <row r="42">
          <cell r="D42" t="str">
            <v>63459</v>
          </cell>
          <cell r="E42">
            <v>171817</v>
          </cell>
          <cell r="F42">
            <v>5353</v>
          </cell>
          <cell r="G42" t="str">
            <v>SSZCI220015060</v>
          </cell>
          <cell r="H42">
            <v>44973.468055555553</v>
          </cell>
          <cell r="I42">
            <v>1684</v>
          </cell>
          <cell r="K42" t="str">
            <v>23/0212531-1</v>
          </cell>
          <cell r="M42" t="str">
            <v>63459</v>
          </cell>
          <cell r="N42" t="str">
            <v>EDUARDO.TAVARES</v>
          </cell>
          <cell r="O42">
            <v>537710.92000000004</v>
          </cell>
          <cell r="P42">
            <v>3316.62</v>
          </cell>
          <cell r="Q42">
            <v>212</v>
          </cell>
          <cell r="R42">
            <v>437.71</v>
          </cell>
          <cell r="S42">
            <v>0</v>
          </cell>
          <cell r="T42">
            <v>0</v>
          </cell>
          <cell r="U42">
            <v>0</v>
          </cell>
          <cell r="V42">
            <v>25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370.91</v>
          </cell>
          <cell r="AD42">
            <v>0</v>
          </cell>
          <cell r="AE42">
            <v>0</v>
          </cell>
          <cell r="AF42">
            <v>0</v>
          </cell>
          <cell r="AG42">
            <v>12</v>
          </cell>
          <cell r="AH42">
            <v>481.17</v>
          </cell>
          <cell r="AI42">
            <v>4009.79</v>
          </cell>
        </row>
        <row r="43">
          <cell r="D43" t="str">
            <v>63455</v>
          </cell>
          <cell r="E43">
            <v>171818</v>
          </cell>
          <cell r="F43">
            <v>5353</v>
          </cell>
          <cell r="G43" t="str">
            <v>SSZCI220015060</v>
          </cell>
          <cell r="H43">
            <v>44973.46875</v>
          </cell>
          <cell r="I43">
            <v>1684</v>
          </cell>
          <cell r="K43" t="str">
            <v>23/0212531-1</v>
          </cell>
          <cell r="M43" t="str">
            <v>63455</v>
          </cell>
          <cell r="N43" t="str">
            <v>EDUARDO.TAVARES</v>
          </cell>
          <cell r="O43">
            <v>509410.35</v>
          </cell>
          <cell r="P43">
            <v>3284.99</v>
          </cell>
          <cell r="Q43">
            <v>212</v>
          </cell>
          <cell r="R43">
            <v>409.41</v>
          </cell>
          <cell r="S43">
            <v>0</v>
          </cell>
          <cell r="T43">
            <v>0</v>
          </cell>
          <cell r="U43">
            <v>0</v>
          </cell>
          <cell r="V43">
            <v>25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367.58</v>
          </cell>
          <cell r="AD43">
            <v>0</v>
          </cell>
          <cell r="AE43">
            <v>0</v>
          </cell>
          <cell r="AF43">
            <v>0</v>
          </cell>
          <cell r="AG43">
            <v>12</v>
          </cell>
          <cell r="AH43">
            <v>476.86</v>
          </cell>
          <cell r="AI43">
            <v>3973.85</v>
          </cell>
        </row>
        <row r="44">
          <cell r="D44" t="str">
            <v>63541</v>
          </cell>
          <cell r="E44">
            <v>171821</v>
          </cell>
          <cell r="F44">
            <v>5353</v>
          </cell>
          <cell r="G44" t="str">
            <v>SSZCI230000391</v>
          </cell>
          <cell r="H44">
            <v>44973.472916666666</v>
          </cell>
          <cell r="I44">
            <v>1684</v>
          </cell>
          <cell r="K44" t="str">
            <v>23/0286529-3</v>
          </cell>
          <cell r="M44" t="str">
            <v>63541</v>
          </cell>
          <cell r="N44" t="str">
            <v>EDUARDO.TAVARES</v>
          </cell>
          <cell r="O44">
            <v>129957.41</v>
          </cell>
          <cell r="P44">
            <v>2300.1</v>
          </cell>
          <cell r="Q44">
            <v>127.2</v>
          </cell>
          <cell r="R44">
            <v>29.96</v>
          </cell>
          <cell r="S44">
            <v>0</v>
          </cell>
          <cell r="T44">
            <v>0</v>
          </cell>
          <cell r="U44">
            <v>0</v>
          </cell>
          <cell r="V44">
            <v>25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255.14</v>
          </cell>
          <cell r="AD44">
            <v>0</v>
          </cell>
          <cell r="AE44">
            <v>0</v>
          </cell>
          <cell r="AF44">
            <v>0</v>
          </cell>
          <cell r="AG44">
            <v>12</v>
          </cell>
          <cell r="AH44">
            <v>331</v>
          </cell>
          <cell r="AI44">
            <v>2758.3</v>
          </cell>
        </row>
        <row r="45">
          <cell r="D45" t="str">
            <v>63447</v>
          </cell>
          <cell r="E45">
            <v>171822</v>
          </cell>
          <cell r="F45">
            <v>5353</v>
          </cell>
          <cell r="H45">
            <v>44973.473611111112</v>
          </cell>
          <cell r="I45">
            <v>1684</v>
          </cell>
          <cell r="K45" t="str">
            <v>23/0212527-3</v>
          </cell>
          <cell r="M45" t="str">
            <v>63447</v>
          </cell>
          <cell r="N45" t="str">
            <v>EDUARDO.TAVARES</v>
          </cell>
          <cell r="O45">
            <v>554217.43000000005</v>
          </cell>
          <cell r="P45">
            <v>3335.06</v>
          </cell>
          <cell r="Q45">
            <v>212</v>
          </cell>
          <cell r="R45">
            <v>454.22</v>
          </cell>
          <cell r="S45">
            <v>0</v>
          </cell>
          <cell r="T45">
            <v>0</v>
          </cell>
          <cell r="U45">
            <v>0</v>
          </cell>
          <cell r="V45">
            <v>25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372.84</v>
          </cell>
          <cell r="AD45">
            <v>0</v>
          </cell>
          <cell r="AE45">
            <v>0</v>
          </cell>
          <cell r="AF45">
            <v>0</v>
          </cell>
          <cell r="AG45">
            <v>12</v>
          </cell>
          <cell r="AH45">
            <v>483.69</v>
          </cell>
          <cell r="AI45">
            <v>4030.75</v>
          </cell>
        </row>
        <row r="46">
          <cell r="D46" t="str">
            <v>63458</v>
          </cell>
          <cell r="E46">
            <v>171823</v>
          </cell>
          <cell r="F46">
            <v>5353</v>
          </cell>
          <cell r="G46" t="str">
            <v>SSZCI220015060</v>
          </cell>
          <cell r="H46">
            <v>44973.474305555559</v>
          </cell>
          <cell r="I46">
            <v>1684</v>
          </cell>
          <cell r="M46" t="str">
            <v>63458</v>
          </cell>
          <cell r="N46" t="str">
            <v>EDUARDO.TAVARES</v>
          </cell>
          <cell r="O46">
            <v>535541.21</v>
          </cell>
          <cell r="P46">
            <v>3314.19</v>
          </cell>
          <cell r="Q46">
            <v>212</v>
          </cell>
          <cell r="R46">
            <v>435.54</v>
          </cell>
          <cell r="S46">
            <v>0</v>
          </cell>
          <cell r="T46">
            <v>0</v>
          </cell>
          <cell r="U46">
            <v>0</v>
          </cell>
          <cell r="V46">
            <v>25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370.65</v>
          </cell>
          <cell r="AD46">
            <v>0</v>
          </cell>
          <cell r="AE46">
            <v>0</v>
          </cell>
          <cell r="AF46">
            <v>0</v>
          </cell>
          <cell r="AG46">
            <v>12</v>
          </cell>
          <cell r="AH46">
            <v>480.84</v>
          </cell>
          <cell r="AI46">
            <v>4007.03</v>
          </cell>
        </row>
        <row r="47">
          <cell r="D47" t="str">
            <v>63446</v>
          </cell>
          <cell r="E47">
            <v>171825</v>
          </cell>
          <cell r="F47">
            <v>5353</v>
          </cell>
          <cell r="H47">
            <v>44973.475694444445</v>
          </cell>
          <cell r="I47">
            <v>1684</v>
          </cell>
          <cell r="K47" t="str">
            <v>23/0212527-3</v>
          </cell>
          <cell r="M47" t="str">
            <v>63446</v>
          </cell>
          <cell r="N47" t="str">
            <v>EDUARDO.TAVARES</v>
          </cell>
          <cell r="O47">
            <v>515304.3</v>
          </cell>
          <cell r="P47">
            <v>3291.57</v>
          </cell>
          <cell r="Q47">
            <v>212</v>
          </cell>
          <cell r="R47">
            <v>415.3</v>
          </cell>
          <cell r="S47">
            <v>0</v>
          </cell>
          <cell r="T47">
            <v>0</v>
          </cell>
          <cell r="U47">
            <v>0</v>
          </cell>
          <cell r="V47">
            <v>25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368.27</v>
          </cell>
          <cell r="AD47">
            <v>0</v>
          </cell>
          <cell r="AE47">
            <v>0</v>
          </cell>
          <cell r="AF47">
            <v>0</v>
          </cell>
          <cell r="AG47">
            <v>12</v>
          </cell>
          <cell r="AH47">
            <v>477.76</v>
          </cell>
          <cell r="AI47">
            <v>3981.33</v>
          </cell>
        </row>
        <row r="48">
          <cell r="D48" t="str">
            <v>63454</v>
          </cell>
          <cell r="E48">
            <v>171826</v>
          </cell>
          <cell r="F48">
            <v>5353</v>
          </cell>
          <cell r="H48">
            <v>44973.476388888892</v>
          </cell>
          <cell r="I48">
            <v>1684</v>
          </cell>
          <cell r="K48" t="str">
            <v>23/0212531-1</v>
          </cell>
          <cell r="M48" t="str">
            <v>63454</v>
          </cell>
          <cell r="N48" t="str">
            <v>EDUARDO.TAVARES</v>
          </cell>
          <cell r="O48">
            <v>554219.59</v>
          </cell>
          <cell r="P48">
            <v>3335.06</v>
          </cell>
          <cell r="Q48">
            <v>212</v>
          </cell>
          <cell r="R48">
            <v>454.22</v>
          </cell>
          <cell r="S48">
            <v>0</v>
          </cell>
          <cell r="T48">
            <v>0</v>
          </cell>
          <cell r="U48">
            <v>0</v>
          </cell>
          <cell r="V48">
            <v>25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372.84</v>
          </cell>
          <cell r="AD48">
            <v>0</v>
          </cell>
          <cell r="AE48">
            <v>0</v>
          </cell>
          <cell r="AF48">
            <v>0</v>
          </cell>
          <cell r="AG48">
            <v>12</v>
          </cell>
          <cell r="AH48">
            <v>483.69</v>
          </cell>
          <cell r="AI48">
            <v>4030.75</v>
          </cell>
        </row>
        <row r="49">
          <cell r="D49" t="str">
            <v>63457</v>
          </cell>
          <cell r="E49">
            <v>171837</v>
          </cell>
          <cell r="F49">
            <v>5353</v>
          </cell>
          <cell r="H49">
            <v>44973.522916666669</v>
          </cell>
          <cell r="I49">
            <v>1684</v>
          </cell>
          <cell r="M49" t="str">
            <v>63457</v>
          </cell>
          <cell r="N49" t="str">
            <v>EDUARDO.TAVARES</v>
          </cell>
          <cell r="O49">
            <v>570728.26</v>
          </cell>
          <cell r="P49">
            <v>3657.46</v>
          </cell>
          <cell r="Q49">
            <v>212</v>
          </cell>
          <cell r="R49">
            <v>470.73</v>
          </cell>
          <cell r="S49">
            <v>0</v>
          </cell>
          <cell r="T49">
            <v>0</v>
          </cell>
          <cell r="U49">
            <v>0</v>
          </cell>
          <cell r="V49">
            <v>25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406.73</v>
          </cell>
          <cell r="AD49">
            <v>0</v>
          </cell>
          <cell r="AE49">
            <v>0</v>
          </cell>
          <cell r="AF49">
            <v>0</v>
          </cell>
          <cell r="AG49">
            <v>12</v>
          </cell>
          <cell r="AH49">
            <v>527.65</v>
          </cell>
          <cell r="AI49">
            <v>4397.1099999999997</v>
          </cell>
        </row>
        <row r="50">
          <cell r="D50" t="str">
            <v>63509</v>
          </cell>
          <cell r="E50">
            <v>171856</v>
          </cell>
          <cell r="F50">
            <v>5353</v>
          </cell>
          <cell r="H50">
            <v>44973.620833333334</v>
          </cell>
          <cell r="I50">
            <v>1684</v>
          </cell>
          <cell r="K50" t="str">
            <v>23/0238298-5</v>
          </cell>
          <cell r="M50" t="str">
            <v>63509</v>
          </cell>
          <cell r="N50" t="str">
            <v>EDUARDO.TAVARES</v>
          </cell>
          <cell r="O50">
            <v>818035.22</v>
          </cell>
          <cell r="P50">
            <v>4028.4</v>
          </cell>
          <cell r="Q50">
            <v>389.29</v>
          </cell>
          <cell r="R50">
            <v>718.04</v>
          </cell>
          <cell r="S50">
            <v>0</v>
          </cell>
          <cell r="T50">
            <v>0</v>
          </cell>
          <cell r="U50">
            <v>0</v>
          </cell>
          <cell r="V50">
            <v>25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464.36</v>
          </cell>
          <cell r="AD50">
            <v>0</v>
          </cell>
          <cell r="AE50">
            <v>0</v>
          </cell>
          <cell r="AF50">
            <v>338</v>
          </cell>
          <cell r="AG50">
            <v>12</v>
          </cell>
          <cell r="AH50">
            <v>602.41</v>
          </cell>
          <cell r="AI50">
            <v>5020.1000000000004</v>
          </cell>
        </row>
        <row r="51">
          <cell r="D51" t="str">
            <v>63456</v>
          </cell>
          <cell r="E51">
            <v>171857</v>
          </cell>
          <cell r="F51">
            <v>5353</v>
          </cell>
          <cell r="H51">
            <v>44973.623611111114</v>
          </cell>
          <cell r="I51">
            <v>1684</v>
          </cell>
          <cell r="K51" t="str">
            <v>23/0212531-1</v>
          </cell>
          <cell r="M51" t="str">
            <v>63456</v>
          </cell>
          <cell r="N51" t="str">
            <v>EDUARDO.TAVARES</v>
          </cell>
          <cell r="O51">
            <v>525919.02</v>
          </cell>
          <cell r="P51">
            <v>3303.44</v>
          </cell>
          <cell r="Q51">
            <v>212</v>
          </cell>
          <cell r="R51">
            <v>425.92</v>
          </cell>
          <cell r="S51">
            <v>0</v>
          </cell>
          <cell r="T51">
            <v>0</v>
          </cell>
          <cell r="U51">
            <v>0</v>
          </cell>
          <cell r="V51">
            <v>25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369.52</v>
          </cell>
          <cell r="AD51">
            <v>0</v>
          </cell>
          <cell r="AE51">
            <v>0</v>
          </cell>
          <cell r="AF51">
            <v>0</v>
          </cell>
          <cell r="AG51">
            <v>12</v>
          </cell>
          <cell r="AH51">
            <v>479.38</v>
          </cell>
          <cell r="AI51">
            <v>3994.82</v>
          </cell>
        </row>
        <row r="52">
          <cell r="D52" t="str">
            <v>63510</v>
          </cell>
          <cell r="E52">
            <v>171858</v>
          </cell>
          <cell r="F52">
            <v>5353</v>
          </cell>
          <cell r="G52" t="str">
            <v>0002375I22 - SSZCI230000037</v>
          </cell>
          <cell r="H52">
            <v>44973.624305555553</v>
          </cell>
          <cell r="I52">
            <v>1684</v>
          </cell>
          <cell r="K52" t="str">
            <v>23/0238298-5</v>
          </cell>
          <cell r="M52" t="str">
            <v>63510</v>
          </cell>
          <cell r="N52" t="str">
            <v>EDUARDO.TAVARES</v>
          </cell>
          <cell r="O52">
            <v>619165.22</v>
          </cell>
          <cell r="P52">
            <v>3794.62</v>
          </cell>
          <cell r="Q52">
            <v>291</v>
          </cell>
          <cell r="R52">
            <v>519.16999999999996</v>
          </cell>
          <cell r="S52">
            <v>0</v>
          </cell>
          <cell r="T52">
            <v>0</v>
          </cell>
          <cell r="U52">
            <v>0</v>
          </cell>
          <cell r="V52">
            <v>25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429.45</v>
          </cell>
          <cell r="AD52">
            <v>0</v>
          </cell>
          <cell r="AE52">
            <v>0</v>
          </cell>
          <cell r="AF52">
            <v>338</v>
          </cell>
          <cell r="AG52">
            <v>12</v>
          </cell>
          <cell r="AH52">
            <v>557.13</v>
          </cell>
          <cell r="AI52">
            <v>4642.75</v>
          </cell>
        </row>
        <row r="53">
          <cell r="D53" t="str">
            <v>63562</v>
          </cell>
          <cell r="E53">
            <v>171947</v>
          </cell>
          <cell r="F53">
            <v>5353</v>
          </cell>
          <cell r="G53" t="str">
            <v>0002477I22</v>
          </cell>
          <cell r="H53">
            <v>44973.887499999997</v>
          </cell>
          <cell r="I53">
            <v>1684</v>
          </cell>
          <cell r="J53" t="str">
            <v>TCNU8431993</v>
          </cell>
          <cell r="K53" t="str">
            <v>23/0317783-8</v>
          </cell>
          <cell r="M53" t="str">
            <v>63562</v>
          </cell>
          <cell r="N53" t="str">
            <v>LUIZ.SANTOS</v>
          </cell>
          <cell r="O53">
            <v>367444.53</v>
          </cell>
          <cell r="P53">
            <v>2572.4299999999998</v>
          </cell>
          <cell r="Q53">
            <v>291</v>
          </cell>
          <cell r="R53">
            <v>217.44</v>
          </cell>
          <cell r="S53">
            <v>0</v>
          </cell>
          <cell r="T53">
            <v>0</v>
          </cell>
          <cell r="U53">
            <v>0</v>
          </cell>
          <cell r="V53">
            <v>25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300.99</v>
          </cell>
          <cell r="AD53">
            <v>0</v>
          </cell>
          <cell r="AE53">
            <v>0</v>
          </cell>
          <cell r="AF53">
            <v>280</v>
          </cell>
          <cell r="AG53">
            <v>12</v>
          </cell>
          <cell r="AH53">
            <v>390.47</v>
          </cell>
          <cell r="AI53">
            <v>3253.9</v>
          </cell>
        </row>
        <row r="54">
          <cell r="D54" t="str">
            <v>63412</v>
          </cell>
          <cell r="E54">
            <v>9042</v>
          </cell>
          <cell r="F54">
            <v>5353</v>
          </cell>
          <cell r="H54">
            <v>44965.503472222219</v>
          </cell>
          <cell r="I54">
            <v>1684</v>
          </cell>
          <cell r="K54" t="str">
            <v>23/0186075-1</v>
          </cell>
          <cell r="M54" t="str">
            <v>63412</v>
          </cell>
          <cell r="N54" t="str">
            <v>PAULO</v>
          </cell>
          <cell r="O54">
            <v>9798.0400000000009</v>
          </cell>
          <cell r="P54">
            <v>27.09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25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0.24</v>
          </cell>
          <cell r="AG54">
            <v>4</v>
          </cell>
          <cell r="AH54">
            <v>1.1299999999999999</v>
          </cell>
          <cell r="AI54">
            <v>28.22</v>
          </cell>
        </row>
        <row r="55">
          <cell r="D55" t="str">
            <v>63411</v>
          </cell>
          <cell r="E55">
            <v>9043</v>
          </cell>
          <cell r="F55">
            <v>5353</v>
          </cell>
          <cell r="H55">
            <v>44965.506944444445</v>
          </cell>
          <cell r="I55">
            <v>1684</v>
          </cell>
          <cell r="K55" t="str">
            <v>23/0186040-9</v>
          </cell>
          <cell r="M55" t="str">
            <v>63411</v>
          </cell>
          <cell r="N55" t="str">
            <v>PAULO</v>
          </cell>
          <cell r="O55">
            <v>84548.2</v>
          </cell>
          <cell r="P55">
            <v>36.26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25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1.29</v>
          </cell>
          <cell r="AG55">
            <v>4</v>
          </cell>
          <cell r="AH55">
            <v>1.51</v>
          </cell>
          <cell r="AI55">
            <v>37.770000000000003</v>
          </cell>
        </row>
        <row r="56">
          <cell r="D56" t="str">
            <v>63419</v>
          </cell>
          <cell r="E56">
            <v>9044</v>
          </cell>
          <cell r="F56">
            <v>5353</v>
          </cell>
          <cell r="H56">
            <v>44965.509722222225</v>
          </cell>
          <cell r="I56">
            <v>1684</v>
          </cell>
          <cell r="K56" t="str">
            <v>23/0195522-1</v>
          </cell>
          <cell r="M56" t="str">
            <v>63419</v>
          </cell>
          <cell r="N56" t="str">
            <v>PAULO</v>
          </cell>
          <cell r="O56">
            <v>21807.13</v>
          </cell>
          <cell r="P56">
            <v>37.72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25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1.45</v>
          </cell>
          <cell r="AG56">
            <v>4</v>
          </cell>
          <cell r="AH56">
            <v>1.57</v>
          </cell>
          <cell r="AI56">
            <v>39.29</v>
          </cell>
        </row>
        <row r="57">
          <cell r="D57" t="str">
            <v>63401</v>
          </cell>
          <cell r="E57">
            <v>9045</v>
          </cell>
          <cell r="F57">
            <v>5353</v>
          </cell>
          <cell r="H57">
            <v>44965.515972222223</v>
          </cell>
          <cell r="I57">
            <v>1684</v>
          </cell>
          <cell r="K57" t="str">
            <v>23/0176163-0</v>
          </cell>
          <cell r="M57" t="str">
            <v>63401</v>
          </cell>
          <cell r="N57" t="str">
            <v>PAULO</v>
          </cell>
          <cell r="O57">
            <v>15335.41</v>
          </cell>
          <cell r="P57">
            <v>40.51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25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1.77</v>
          </cell>
          <cell r="AG57">
            <v>4</v>
          </cell>
          <cell r="AH57">
            <v>1.69</v>
          </cell>
          <cell r="AI57">
            <v>42.2</v>
          </cell>
        </row>
        <row r="58">
          <cell r="D58" t="str">
            <v>63384</v>
          </cell>
          <cell r="E58">
            <v>9046</v>
          </cell>
          <cell r="F58">
            <v>5353</v>
          </cell>
          <cell r="H58">
            <v>44965.517361111109</v>
          </cell>
          <cell r="I58">
            <v>1684</v>
          </cell>
          <cell r="K58" t="str">
            <v>23/0177005-1</v>
          </cell>
          <cell r="M58" t="str">
            <v>63384</v>
          </cell>
          <cell r="N58" t="str">
            <v>PAULO</v>
          </cell>
          <cell r="O58">
            <v>32493.19</v>
          </cell>
          <cell r="P58">
            <v>40.9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25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1.82</v>
          </cell>
          <cell r="AG58">
            <v>4</v>
          </cell>
          <cell r="AH58">
            <v>1.7</v>
          </cell>
          <cell r="AI58">
            <v>42.6</v>
          </cell>
        </row>
        <row r="59">
          <cell r="D59" t="str">
            <v>63399</v>
          </cell>
          <cell r="E59">
            <v>9047</v>
          </cell>
          <cell r="F59">
            <v>5353</v>
          </cell>
          <cell r="H59">
            <v>44965.520833333336</v>
          </cell>
          <cell r="I59">
            <v>1684</v>
          </cell>
          <cell r="K59" t="str">
            <v>23/0176667-4</v>
          </cell>
          <cell r="M59" t="str">
            <v>63399</v>
          </cell>
          <cell r="N59" t="str">
            <v>PAULO</v>
          </cell>
          <cell r="O59">
            <v>74409.41</v>
          </cell>
          <cell r="P59">
            <v>210.01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25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21.12</v>
          </cell>
          <cell r="AG59">
            <v>4</v>
          </cell>
          <cell r="AH59">
            <v>8.75</v>
          </cell>
          <cell r="AI59">
            <v>218.76</v>
          </cell>
        </row>
        <row r="60">
          <cell r="D60" t="str">
            <v>63418</v>
          </cell>
          <cell r="E60">
            <v>9048</v>
          </cell>
          <cell r="F60">
            <v>5353</v>
          </cell>
          <cell r="H60">
            <v>44965.522222222222</v>
          </cell>
          <cell r="I60">
            <v>1684</v>
          </cell>
          <cell r="K60" t="str">
            <v>23/0195448-9</v>
          </cell>
          <cell r="M60" t="str">
            <v>63418</v>
          </cell>
          <cell r="N60" t="str">
            <v>PAULO</v>
          </cell>
          <cell r="O60">
            <v>114120.58</v>
          </cell>
          <cell r="P60">
            <v>287.99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25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30.03</v>
          </cell>
          <cell r="AG60">
            <v>4</v>
          </cell>
          <cell r="AH60">
            <v>12</v>
          </cell>
          <cell r="AI60">
            <v>299.99</v>
          </cell>
        </row>
        <row r="61">
          <cell r="D61" t="str">
            <v>63424</v>
          </cell>
          <cell r="E61">
            <v>9049</v>
          </cell>
          <cell r="F61">
            <v>5353</v>
          </cell>
          <cell r="H61">
            <v>44965.629166666666</v>
          </cell>
          <cell r="I61">
            <v>1684</v>
          </cell>
          <cell r="K61" t="str">
            <v>23/0207244-7</v>
          </cell>
          <cell r="M61" t="str">
            <v>63424</v>
          </cell>
          <cell r="N61" t="str">
            <v>PETERSON.FREITAS</v>
          </cell>
          <cell r="O61">
            <v>31378</v>
          </cell>
          <cell r="P61">
            <v>294.58999999999997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25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30.78</v>
          </cell>
          <cell r="AG61">
            <v>4</v>
          </cell>
          <cell r="AH61">
            <v>12.27</v>
          </cell>
          <cell r="AI61">
            <v>306.86</v>
          </cell>
        </row>
        <row r="62">
          <cell r="D62" t="str">
            <v>63420</v>
          </cell>
          <cell r="E62">
            <v>9050</v>
          </cell>
          <cell r="F62">
            <v>5353</v>
          </cell>
          <cell r="H62">
            <v>44965.636111111111</v>
          </cell>
          <cell r="I62">
            <v>1684</v>
          </cell>
          <cell r="K62" t="str">
            <v>23/0202131-1</v>
          </cell>
          <cell r="M62" t="str">
            <v>63420</v>
          </cell>
          <cell r="N62" t="str">
            <v>PETERSON.FREITAS</v>
          </cell>
          <cell r="O62">
            <v>15247.82</v>
          </cell>
          <cell r="P62">
            <v>140.77000000000001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25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13.22</v>
          </cell>
          <cell r="AG62">
            <v>4</v>
          </cell>
          <cell r="AH62">
            <v>5.87</v>
          </cell>
          <cell r="AI62">
            <v>146.63999999999999</v>
          </cell>
        </row>
        <row r="63">
          <cell r="D63" t="str">
            <v>63427</v>
          </cell>
          <cell r="E63">
            <v>9051</v>
          </cell>
          <cell r="F63">
            <v>5353</v>
          </cell>
          <cell r="H63">
            <v>44965.637499999997</v>
          </cell>
          <cell r="I63">
            <v>1684</v>
          </cell>
          <cell r="K63" t="str">
            <v>23/0196351-8</v>
          </cell>
          <cell r="M63" t="str">
            <v>63427</v>
          </cell>
          <cell r="N63" t="str">
            <v>PETERSON.FREITAS</v>
          </cell>
          <cell r="O63">
            <v>90916.68</v>
          </cell>
          <cell r="P63">
            <v>89.59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25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7.37</v>
          </cell>
          <cell r="AG63">
            <v>4</v>
          </cell>
          <cell r="AH63">
            <v>3.73</v>
          </cell>
          <cell r="AI63">
            <v>93.32</v>
          </cell>
        </row>
        <row r="64">
          <cell r="D64" t="str">
            <v>63421</v>
          </cell>
          <cell r="E64">
            <v>9052</v>
          </cell>
          <cell r="F64">
            <v>5353</v>
          </cell>
          <cell r="H64">
            <v>44965.643055555556</v>
          </cell>
          <cell r="I64">
            <v>1684</v>
          </cell>
          <cell r="K64" t="str">
            <v>23/0202234-2</v>
          </cell>
          <cell r="M64" t="str">
            <v>63421</v>
          </cell>
          <cell r="N64" t="str">
            <v>PETERSON.FREITAS</v>
          </cell>
          <cell r="O64">
            <v>45550.75</v>
          </cell>
          <cell r="P64">
            <v>59.76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25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3.97</v>
          </cell>
          <cell r="AG64">
            <v>4</v>
          </cell>
          <cell r="AH64">
            <v>2.4900000000000002</v>
          </cell>
          <cell r="AI64">
            <v>62.25</v>
          </cell>
        </row>
        <row r="65">
          <cell r="D65" t="str">
            <v>63423</v>
          </cell>
          <cell r="E65">
            <v>9053</v>
          </cell>
          <cell r="F65">
            <v>5353</v>
          </cell>
          <cell r="H65">
            <v>44965.644444444442</v>
          </cell>
          <cell r="I65">
            <v>1684</v>
          </cell>
          <cell r="K65" t="str">
            <v>23/0207178-5</v>
          </cell>
          <cell r="M65" t="str">
            <v>63423</v>
          </cell>
          <cell r="N65" t="str">
            <v>PETERSON.FREITAS</v>
          </cell>
          <cell r="O65">
            <v>10495.78</v>
          </cell>
          <cell r="P65">
            <v>48.29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25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2.66</v>
          </cell>
          <cell r="AG65">
            <v>4</v>
          </cell>
          <cell r="AH65">
            <v>2.0099999999999998</v>
          </cell>
          <cell r="AI65">
            <v>50.3</v>
          </cell>
        </row>
        <row r="66">
          <cell r="D66" t="str">
            <v>63432</v>
          </cell>
          <cell r="E66">
            <v>9054</v>
          </cell>
          <cell r="F66">
            <v>5353</v>
          </cell>
          <cell r="H66">
            <v>44965.658333333333</v>
          </cell>
          <cell r="I66">
            <v>1684</v>
          </cell>
          <cell r="K66" t="str">
            <v>23/0142004-2</v>
          </cell>
          <cell r="M66" t="str">
            <v>63432</v>
          </cell>
          <cell r="N66" t="str">
            <v>PETERSON.FREITAS</v>
          </cell>
          <cell r="O66">
            <v>1379075.87</v>
          </cell>
          <cell r="P66">
            <v>3172.24</v>
          </cell>
          <cell r="Q66">
            <v>0</v>
          </cell>
          <cell r="R66">
            <v>1229.08</v>
          </cell>
          <cell r="S66">
            <v>0</v>
          </cell>
          <cell r="T66">
            <v>0</v>
          </cell>
          <cell r="U66">
            <v>0</v>
          </cell>
          <cell r="V66">
            <v>25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560.97</v>
          </cell>
          <cell r="AC66">
            <v>0</v>
          </cell>
          <cell r="AD66">
            <v>0</v>
          </cell>
          <cell r="AE66">
            <v>0</v>
          </cell>
          <cell r="AF66">
            <v>53.55</v>
          </cell>
          <cell r="AG66">
            <v>4</v>
          </cell>
          <cell r="AH66">
            <v>132.18</v>
          </cell>
          <cell r="AI66">
            <v>3304.42</v>
          </cell>
        </row>
        <row r="67">
          <cell r="D67" t="str">
            <v>63439</v>
          </cell>
          <cell r="E67">
            <v>9055</v>
          </cell>
          <cell r="F67">
            <v>5353</v>
          </cell>
          <cell r="H67">
            <v>44965.659722222219</v>
          </cell>
          <cell r="I67">
            <v>1684</v>
          </cell>
          <cell r="K67" t="str">
            <v>23/0215167-3</v>
          </cell>
          <cell r="M67" t="str">
            <v>63439</v>
          </cell>
          <cell r="N67" t="str">
            <v>PETERSON.FREITAS</v>
          </cell>
          <cell r="O67">
            <v>24654.11</v>
          </cell>
          <cell r="P67">
            <v>147.84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25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10.029999999999999</v>
          </cell>
          <cell r="AC67">
            <v>0</v>
          </cell>
          <cell r="AD67">
            <v>0</v>
          </cell>
          <cell r="AE67">
            <v>0</v>
          </cell>
          <cell r="AF67">
            <v>4.45</v>
          </cell>
          <cell r="AG67">
            <v>4</v>
          </cell>
          <cell r="AH67">
            <v>6.16</v>
          </cell>
          <cell r="AI67">
            <v>154</v>
          </cell>
        </row>
        <row r="68">
          <cell r="D68" t="str">
            <v>63465</v>
          </cell>
          <cell r="E68">
            <v>9056</v>
          </cell>
          <cell r="F68">
            <v>5353</v>
          </cell>
          <cell r="H68">
            <v>44965.666666666664</v>
          </cell>
          <cell r="I68">
            <v>1684</v>
          </cell>
          <cell r="K68" t="str">
            <v>23/0221118-8</v>
          </cell>
          <cell r="M68" t="str">
            <v>63465</v>
          </cell>
          <cell r="N68" t="str">
            <v>PAULO</v>
          </cell>
          <cell r="O68">
            <v>29086.43</v>
          </cell>
          <cell r="P68">
            <v>407.87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25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43.71</v>
          </cell>
          <cell r="AG68">
            <v>4</v>
          </cell>
          <cell r="AH68">
            <v>16.989999999999998</v>
          </cell>
          <cell r="AI68">
            <v>424.86</v>
          </cell>
        </row>
        <row r="69">
          <cell r="D69" t="str">
            <v>63464</v>
          </cell>
          <cell r="E69">
            <v>9057</v>
          </cell>
          <cell r="F69">
            <v>5353</v>
          </cell>
          <cell r="H69">
            <v>44965.669444444444</v>
          </cell>
          <cell r="I69">
            <v>1684</v>
          </cell>
          <cell r="K69" t="str">
            <v>23/0220907-8</v>
          </cell>
          <cell r="M69" t="str">
            <v>63464</v>
          </cell>
          <cell r="N69" t="str">
            <v>PAULO</v>
          </cell>
          <cell r="O69">
            <v>12219.96</v>
          </cell>
          <cell r="P69">
            <v>150.13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25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14.29</v>
          </cell>
          <cell r="AG69">
            <v>4</v>
          </cell>
          <cell r="AH69">
            <v>6.26</v>
          </cell>
          <cell r="AI69">
            <v>156.38999999999999</v>
          </cell>
        </row>
        <row r="70">
          <cell r="D70" t="str">
            <v>63477</v>
          </cell>
          <cell r="E70">
            <v>9058</v>
          </cell>
          <cell r="F70">
            <v>5353</v>
          </cell>
          <cell r="H70">
            <v>44965.67291666667</v>
          </cell>
          <cell r="I70">
            <v>1684</v>
          </cell>
          <cell r="K70" t="str">
            <v>23/0230517-4</v>
          </cell>
          <cell r="M70" t="str">
            <v>63477</v>
          </cell>
          <cell r="N70" t="str">
            <v>PETERSON.FREITAS</v>
          </cell>
          <cell r="O70">
            <v>133542.17000000001</v>
          </cell>
          <cell r="P70">
            <v>1239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25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58</v>
          </cell>
          <cell r="AG70">
            <v>4</v>
          </cell>
          <cell r="AH70">
            <v>51.63</v>
          </cell>
          <cell r="AI70">
            <v>1290.6300000000001</v>
          </cell>
        </row>
        <row r="71">
          <cell r="D71" t="str">
            <v>63461</v>
          </cell>
          <cell r="E71">
            <v>9067</v>
          </cell>
          <cell r="F71">
            <v>5353</v>
          </cell>
          <cell r="H71">
            <v>44966.458333333336</v>
          </cell>
          <cell r="I71">
            <v>1684</v>
          </cell>
          <cell r="K71" t="str">
            <v>23/0223970-8</v>
          </cell>
          <cell r="M71" t="str">
            <v>63461</v>
          </cell>
          <cell r="N71" t="str">
            <v>PAULO</v>
          </cell>
          <cell r="O71">
            <v>373326.84</v>
          </cell>
          <cell r="P71">
            <v>403.14</v>
          </cell>
          <cell r="Q71">
            <v>0</v>
          </cell>
          <cell r="R71">
            <v>223.33</v>
          </cell>
          <cell r="S71">
            <v>0</v>
          </cell>
          <cell r="T71">
            <v>0</v>
          </cell>
          <cell r="U71">
            <v>0</v>
          </cell>
          <cell r="V71">
            <v>25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17.68</v>
          </cell>
          <cell r="AG71">
            <v>4</v>
          </cell>
          <cell r="AH71">
            <v>16.8</v>
          </cell>
          <cell r="AI71">
            <v>419.94</v>
          </cell>
        </row>
        <row r="72">
          <cell r="D72" t="str">
            <v>63476</v>
          </cell>
          <cell r="E72">
            <v>9068</v>
          </cell>
          <cell r="F72">
            <v>5353</v>
          </cell>
          <cell r="H72">
            <v>44966.461805555555</v>
          </cell>
          <cell r="I72">
            <v>1684</v>
          </cell>
          <cell r="K72" t="str">
            <v>23/0228943-8</v>
          </cell>
          <cell r="M72" t="str">
            <v>63476</v>
          </cell>
          <cell r="N72" t="str">
            <v>PAULO</v>
          </cell>
          <cell r="O72">
            <v>30669.98</v>
          </cell>
          <cell r="P72">
            <v>159.72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25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15.38</v>
          </cell>
          <cell r="AG72">
            <v>4</v>
          </cell>
          <cell r="AH72">
            <v>6.66</v>
          </cell>
          <cell r="AI72">
            <v>166.38</v>
          </cell>
        </row>
        <row r="73">
          <cell r="D73" t="str">
            <v>63470</v>
          </cell>
          <cell r="E73">
            <v>9069</v>
          </cell>
          <cell r="F73">
            <v>5353</v>
          </cell>
          <cell r="H73">
            <v>44966.464583333334</v>
          </cell>
          <cell r="I73">
            <v>1684</v>
          </cell>
          <cell r="K73" t="str">
            <v>23/0225197-0</v>
          </cell>
          <cell r="M73" t="str">
            <v>63470</v>
          </cell>
          <cell r="N73" t="str">
            <v>PAULO</v>
          </cell>
          <cell r="O73">
            <v>33320.39</v>
          </cell>
          <cell r="P73">
            <v>107.96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25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9.4700000000000006</v>
          </cell>
          <cell r="AG73">
            <v>4</v>
          </cell>
          <cell r="AH73">
            <v>4.5</v>
          </cell>
          <cell r="AI73">
            <v>112.46</v>
          </cell>
        </row>
        <row r="74">
          <cell r="D74" t="str">
            <v>63466</v>
          </cell>
          <cell r="E74">
            <v>9070</v>
          </cell>
          <cell r="F74">
            <v>5353</v>
          </cell>
          <cell r="H74">
            <v>44966.467361111114</v>
          </cell>
          <cell r="I74">
            <v>1684</v>
          </cell>
          <cell r="K74" t="str">
            <v>23/0224881-2</v>
          </cell>
          <cell r="M74" t="str">
            <v>63466</v>
          </cell>
          <cell r="N74" t="str">
            <v>PAULO</v>
          </cell>
          <cell r="O74">
            <v>359885.12</v>
          </cell>
          <cell r="P74">
            <v>270.33999999999997</v>
          </cell>
          <cell r="Q74">
            <v>0</v>
          </cell>
          <cell r="R74">
            <v>209.89</v>
          </cell>
          <cell r="S74">
            <v>0</v>
          </cell>
          <cell r="T74">
            <v>0</v>
          </cell>
          <cell r="U74">
            <v>0</v>
          </cell>
          <cell r="V74">
            <v>25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4.05</v>
          </cell>
          <cell r="AG74">
            <v>4</v>
          </cell>
          <cell r="AH74">
            <v>11.26</v>
          </cell>
          <cell r="AI74">
            <v>281.60000000000002</v>
          </cell>
        </row>
        <row r="75">
          <cell r="D75" t="str">
            <v>63474</v>
          </cell>
          <cell r="E75">
            <v>9071</v>
          </cell>
          <cell r="F75">
            <v>5353</v>
          </cell>
          <cell r="H75">
            <v>44966.46875</v>
          </cell>
          <cell r="I75">
            <v>1684</v>
          </cell>
          <cell r="K75" t="str">
            <v>23/0229019-3</v>
          </cell>
          <cell r="M75" t="str">
            <v>63474</v>
          </cell>
          <cell r="N75" t="str">
            <v>PAULO</v>
          </cell>
          <cell r="O75">
            <v>10179.370000000001</v>
          </cell>
          <cell r="P75">
            <v>54.67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25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3.39</v>
          </cell>
          <cell r="AG75">
            <v>4</v>
          </cell>
          <cell r="AH75">
            <v>2.2799999999999998</v>
          </cell>
          <cell r="AI75">
            <v>56.95</v>
          </cell>
        </row>
        <row r="76">
          <cell r="D76" t="str">
            <v>63468</v>
          </cell>
          <cell r="E76">
            <v>9072</v>
          </cell>
          <cell r="F76">
            <v>5353</v>
          </cell>
          <cell r="H76">
            <v>44966.47152777778</v>
          </cell>
          <cell r="I76">
            <v>1684</v>
          </cell>
          <cell r="K76" t="str">
            <v>23/0225049-3</v>
          </cell>
          <cell r="M76" t="str">
            <v>63468</v>
          </cell>
          <cell r="N76" t="str">
            <v>PAULO</v>
          </cell>
          <cell r="O76">
            <v>40915.040000000001</v>
          </cell>
          <cell r="P76">
            <v>48.88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25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2.73</v>
          </cell>
          <cell r="AG76">
            <v>4</v>
          </cell>
          <cell r="AH76">
            <v>2.04</v>
          </cell>
          <cell r="AI76">
            <v>50.92</v>
          </cell>
        </row>
        <row r="77">
          <cell r="D77" t="str">
            <v>63479</v>
          </cell>
          <cell r="E77">
            <v>9073</v>
          </cell>
          <cell r="F77">
            <v>5353</v>
          </cell>
          <cell r="H77">
            <v>44966.474999999999</v>
          </cell>
          <cell r="I77">
            <v>1684</v>
          </cell>
          <cell r="K77" t="str">
            <v>23/0233297-0</v>
          </cell>
          <cell r="M77" t="str">
            <v>63479</v>
          </cell>
          <cell r="N77" t="str">
            <v>PAULO</v>
          </cell>
          <cell r="O77">
            <v>5457.21</v>
          </cell>
          <cell r="P77">
            <v>44.86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25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2.27</v>
          </cell>
          <cell r="AG77">
            <v>4</v>
          </cell>
          <cell r="AH77">
            <v>1.87</v>
          </cell>
          <cell r="AI77">
            <v>46.73</v>
          </cell>
        </row>
        <row r="78">
          <cell r="D78" t="str">
            <v>63472</v>
          </cell>
          <cell r="E78">
            <v>9074</v>
          </cell>
          <cell r="F78">
            <v>5353</v>
          </cell>
          <cell r="H78">
            <v>44966.476388888892</v>
          </cell>
          <cell r="I78">
            <v>1684</v>
          </cell>
          <cell r="K78" t="str">
            <v>23/0229077-0</v>
          </cell>
          <cell r="M78" t="str">
            <v>63472</v>
          </cell>
          <cell r="N78" t="str">
            <v>PAULO</v>
          </cell>
          <cell r="O78">
            <v>1693.7</v>
          </cell>
          <cell r="P78">
            <v>37.67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25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1.45</v>
          </cell>
          <cell r="AG78">
            <v>4</v>
          </cell>
          <cell r="AH78">
            <v>1.57</v>
          </cell>
          <cell r="AI78">
            <v>39.24</v>
          </cell>
        </row>
        <row r="79">
          <cell r="D79" t="str">
            <v>63473</v>
          </cell>
          <cell r="E79">
            <v>9075</v>
          </cell>
          <cell r="F79">
            <v>5353</v>
          </cell>
          <cell r="H79">
            <v>44966.478472222225</v>
          </cell>
          <cell r="I79">
            <v>1684</v>
          </cell>
          <cell r="K79" t="str">
            <v>23/0228790-7</v>
          </cell>
          <cell r="M79" t="str">
            <v>63473</v>
          </cell>
          <cell r="N79" t="str">
            <v>PAULO</v>
          </cell>
          <cell r="O79">
            <v>1809.26</v>
          </cell>
          <cell r="P79">
            <v>29.52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25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0.52</v>
          </cell>
          <cell r="AG79">
            <v>4</v>
          </cell>
          <cell r="AH79">
            <v>1.23</v>
          </cell>
          <cell r="AI79">
            <v>30.75</v>
          </cell>
        </row>
        <row r="80">
          <cell r="D80" t="str">
            <v>63478</v>
          </cell>
          <cell r="E80">
            <v>9076</v>
          </cell>
          <cell r="F80">
            <v>5353</v>
          </cell>
          <cell r="H80">
            <v>44966.479861111111</v>
          </cell>
          <cell r="I80">
            <v>1684</v>
          </cell>
          <cell r="K80" t="str">
            <v>23/0233149-3</v>
          </cell>
          <cell r="M80" t="str">
            <v>63478</v>
          </cell>
          <cell r="N80" t="str">
            <v>PAULO</v>
          </cell>
          <cell r="O80">
            <v>1393.88</v>
          </cell>
          <cell r="P80">
            <v>29.04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25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0.44</v>
          </cell>
          <cell r="AG80">
            <v>4</v>
          </cell>
          <cell r="AH80">
            <v>1.21</v>
          </cell>
          <cell r="AI80">
            <v>30.25</v>
          </cell>
        </row>
        <row r="81">
          <cell r="D81" t="str">
            <v>63467</v>
          </cell>
          <cell r="E81">
            <v>9077</v>
          </cell>
          <cell r="F81">
            <v>5353</v>
          </cell>
          <cell r="H81">
            <v>44966.481249999997</v>
          </cell>
          <cell r="I81">
            <v>1684</v>
          </cell>
          <cell r="K81" t="str">
            <v>23/0224980-0</v>
          </cell>
          <cell r="M81" t="str">
            <v>63467</v>
          </cell>
          <cell r="N81" t="str">
            <v>PAULO</v>
          </cell>
          <cell r="O81">
            <v>0</v>
          </cell>
          <cell r="P81">
            <v>30.42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25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0.62</v>
          </cell>
          <cell r="AG81">
            <v>4</v>
          </cell>
          <cell r="AH81">
            <v>1.27</v>
          </cell>
          <cell r="AI81">
            <v>31.69</v>
          </cell>
        </row>
        <row r="82">
          <cell r="D82" t="str">
            <v>63402</v>
          </cell>
          <cell r="E82">
            <v>9081</v>
          </cell>
          <cell r="F82">
            <v>5353</v>
          </cell>
          <cell r="H82">
            <v>44967.383333333331</v>
          </cell>
          <cell r="I82">
            <v>1684</v>
          </cell>
          <cell r="K82" t="str">
            <v>23/0176206-7</v>
          </cell>
          <cell r="M82" t="str">
            <v>63402</v>
          </cell>
          <cell r="N82" t="str">
            <v>PAULO</v>
          </cell>
          <cell r="O82">
            <v>1472.9</v>
          </cell>
          <cell r="P82">
            <v>26.6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25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0.18</v>
          </cell>
          <cell r="AG82">
            <v>4</v>
          </cell>
          <cell r="AH82">
            <v>1.1100000000000001</v>
          </cell>
          <cell r="AI82">
            <v>27.71</v>
          </cell>
        </row>
        <row r="83">
          <cell r="D83" t="str">
            <v>63480</v>
          </cell>
          <cell r="E83">
            <v>9083</v>
          </cell>
          <cell r="F83">
            <v>5353</v>
          </cell>
          <cell r="H83">
            <v>44968.70416666667</v>
          </cell>
          <cell r="I83">
            <v>1684</v>
          </cell>
          <cell r="K83" t="str">
            <v>23/0233122-1</v>
          </cell>
          <cell r="M83" t="str">
            <v>63480</v>
          </cell>
          <cell r="N83" t="str">
            <v>KAIQUE.FREITAS</v>
          </cell>
          <cell r="O83">
            <v>61798.68</v>
          </cell>
          <cell r="P83">
            <v>29.67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25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2.86</v>
          </cell>
          <cell r="AD83">
            <v>0</v>
          </cell>
          <cell r="AE83">
            <v>0</v>
          </cell>
          <cell r="AF83">
            <v>0.2</v>
          </cell>
          <cell r="AG83">
            <v>4</v>
          </cell>
          <cell r="AH83">
            <v>1.24</v>
          </cell>
          <cell r="AI83">
            <v>30.91</v>
          </cell>
        </row>
        <row r="84">
          <cell r="D84" t="str">
            <v>63426</v>
          </cell>
          <cell r="E84">
            <v>9084</v>
          </cell>
          <cell r="F84">
            <v>5353</v>
          </cell>
          <cell r="H84">
            <v>44968.708333333336</v>
          </cell>
          <cell r="I84">
            <v>1684</v>
          </cell>
          <cell r="K84" t="str">
            <v>23/0196416-6</v>
          </cell>
          <cell r="M84" t="str">
            <v>63426</v>
          </cell>
          <cell r="N84" t="str">
            <v>KAIQUE.FREITAS</v>
          </cell>
          <cell r="O84">
            <v>14912.48</v>
          </cell>
          <cell r="P84">
            <v>37.950000000000003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25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3.66</v>
          </cell>
          <cell r="AD84">
            <v>0</v>
          </cell>
          <cell r="AE84">
            <v>0</v>
          </cell>
          <cell r="AF84">
            <v>1.06</v>
          </cell>
          <cell r="AG84">
            <v>4</v>
          </cell>
          <cell r="AH84">
            <v>1.58</v>
          </cell>
          <cell r="AI84">
            <v>39.53</v>
          </cell>
        </row>
        <row r="85">
          <cell r="D85" t="str">
            <v>63486</v>
          </cell>
          <cell r="E85">
            <v>9085</v>
          </cell>
          <cell r="F85">
            <v>5353</v>
          </cell>
          <cell r="H85">
            <v>44968.711111111108</v>
          </cell>
          <cell r="I85">
            <v>1684</v>
          </cell>
          <cell r="K85" t="str">
            <v>23/0236865-6</v>
          </cell>
          <cell r="M85" t="str">
            <v>63486</v>
          </cell>
          <cell r="N85" t="str">
            <v>KAIQUE.FREITAS</v>
          </cell>
          <cell r="O85">
            <v>2333.44</v>
          </cell>
          <cell r="P85">
            <v>43.46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25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4.1900000000000004</v>
          </cell>
          <cell r="AD85">
            <v>0</v>
          </cell>
          <cell r="AE85">
            <v>0</v>
          </cell>
          <cell r="AF85">
            <v>1.63</v>
          </cell>
          <cell r="AG85">
            <v>4</v>
          </cell>
          <cell r="AH85">
            <v>1.81</v>
          </cell>
          <cell r="AI85">
            <v>45.27</v>
          </cell>
        </row>
        <row r="86">
          <cell r="D86" t="str">
            <v>63485</v>
          </cell>
          <cell r="E86">
            <v>9086</v>
          </cell>
          <cell r="F86">
            <v>5353</v>
          </cell>
          <cell r="H86">
            <v>44968.712500000001</v>
          </cell>
          <cell r="I86">
            <v>1684</v>
          </cell>
          <cell r="K86" t="str">
            <v>23/0237110-0</v>
          </cell>
          <cell r="M86" t="str">
            <v>63485</v>
          </cell>
          <cell r="N86" t="str">
            <v>KAIQUE.FREITAS</v>
          </cell>
          <cell r="O86">
            <v>37426.65</v>
          </cell>
          <cell r="P86">
            <v>110.42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25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10.64</v>
          </cell>
          <cell r="AD86">
            <v>0</v>
          </cell>
          <cell r="AE86">
            <v>0</v>
          </cell>
          <cell r="AF86">
            <v>8.5399999999999991</v>
          </cell>
          <cell r="AG86">
            <v>4</v>
          </cell>
          <cell r="AH86">
            <v>4.5999999999999996</v>
          </cell>
          <cell r="AI86">
            <v>115.02</v>
          </cell>
        </row>
        <row r="87">
          <cell r="D87" t="str">
            <v>63487</v>
          </cell>
          <cell r="E87">
            <v>9087</v>
          </cell>
          <cell r="F87">
            <v>5353</v>
          </cell>
          <cell r="H87">
            <v>44968.714583333334</v>
          </cell>
          <cell r="I87">
            <v>1684</v>
          </cell>
          <cell r="K87" t="str">
            <v>23/0243315-6</v>
          </cell>
          <cell r="M87" t="str">
            <v>63487</v>
          </cell>
          <cell r="N87" t="str">
            <v>KAIQUE.FREITAS</v>
          </cell>
          <cell r="O87">
            <v>70328.95</v>
          </cell>
          <cell r="P87">
            <v>479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25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46.15</v>
          </cell>
          <cell r="AD87">
            <v>0</v>
          </cell>
          <cell r="AE87">
            <v>0</v>
          </cell>
          <cell r="AF87">
            <v>46.57</v>
          </cell>
          <cell r="AG87">
            <v>4</v>
          </cell>
          <cell r="AH87">
            <v>19.96</v>
          </cell>
          <cell r="AI87">
            <v>498.96</v>
          </cell>
        </row>
        <row r="88">
          <cell r="D88" t="str">
            <v>63495</v>
          </cell>
          <cell r="E88">
            <v>9088</v>
          </cell>
          <cell r="F88">
            <v>5353</v>
          </cell>
          <cell r="H88">
            <v>44968.730555555558</v>
          </cell>
          <cell r="I88">
            <v>1684</v>
          </cell>
          <cell r="K88" t="str">
            <v>23/0249113-0</v>
          </cell>
          <cell r="M88" t="str">
            <v>63495</v>
          </cell>
          <cell r="N88" t="str">
            <v>PAULO</v>
          </cell>
          <cell r="O88">
            <v>78650.289999999994</v>
          </cell>
          <cell r="P88">
            <v>463.82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25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50.1</v>
          </cell>
          <cell r="AG88">
            <v>4</v>
          </cell>
          <cell r="AH88">
            <v>19.329999999999998</v>
          </cell>
          <cell r="AI88">
            <v>483.15</v>
          </cell>
        </row>
        <row r="89">
          <cell r="D89" t="str">
            <v>63493</v>
          </cell>
          <cell r="E89">
            <v>9089</v>
          </cell>
          <cell r="F89">
            <v>5353</v>
          </cell>
          <cell r="H89">
            <v>44968.736111111109</v>
          </cell>
          <cell r="I89">
            <v>1684</v>
          </cell>
          <cell r="K89" t="str">
            <v>23/0243303-2</v>
          </cell>
          <cell r="M89" t="str">
            <v>63493</v>
          </cell>
          <cell r="N89" t="str">
            <v>KAIQUE.FREITAS</v>
          </cell>
          <cell r="O89">
            <v>109766.45</v>
          </cell>
          <cell r="P89">
            <v>61.81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25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4.2</v>
          </cell>
          <cell r="AG89">
            <v>4</v>
          </cell>
          <cell r="AH89">
            <v>2.58</v>
          </cell>
          <cell r="AI89">
            <v>64.39</v>
          </cell>
        </row>
        <row r="90">
          <cell r="D90" t="str">
            <v>63494</v>
          </cell>
          <cell r="E90">
            <v>9090</v>
          </cell>
          <cell r="F90">
            <v>5353</v>
          </cell>
          <cell r="H90">
            <v>44968.740277777775</v>
          </cell>
          <cell r="I90">
            <v>1684</v>
          </cell>
          <cell r="K90" t="str">
            <v>23/0248845-7</v>
          </cell>
          <cell r="M90" t="str">
            <v>63494</v>
          </cell>
          <cell r="N90" t="str">
            <v>PAULO</v>
          </cell>
          <cell r="O90">
            <v>3617.08</v>
          </cell>
          <cell r="P90">
            <v>36.46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25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1.31</v>
          </cell>
          <cell r="AG90">
            <v>4</v>
          </cell>
          <cell r="AH90">
            <v>1.52</v>
          </cell>
          <cell r="AI90">
            <v>37.979999999999997</v>
          </cell>
        </row>
        <row r="91">
          <cell r="D91" t="str">
            <v>63497</v>
          </cell>
          <cell r="E91">
            <v>9091</v>
          </cell>
          <cell r="F91">
            <v>5353</v>
          </cell>
          <cell r="H91">
            <v>44968.743055555555</v>
          </cell>
          <cell r="I91">
            <v>1684</v>
          </cell>
          <cell r="K91" t="str">
            <v>23/0249504-6</v>
          </cell>
          <cell r="M91" t="str">
            <v>63497</v>
          </cell>
          <cell r="N91" t="str">
            <v>PAULO</v>
          </cell>
          <cell r="O91">
            <v>1813.53</v>
          </cell>
          <cell r="P91">
            <v>30.6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25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0.64</v>
          </cell>
          <cell r="AG91">
            <v>4</v>
          </cell>
          <cell r="AH91">
            <v>1.28</v>
          </cell>
          <cell r="AI91">
            <v>31.88</v>
          </cell>
        </row>
        <row r="92">
          <cell r="D92" t="str">
            <v>63498</v>
          </cell>
          <cell r="E92">
            <v>9092</v>
          </cell>
          <cell r="F92">
            <v>5353</v>
          </cell>
          <cell r="H92">
            <v>44968.744444444441</v>
          </cell>
          <cell r="I92">
            <v>1684</v>
          </cell>
          <cell r="K92" t="str">
            <v>23/0249774-0</v>
          </cell>
          <cell r="M92" t="str">
            <v>63498</v>
          </cell>
          <cell r="N92" t="str">
            <v>PAULO</v>
          </cell>
          <cell r="O92">
            <v>2339.77</v>
          </cell>
          <cell r="P92">
            <v>30.42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25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0.62</v>
          </cell>
          <cell r="AG92">
            <v>4</v>
          </cell>
          <cell r="AH92">
            <v>1.27</v>
          </cell>
          <cell r="AI92">
            <v>31.69</v>
          </cell>
        </row>
        <row r="93">
          <cell r="D93" t="str">
            <v>63499</v>
          </cell>
          <cell r="E93">
            <v>9093</v>
          </cell>
          <cell r="F93">
            <v>5353</v>
          </cell>
          <cell r="H93">
            <v>44968.746527777781</v>
          </cell>
          <cell r="I93">
            <v>1684</v>
          </cell>
          <cell r="K93" t="str">
            <v>23/0243416-0</v>
          </cell>
          <cell r="M93" t="str">
            <v>63499</v>
          </cell>
          <cell r="N93" t="str">
            <v>PAULO</v>
          </cell>
          <cell r="O93">
            <v>4803.59</v>
          </cell>
          <cell r="P93">
            <v>29.71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25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0.54</v>
          </cell>
          <cell r="AG93">
            <v>4</v>
          </cell>
          <cell r="AH93">
            <v>1.24</v>
          </cell>
          <cell r="AI93">
            <v>30.95</v>
          </cell>
        </row>
        <row r="94">
          <cell r="D94" t="str">
            <v>63496</v>
          </cell>
          <cell r="E94">
            <v>9094</v>
          </cell>
          <cell r="F94">
            <v>5353</v>
          </cell>
          <cell r="H94">
            <v>44968.748611111114</v>
          </cell>
          <cell r="I94">
            <v>1684</v>
          </cell>
          <cell r="K94" t="str">
            <v>23/0249325-6</v>
          </cell>
          <cell r="M94" t="str">
            <v>63496</v>
          </cell>
          <cell r="N94" t="str">
            <v>PAULO</v>
          </cell>
          <cell r="O94">
            <v>3769.9</v>
          </cell>
          <cell r="P94">
            <v>30.18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25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0.59</v>
          </cell>
          <cell r="AG94">
            <v>4</v>
          </cell>
          <cell r="AH94">
            <v>1.26</v>
          </cell>
          <cell r="AI94">
            <v>31.44</v>
          </cell>
        </row>
        <row r="95">
          <cell r="D95" t="str">
            <v>63501</v>
          </cell>
          <cell r="E95">
            <v>9095</v>
          </cell>
          <cell r="F95">
            <v>5353</v>
          </cell>
          <cell r="H95">
            <v>44968.763194444444</v>
          </cell>
          <cell r="I95">
            <v>1684</v>
          </cell>
          <cell r="K95" t="str">
            <v>23/0254686-4</v>
          </cell>
          <cell r="M95" t="str">
            <v>63501</v>
          </cell>
          <cell r="N95" t="str">
            <v>PAULO</v>
          </cell>
          <cell r="O95">
            <v>19556.07</v>
          </cell>
          <cell r="P95">
            <v>99.45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25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18.07</v>
          </cell>
          <cell r="AG95">
            <v>4</v>
          </cell>
          <cell r="AH95">
            <v>4.1399999999999997</v>
          </cell>
          <cell r="AI95">
            <v>103.59</v>
          </cell>
        </row>
        <row r="96">
          <cell r="D96" t="str">
            <v>63428</v>
          </cell>
          <cell r="E96">
            <v>9096</v>
          </cell>
          <cell r="F96">
            <v>5353</v>
          </cell>
          <cell r="H96">
            <v>44968.76458333333</v>
          </cell>
          <cell r="I96">
            <v>1684</v>
          </cell>
          <cell r="K96" t="str">
            <v>23/0196492-1</v>
          </cell>
          <cell r="M96" t="str">
            <v>63428</v>
          </cell>
          <cell r="N96" t="str">
            <v>PAULO</v>
          </cell>
          <cell r="O96">
            <v>113972.66</v>
          </cell>
          <cell r="P96">
            <v>189.55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25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39.93</v>
          </cell>
          <cell r="AG96">
            <v>4</v>
          </cell>
          <cell r="AH96">
            <v>7.9</v>
          </cell>
          <cell r="AI96">
            <v>197.45</v>
          </cell>
        </row>
        <row r="97">
          <cell r="D97" t="str">
            <v>63515</v>
          </cell>
          <cell r="E97">
            <v>9099</v>
          </cell>
          <cell r="F97">
            <v>5353</v>
          </cell>
          <cell r="H97">
            <v>44970.424305555556</v>
          </cell>
          <cell r="I97">
            <v>1684</v>
          </cell>
          <cell r="K97" t="str">
            <v>23/0266389-8</v>
          </cell>
          <cell r="M97" t="str">
            <v>63515</v>
          </cell>
          <cell r="N97" t="str">
            <v>KAIQUE.FREITAS</v>
          </cell>
          <cell r="O97">
            <v>120232.82</v>
          </cell>
          <cell r="P97">
            <v>108.87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25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7.65</v>
          </cell>
          <cell r="AG97">
            <v>4</v>
          </cell>
          <cell r="AH97">
            <v>4.54</v>
          </cell>
          <cell r="AI97">
            <v>113.41</v>
          </cell>
        </row>
        <row r="98">
          <cell r="D98" t="str">
            <v>63519</v>
          </cell>
          <cell r="E98">
            <v>9100</v>
          </cell>
          <cell r="F98">
            <v>5353</v>
          </cell>
          <cell r="H98">
            <v>44970.426388888889</v>
          </cell>
          <cell r="I98">
            <v>1684</v>
          </cell>
          <cell r="K98" t="str">
            <v>23/0268063-3</v>
          </cell>
          <cell r="M98" t="str">
            <v>63519</v>
          </cell>
          <cell r="N98" t="str">
            <v>PAULO</v>
          </cell>
          <cell r="O98">
            <v>18321.96</v>
          </cell>
          <cell r="P98">
            <v>258.39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25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21.28</v>
          </cell>
          <cell r="AG98">
            <v>4</v>
          </cell>
          <cell r="AH98">
            <v>10.77</v>
          </cell>
          <cell r="AI98">
            <v>269.16000000000003</v>
          </cell>
        </row>
        <row r="99">
          <cell r="D99" t="str">
            <v>63513</v>
          </cell>
          <cell r="E99">
            <v>9101</v>
          </cell>
          <cell r="F99">
            <v>5353</v>
          </cell>
          <cell r="H99">
            <v>44970.427083333336</v>
          </cell>
          <cell r="I99">
            <v>1684</v>
          </cell>
          <cell r="K99" t="str">
            <v>23/0263707-0</v>
          </cell>
          <cell r="M99" t="str">
            <v>63513</v>
          </cell>
          <cell r="N99" t="str">
            <v>PAULO</v>
          </cell>
          <cell r="O99">
            <v>79401.429999999993</v>
          </cell>
          <cell r="P99">
            <v>343.74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25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29.07</v>
          </cell>
          <cell r="AG99">
            <v>4</v>
          </cell>
          <cell r="AH99">
            <v>14.32</v>
          </cell>
          <cell r="AI99">
            <v>358.06</v>
          </cell>
        </row>
        <row r="100">
          <cell r="D100" t="str">
            <v>63534</v>
          </cell>
          <cell r="E100">
            <v>9131</v>
          </cell>
          <cell r="F100">
            <v>5353</v>
          </cell>
          <cell r="H100">
            <v>44971.656944444447</v>
          </cell>
          <cell r="I100">
            <v>1684</v>
          </cell>
          <cell r="K100" t="str">
            <v>23/0281507-5</v>
          </cell>
          <cell r="M100" t="str">
            <v>63534</v>
          </cell>
          <cell r="N100" t="str">
            <v>KAIQUE.FREITAS</v>
          </cell>
          <cell r="O100">
            <v>18937.96</v>
          </cell>
          <cell r="P100">
            <v>264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25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58</v>
          </cell>
          <cell r="AG100">
            <v>4</v>
          </cell>
          <cell r="AH100">
            <v>11</v>
          </cell>
          <cell r="AI100">
            <v>275</v>
          </cell>
        </row>
        <row r="101">
          <cell r="D101" t="str">
            <v>63383</v>
          </cell>
          <cell r="E101">
            <v>9132</v>
          </cell>
          <cell r="F101">
            <v>5353</v>
          </cell>
          <cell r="H101">
            <v>44971.754861111112</v>
          </cell>
          <cell r="I101">
            <v>1684</v>
          </cell>
          <cell r="K101" t="str">
            <v>23/0173540-0</v>
          </cell>
          <cell r="M101" t="str">
            <v>63383</v>
          </cell>
          <cell r="N101" t="str">
            <v>PAULO</v>
          </cell>
          <cell r="O101">
            <v>2623.2</v>
          </cell>
          <cell r="P101">
            <v>25.92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25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0.1</v>
          </cell>
          <cell r="AG101">
            <v>4</v>
          </cell>
          <cell r="AH101">
            <v>1.08</v>
          </cell>
          <cell r="AI101">
            <v>27</v>
          </cell>
        </row>
        <row r="102">
          <cell r="D102" t="str">
            <v>63538</v>
          </cell>
          <cell r="E102">
            <v>9133</v>
          </cell>
          <cell r="F102">
            <v>5353</v>
          </cell>
          <cell r="H102">
            <v>44972.412499999999</v>
          </cell>
          <cell r="I102">
            <v>1684</v>
          </cell>
          <cell r="K102" t="str">
            <v>23/0285468-2</v>
          </cell>
          <cell r="M102" t="str">
            <v>63538</v>
          </cell>
          <cell r="N102" t="str">
            <v>KAIQUE.FREITAS</v>
          </cell>
          <cell r="O102">
            <v>87485.31</v>
          </cell>
          <cell r="P102">
            <v>567.32000000000005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25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54.66</v>
          </cell>
          <cell r="AD102">
            <v>0</v>
          </cell>
          <cell r="AE102">
            <v>0</v>
          </cell>
          <cell r="AF102">
            <v>55.68</v>
          </cell>
          <cell r="AG102">
            <v>4</v>
          </cell>
          <cell r="AH102">
            <v>23.64</v>
          </cell>
          <cell r="AI102">
            <v>590.96</v>
          </cell>
        </row>
        <row r="103">
          <cell r="D103" t="str">
            <v>63542</v>
          </cell>
          <cell r="E103">
            <v>9134</v>
          </cell>
          <cell r="F103">
            <v>5353</v>
          </cell>
          <cell r="H103">
            <v>44972.422222222223</v>
          </cell>
          <cell r="I103">
            <v>1684</v>
          </cell>
          <cell r="K103" t="str">
            <v>23/0286570-6</v>
          </cell>
          <cell r="M103" t="str">
            <v>63542</v>
          </cell>
          <cell r="N103" t="str">
            <v>KAIQUE.FREITAS</v>
          </cell>
          <cell r="O103">
            <v>29976.66</v>
          </cell>
          <cell r="P103">
            <v>50.17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25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4.83</v>
          </cell>
          <cell r="AD103">
            <v>0</v>
          </cell>
          <cell r="AE103">
            <v>0</v>
          </cell>
          <cell r="AF103">
            <v>2.3199999999999998</v>
          </cell>
          <cell r="AG103">
            <v>4</v>
          </cell>
          <cell r="AH103">
            <v>2.09</v>
          </cell>
          <cell r="AI103">
            <v>52.26</v>
          </cell>
        </row>
        <row r="104">
          <cell r="D104" t="str">
            <v>63548</v>
          </cell>
          <cell r="E104">
            <v>9150</v>
          </cell>
          <cell r="F104">
            <v>5353</v>
          </cell>
          <cell r="H104">
            <v>44973.691666666666</v>
          </cell>
          <cell r="I104">
            <v>1684</v>
          </cell>
          <cell r="K104" t="str">
            <v>23/0298418-7</v>
          </cell>
          <cell r="M104" t="str">
            <v>63548</v>
          </cell>
          <cell r="N104" t="str">
            <v>KAIQUE.FREITAS</v>
          </cell>
          <cell r="O104">
            <v>3395.94</v>
          </cell>
          <cell r="P104">
            <v>53.9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25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5.19</v>
          </cell>
          <cell r="AD104">
            <v>0</v>
          </cell>
          <cell r="AE104">
            <v>0</v>
          </cell>
          <cell r="AF104">
            <v>2.71</v>
          </cell>
          <cell r="AG104">
            <v>4</v>
          </cell>
          <cell r="AH104">
            <v>2.25</v>
          </cell>
          <cell r="AI104">
            <v>56.15</v>
          </cell>
        </row>
        <row r="105">
          <cell r="D105" t="str">
            <v>63543</v>
          </cell>
          <cell r="E105">
            <v>9151</v>
          </cell>
          <cell r="F105">
            <v>5353</v>
          </cell>
          <cell r="H105">
            <v>44973.70208333333</v>
          </cell>
          <cell r="I105">
            <v>1684</v>
          </cell>
          <cell r="K105" t="str">
            <v>23/0291966-0</v>
          </cell>
          <cell r="M105" t="str">
            <v>63543</v>
          </cell>
          <cell r="N105" t="str">
            <v>KAIQUE.FREITAS</v>
          </cell>
          <cell r="O105">
            <v>136594.18</v>
          </cell>
          <cell r="P105">
            <v>520.26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25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50.13</v>
          </cell>
          <cell r="AD105">
            <v>0</v>
          </cell>
          <cell r="AE105">
            <v>0</v>
          </cell>
          <cell r="AF105">
            <v>50.82</v>
          </cell>
          <cell r="AG105">
            <v>4</v>
          </cell>
          <cell r="AH105">
            <v>21.68</v>
          </cell>
          <cell r="AI105">
            <v>541.94000000000005</v>
          </cell>
        </row>
        <row r="106">
          <cell r="D106" t="str">
            <v>63549</v>
          </cell>
          <cell r="E106">
            <v>9152</v>
          </cell>
          <cell r="F106">
            <v>5353</v>
          </cell>
          <cell r="H106">
            <v>44973.705555555556</v>
          </cell>
          <cell r="I106">
            <v>1684</v>
          </cell>
          <cell r="K106" t="str">
            <v>23/0303820-0</v>
          </cell>
          <cell r="M106" t="str">
            <v>63549</v>
          </cell>
          <cell r="N106" t="str">
            <v>KAIQUE.FREITAS</v>
          </cell>
          <cell r="O106">
            <v>1111.3</v>
          </cell>
          <cell r="P106">
            <v>37.229999999999997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25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3.59</v>
          </cell>
          <cell r="AD106">
            <v>0</v>
          </cell>
          <cell r="AE106">
            <v>0</v>
          </cell>
          <cell r="AF106">
            <v>0.99</v>
          </cell>
          <cell r="AG106">
            <v>4</v>
          </cell>
          <cell r="AH106">
            <v>1.55</v>
          </cell>
          <cell r="AI106">
            <v>38.78</v>
          </cell>
        </row>
        <row r="107">
          <cell r="D107" t="str">
            <v>63545</v>
          </cell>
          <cell r="E107">
            <v>9153</v>
          </cell>
          <cell r="F107">
            <v>5353</v>
          </cell>
          <cell r="H107">
            <v>44973.734722222223</v>
          </cell>
          <cell r="I107">
            <v>1684</v>
          </cell>
          <cell r="K107" t="str">
            <v>23/0292719-1</v>
          </cell>
          <cell r="M107" t="str">
            <v>63545</v>
          </cell>
          <cell r="N107" t="str">
            <v>KAIQUE.FREITAS</v>
          </cell>
          <cell r="O107">
            <v>21403.58</v>
          </cell>
          <cell r="P107">
            <v>61.44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25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5.92</v>
          </cell>
          <cell r="AD107">
            <v>0</v>
          </cell>
          <cell r="AE107">
            <v>0</v>
          </cell>
          <cell r="AF107">
            <v>3.48</v>
          </cell>
          <cell r="AG107">
            <v>4</v>
          </cell>
          <cell r="AH107">
            <v>2.56</v>
          </cell>
          <cell r="AI107">
            <v>64</v>
          </cell>
        </row>
        <row r="108">
          <cell r="E108">
            <v>9040</v>
          </cell>
          <cell r="F108">
            <v>5933</v>
          </cell>
          <cell r="H108">
            <v>44965.427777777775</v>
          </cell>
          <cell r="I108">
            <v>1684</v>
          </cell>
          <cell r="M108">
            <v>9040</v>
          </cell>
          <cell r="O108">
            <v>0</v>
          </cell>
          <cell r="P108">
            <v>493.52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4</v>
          </cell>
          <cell r="AH108">
            <v>20.56</v>
          </cell>
          <cell r="AI108">
            <v>514.08000000000004</v>
          </cell>
        </row>
        <row r="109">
          <cell r="E109">
            <v>17</v>
          </cell>
          <cell r="F109">
            <v>5933</v>
          </cell>
          <cell r="G109" t="str">
            <v>8552754280</v>
          </cell>
          <cell r="H109">
            <v>44965.759027777778</v>
          </cell>
          <cell r="I109">
            <v>1684</v>
          </cell>
          <cell r="M109">
            <v>17</v>
          </cell>
          <cell r="O109">
            <v>0</v>
          </cell>
          <cell r="P109">
            <v>48.23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48.23</v>
          </cell>
        </row>
        <row r="110">
          <cell r="E110">
            <v>18</v>
          </cell>
          <cell r="F110">
            <v>5933</v>
          </cell>
          <cell r="G110" t="str">
            <v>0000184I23</v>
          </cell>
          <cell r="H110">
            <v>44966.329861111109</v>
          </cell>
          <cell r="I110">
            <v>1684</v>
          </cell>
          <cell r="M110">
            <v>18</v>
          </cell>
          <cell r="O110">
            <v>0</v>
          </cell>
          <cell r="P110">
            <v>29.25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29.25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lessandra Cristina" id="{E5099B80-A07F-4F13-ACA6-18107C717C51}" userId="Alessandra Cristina" providerId="Non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cha, Felipe (FL)" refreshedDate="45607.940625462965" createdVersion="8" refreshedVersion="8" minRefreshableVersion="3" recordCount="523" xr:uid="{5D0D8F89-7C2E-4558-8CC9-6B5CEF1394DE}">
  <cacheSource type="worksheet">
    <worksheetSource name="Query1"/>
  </cacheSource>
  <cacheFields count="23">
    <cacheField name="Modal" numFmtId="0">
      <sharedItems count="2">
        <s v="AÉREO"/>
        <s v="MARÍTIMO"/>
      </sharedItems>
    </cacheField>
    <cacheField name="Mês" numFmtId="14">
      <sharedItems containsSemiMixedTypes="0" containsNonDate="0" containsDate="1" containsString="0" minDate="2024-08-01T00:00:00" maxDate="2024-10-02T00:00:00" count="4">
        <d v="2024-08-01T00:00:00"/>
        <d v="2024-09-01T00:00:00"/>
        <d v="2024-10-01T00:00:00"/>
        <d v="2024-08-02T00:00:00" u="1"/>
      </sharedItems>
      <fieldGroup par="22"/>
    </cacheField>
    <cacheField name="MonthlyTrucks" numFmtId="0">
      <sharedItems containsSemiMixedTypes="0" containsString="0" containsNumber="1" minValue="2.7777777777777776E-2" maxValue="1"/>
    </cacheField>
    <cacheField name="Data do Envio NF/ CTE" numFmtId="14">
      <sharedItems containsSemiMixedTypes="0" containsNonDate="0" containsDate="1" containsString="0" minDate="2024-08-01T00:00:00" maxDate="2024-11-01T00:00:00"/>
    </cacheField>
    <cacheField name="Entrega" numFmtId="14">
      <sharedItems containsSemiMixedTypes="0" containsNonDate="0" containsDate="1" containsString="0" minDate="2024-08-01T00:00:00" maxDate="2024-11-01T00:00:00"/>
    </cacheField>
    <cacheField name="Desvio Faturamento" numFmtId="0">
      <sharedItems count="2">
        <s v="Fora do Prazo"/>
        <s v="Dentro do Prazo"/>
      </sharedItems>
    </cacheField>
    <cacheField name="CTE" numFmtId="0">
      <sharedItems containsSemiMixedTypes="0" containsString="0" containsNumber="1" containsInteger="1" minValue="12300" maxValue="239433"/>
    </cacheField>
    <cacheField name="Origem" numFmtId="0">
      <sharedItems count="10">
        <s v="GUARULHOS"/>
        <s v="VCP"/>
        <s v="AGESBEC"/>
        <s v="DEICMAR"/>
        <s v="SANTOS BRASIL"/>
        <s v="MOVECTA"/>
        <s v="EUDMARCO"/>
        <s v="ECOPORTO"/>
        <s v="DEICMAR " u="1"/>
        <s v="LOCALFRIO" u="1"/>
      </sharedItems>
    </cacheField>
    <cacheField name="Destino" numFmtId="0">
      <sharedItems/>
    </cacheField>
    <cacheField name="Desvio / Coleta" numFmtId="0">
      <sharedItems count="2">
        <s v="Dentro do Prazo"/>
        <s v="Fora"/>
      </sharedItems>
    </cacheField>
    <cacheField name="Observação - Desvio / Coleta" numFmtId="0">
      <sharedItems count="4">
        <s v="***"/>
        <s v="DESVIO GRU"/>
        <s v="DESVIO BRASMEG"/>
        <s v="DESVIO TERMINAL"/>
      </sharedItems>
    </cacheField>
    <cacheField name="TOTAL FINAL" numFmtId="0">
      <sharedItems containsSemiMixedTypes="0" containsString="0" containsNumber="1" minValue="141.79020846829167" maxValue="37553.65"/>
    </cacheField>
    <cacheField name="PESO" numFmtId="0">
      <sharedItems containsSemiMixedTypes="0" containsString="0" containsNumber="1" minValue="0.09" maxValue="25422.285"/>
    </cacheField>
    <cacheField name="Qtde" numFmtId="0">
      <sharedItems containsString="0" containsBlank="1" containsNumber="1" containsInteger="1" minValue="1" maxValue="19"/>
    </cacheField>
    <cacheField name="PLACA" numFmtId="0">
      <sharedItems/>
    </cacheField>
    <cacheField name="VEÍCULO" numFmtId="0">
      <sharedItems/>
    </cacheField>
    <cacheField name="Desvio / Coleta.1" numFmtId="0">
      <sharedItems/>
    </cacheField>
    <cacheField name="Descarga / Free Time" numFmtId="0">
      <sharedItems/>
    </cacheField>
    <cacheField name="AGENTE" numFmtId="0">
      <sharedItems/>
    </cacheField>
    <cacheField name="Chegada " numFmtId="173">
      <sharedItems containsNonDate="0" containsDate="1" containsString="0" containsBlank="1" minDate="1899-12-30T06:15:00" maxDate="1899-12-30T23:10:00"/>
    </cacheField>
    <cacheField name="CORTE" numFmtId="0">
      <sharedItems count="3">
        <s v="Fora de Prazo"/>
        <s v="Dentro de prazo"/>
        <s v="Corte no prazo" u="1"/>
      </sharedItems>
    </cacheField>
    <cacheField name="Days (Mês)" numFmtId="0" databaseField="0">
      <fieldGroup base="1">
        <rangePr groupBy="days" startDate="2024-08-01T00:00:00" endDate="2024-10-02T00:00:00"/>
        <groupItems count="368">
          <s v="&lt;01/08/2024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2/10/2024"/>
        </groupItems>
      </fieldGroup>
    </cacheField>
    <cacheField name="Months (Mês)" numFmtId="0" databaseField="0">
      <fieldGroup base="1">
        <rangePr groupBy="months" startDate="2024-08-01T00:00:00" endDate="2024-10-02T00:00:00"/>
        <groupItems count="14">
          <s v="&lt;01/08/2024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10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3">
  <r>
    <x v="0"/>
    <x v="0"/>
    <n v="3.125E-2"/>
    <d v="2024-08-05T00:00:00"/>
    <d v="2024-08-01T00:00:00"/>
    <x v="0"/>
    <n v="12310"/>
    <x v="0"/>
    <s v="GUARULHOS"/>
    <x v="0"/>
    <x v="0"/>
    <n v="205.19290013863542"/>
    <n v="23.1"/>
    <n v="3"/>
    <s v="STX1I65"/>
    <s v=" 3/4"/>
    <s v="Dentro"/>
    <s v="Dentro"/>
    <s v="GEODIS"/>
    <d v="1899-12-30T11:10:00"/>
    <x v="0"/>
  </r>
  <r>
    <x v="0"/>
    <x v="0"/>
    <n v="3.125E-2"/>
    <d v="2024-08-05T00:00:00"/>
    <d v="2024-08-01T00:00:00"/>
    <x v="0"/>
    <n v="12309"/>
    <x v="0"/>
    <s v="GUARULHOS"/>
    <x v="0"/>
    <x v="0"/>
    <n v="1362.0416656277082"/>
    <n v="1534"/>
    <n v="5"/>
    <s v="STX1I65"/>
    <s v=" 3/4"/>
    <s v="Dentro"/>
    <s v="Dentro"/>
    <s v="GEODIS"/>
    <d v="1899-12-30T11:10:00"/>
    <x v="0"/>
  </r>
  <r>
    <x v="0"/>
    <x v="0"/>
    <n v="3.125E-2"/>
    <d v="2024-08-06T00:00:00"/>
    <d v="2024-08-05T00:00:00"/>
    <x v="1"/>
    <n v="12314"/>
    <x v="0"/>
    <s v="GUARULHOS"/>
    <x v="0"/>
    <x v="0"/>
    <n v="157.98291090000001"/>
    <n v="3.2"/>
    <n v="1"/>
    <s v="STX1I65"/>
    <s v=" 3/4"/>
    <s v="Dentro"/>
    <s v="Fora"/>
    <s v="GEODIS"/>
    <d v="1899-12-30T09:53:00"/>
    <x v="1"/>
  </r>
  <r>
    <x v="0"/>
    <x v="0"/>
    <n v="3.125E-2"/>
    <d v="2024-08-06T00:00:00"/>
    <d v="2024-08-05T00:00:00"/>
    <x v="1"/>
    <n v="12316"/>
    <x v="0"/>
    <s v="GUARULHOS"/>
    <x v="0"/>
    <x v="0"/>
    <n v="203.004992296875"/>
    <n v="11.5"/>
    <n v="1"/>
    <s v="STX1I65"/>
    <s v=" 3/4"/>
    <s v="Dentro"/>
    <s v="Fora"/>
    <s v="GEODIS"/>
    <d v="1899-12-30T09:53:00"/>
    <x v="1"/>
  </r>
  <r>
    <x v="0"/>
    <x v="0"/>
    <n v="3.125E-2"/>
    <d v="2024-08-06T00:00:00"/>
    <d v="2024-08-05T00:00:00"/>
    <x v="1"/>
    <n v="12315"/>
    <x v="0"/>
    <s v="GUARULHOS"/>
    <x v="0"/>
    <x v="0"/>
    <n v="340.24097535000004"/>
    <n v="36.799999999999997"/>
    <n v="1"/>
    <s v="STX1I65"/>
    <s v=" 3/4"/>
    <s v="Dentro"/>
    <s v="Fora"/>
    <s v="GEODIS"/>
    <d v="1899-12-30T09:53:00"/>
    <x v="1"/>
  </r>
  <r>
    <x v="0"/>
    <x v="0"/>
    <n v="3.125E-2"/>
    <d v="2024-08-06T00:00:00"/>
    <d v="2024-08-05T00:00:00"/>
    <x v="1"/>
    <n v="12313"/>
    <x v="0"/>
    <s v="GUARULHOS"/>
    <x v="0"/>
    <x v="0"/>
    <n v="214.396121325"/>
    <n v="13.6"/>
    <n v="1"/>
    <s v="STX1I65"/>
    <s v=" 3/4"/>
    <s v="Dentro"/>
    <s v="Fora"/>
    <s v="GEODIS"/>
    <d v="1899-12-30T09:53:00"/>
    <x v="1"/>
  </r>
  <r>
    <x v="0"/>
    <x v="0"/>
    <n v="3.125E-2"/>
    <d v="2024-08-08T00:00:00"/>
    <d v="2024-08-07T00:00:00"/>
    <x v="1"/>
    <n v="12323"/>
    <x v="0"/>
    <s v="GUARULHOS"/>
    <x v="0"/>
    <x v="0"/>
    <n v="449.30346369375007"/>
    <n v="57"/>
    <n v="1"/>
    <s v="STX1I65"/>
    <s v=" 3/4"/>
    <s v="Dentro"/>
    <s v="Dentro"/>
    <s v="GEODIS"/>
    <d v="1899-12-30T14:13:00"/>
    <x v="0"/>
  </r>
  <r>
    <x v="0"/>
    <x v="0"/>
    <n v="3.125E-2"/>
    <d v="2024-08-08T00:00:00"/>
    <d v="2024-08-07T00:00:00"/>
    <x v="1"/>
    <n v="12324"/>
    <x v="0"/>
    <s v="GUARULHOS"/>
    <x v="0"/>
    <x v="0"/>
    <n v="571.61674606645829"/>
    <n v="77.099999999999994"/>
    <n v="1"/>
    <s v="STX1I65"/>
    <s v=" 3/4"/>
    <s v="Dentro"/>
    <s v="Dentro"/>
    <s v="GEODIS"/>
    <d v="1899-12-30T14:13:00"/>
    <x v="0"/>
  </r>
  <r>
    <x v="0"/>
    <x v="0"/>
    <n v="3.125E-2"/>
    <d v="2024-08-08T00:00:00"/>
    <d v="2024-08-07T00:00:00"/>
    <x v="1"/>
    <n v="12325"/>
    <x v="0"/>
    <s v="GUARULHOS"/>
    <x v="0"/>
    <x v="0"/>
    <n v="142.79116465749999"/>
    <n v="0.4"/>
    <n v="1"/>
    <s v="STX1I65"/>
    <s v=" 3/4"/>
    <s v="Dentro"/>
    <s v="Dentro"/>
    <s v="GEODIS"/>
    <d v="1899-12-30T14:13:00"/>
    <x v="0"/>
  </r>
  <r>
    <x v="0"/>
    <x v="0"/>
    <n v="3.125E-2"/>
    <d v="2024-08-08T00:00:00"/>
    <d v="2024-08-07T00:00:00"/>
    <x v="1"/>
    <n v="12327"/>
    <x v="0"/>
    <s v="GUARULHOS"/>
    <x v="0"/>
    <x v="0"/>
    <n v="311.21046677812501"/>
    <n v="31.5"/>
    <n v="3"/>
    <s v="STX1I65"/>
    <s v=" 3/4"/>
    <s v="Dentro"/>
    <s v="Dentro"/>
    <s v="GEODIS"/>
    <d v="1899-12-30T14:13:00"/>
    <x v="0"/>
  </r>
  <r>
    <x v="0"/>
    <x v="0"/>
    <n v="3.125E-2"/>
    <d v="2024-08-09T00:00:00"/>
    <d v="2024-08-09T00:00:00"/>
    <x v="1"/>
    <n v="12336"/>
    <x v="0"/>
    <s v="GUARULHOS"/>
    <x v="0"/>
    <x v="1"/>
    <n v="952.45345184072926"/>
    <n v="463"/>
    <n v="3"/>
    <s v="STX1I65"/>
    <s v=" 3/4"/>
    <s v="Fora"/>
    <s v="Dentro"/>
    <s v="GEODIS"/>
    <d v="1899-12-30T08:50:00"/>
    <x v="1"/>
  </r>
  <r>
    <x v="0"/>
    <x v="0"/>
    <n v="3.125E-2"/>
    <d v="2024-08-09T00:00:00"/>
    <d v="2024-08-09T00:00:00"/>
    <x v="1"/>
    <n v="12337"/>
    <x v="0"/>
    <s v="GUARULHOS"/>
    <x v="0"/>
    <x v="1"/>
    <n v="240.20781884610417"/>
    <n v="37.799999999999997"/>
    <n v="2"/>
    <s v="STX1I65"/>
    <s v=" 3/4"/>
    <s v="Fora"/>
    <s v="Dentro"/>
    <s v="GEODIS"/>
    <d v="1899-12-30T08:50:00"/>
    <x v="1"/>
  </r>
  <r>
    <x v="0"/>
    <x v="0"/>
    <n v="3.125E-2"/>
    <d v="2024-08-09T00:00:00"/>
    <d v="2024-08-09T00:00:00"/>
    <x v="1"/>
    <n v="12338"/>
    <x v="0"/>
    <s v="GUARULHOS"/>
    <x v="0"/>
    <x v="1"/>
    <n v="214.7421216421875"/>
    <n v="45"/>
    <n v="2"/>
    <s v="STX1I65"/>
    <s v=" 3/4"/>
    <s v="Fora"/>
    <s v="Dentro"/>
    <s v="GEODIS"/>
    <d v="1899-12-30T08:50:00"/>
    <x v="1"/>
  </r>
  <r>
    <x v="0"/>
    <x v="0"/>
    <n v="3.125E-2"/>
    <d v="2024-08-12T00:00:00"/>
    <d v="2024-08-12T00:00:00"/>
    <x v="1"/>
    <n v="12344"/>
    <x v="0"/>
    <s v="GUARULHOS"/>
    <x v="0"/>
    <x v="0"/>
    <n v="151.88639801324999"/>
    <n v="1.96"/>
    <n v="1"/>
    <s v="STX1I65"/>
    <s v=" 3/4"/>
    <s v="Dentro"/>
    <s v="Dentro"/>
    <s v="GEODIS"/>
    <d v="1899-12-30T09:47:00"/>
    <x v="1"/>
  </r>
  <r>
    <x v="0"/>
    <x v="0"/>
    <n v="3.125E-2"/>
    <d v="2024-08-12T00:00:00"/>
    <d v="2024-08-12T00:00:00"/>
    <x v="1"/>
    <n v="12345"/>
    <x v="0"/>
    <s v="GUARULHOS"/>
    <x v="0"/>
    <x v="0"/>
    <n v="244.0460021625"/>
    <n v="18"/>
    <n v="1"/>
    <s v="STX1I65"/>
    <s v=" 3/4"/>
    <s v="Dentro"/>
    <s v="Dentro"/>
    <s v="GEODIS"/>
    <d v="1899-12-30T09:47:00"/>
    <x v="1"/>
  </r>
  <r>
    <x v="0"/>
    <x v="0"/>
    <n v="3.125E-2"/>
    <d v="2024-08-12T00:00:00"/>
    <d v="2024-08-12T00:00:00"/>
    <x v="1"/>
    <n v="12347"/>
    <x v="0"/>
    <s v="GUARULHOS"/>
    <x v="0"/>
    <x v="0"/>
    <n v="341.72139309375001"/>
    <n v="35"/>
    <n v="2"/>
    <s v="STX1I65"/>
    <s v=" 3/4"/>
    <s v="Dentro"/>
    <s v="Dentro"/>
    <s v="GEODIS"/>
    <d v="1899-12-30T09:47:00"/>
    <x v="1"/>
  </r>
  <r>
    <x v="0"/>
    <x v="0"/>
    <n v="3.125E-2"/>
    <d v="2024-08-12T00:00:00"/>
    <d v="2024-08-12T00:00:00"/>
    <x v="1"/>
    <n v="12346"/>
    <x v="0"/>
    <s v="GUARULHOS"/>
    <x v="0"/>
    <x v="0"/>
    <n v="723.80453997187499"/>
    <n v="101.5"/>
    <n v="1"/>
    <s v="STX1I65"/>
    <s v=" 3/4"/>
    <s v="Dentro"/>
    <s v="Dentro"/>
    <s v="GEODIS"/>
    <d v="1899-12-30T09:47:00"/>
    <x v="1"/>
  </r>
  <r>
    <x v="0"/>
    <x v="0"/>
    <n v="3.125E-2"/>
    <d v="2024-08-16T00:00:00"/>
    <d v="2024-08-14T00:00:00"/>
    <x v="0"/>
    <n v="12362"/>
    <x v="0"/>
    <s v="GUARULHOS"/>
    <x v="0"/>
    <x v="0"/>
    <n v="197.31443906250001"/>
    <n v="5.4"/>
    <n v="2"/>
    <s v="STX1I65"/>
    <s v=" 3/4"/>
    <s v="Dentro"/>
    <s v="Dentro"/>
    <s v="GEODIS"/>
    <d v="1899-12-30T15:25:00"/>
    <x v="0"/>
  </r>
  <r>
    <x v="0"/>
    <x v="0"/>
    <n v="3.125E-2"/>
    <d v="2024-08-16T00:00:00"/>
    <d v="2024-08-14T00:00:00"/>
    <x v="0"/>
    <n v="12365"/>
    <x v="0"/>
    <s v="GUARULHOS"/>
    <x v="0"/>
    <x v="0"/>
    <n v="408.32512890625003"/>
    <n v="25.5"/>
    <n v="4"/>
    <s v="STX1I65"/>
    <s v=" 3/4"/>
    <s v="Dentro"/>
    <s v="Dentro"/>
    <s v="GEODIS"/>
    <d v="1899-12-30T15:25:00"/>
    <x v="0"/>
  </r>
  <r>
    <x v="0"/>
    <x v="0"/>
    <n v="3.125E-2"/>
    <d v="2024-08-16T00:00:00"/>
    <d v="2024-08-14T00:00:00"/>
    <x v="0"/>
    <n v="12363"/>
    <x v="0"/>
    <s v="GUARULHOS"/>
    <x v="0"/>
    <x v="0"/>
    <n v="634.03308072916673"/>
    <n v="47"/>
    <n v="1"/>
    <s v="STX1I65"/>
    <s v=" 3/4"/>
    <s v="Dentro"/>
    <s v="Dentro"/>
    <s v="GEODIS"/>
    <d v="1899-12-30T15:25:00"/>
    <x v="0"/>
  </r>
  <r>
    <x v="0"/>
    <x v="0"/>
    <n v="3.125E-2"/>
    <d v="2024-08-16T00:00:00"/>
    <d v="2024-08-14T00:00:00"/>
    <x v="0"/>
    <n v="12364"/>
    <x v="0"/>
    <s v="GUARULHOS"/>
    <x v="0"/>
    <x v="0"/>
    <n v="397.82708463541661"/>
    <n v="24.5"/>
    <n v="3"/>
    <s v="STX1I65"/>
    <s v=" 3/4"/>
    <s v="Dentro"/>
    <s v="Dentro"/>
    <s v="GEODIS"/>
    <d v="1899-12-30T15:25:00"/>
    <x v="0"/>
  </r>
  <r>
    <x v="0"/>
    <x v="0"/>
    <n v="3.125E-2"/>
    <d v="2024-08-16T00:00:00"/>
    <d v="2024-08-15T00:00:00"/>
    <x v="1"/>
    <n v="12378"/>
    <x v="0"/>
    <s v="GUARULHOS"/>
    <x v="0"/>
    <x v="0"/>
    <n v="1321.5080550000002"/>
    <n v="684"/>
    <n v="7"/>
    <s v="STX1I65"/>
    <s v=" 3/4"/>
    <s v="Dentro"/>
    <s v="Fora"/>
    <s v="GEODIS"/>
    <d v="1899-12-30T09:53:00"/>
    <x v="1"/>
  </r>
  <r>
    <x v="0"/>
    <x v="0"/>
    <n v="3.125E-2"/>
    <d v="2024-08-21T00:00:00"/>
    <d v="2024-08-20T00:00:00"/>
    <x v="1"/>
    <n v="12397"/>
    <x v="0"/>
    <s v="GUARULHOS"/>
    <x v="0"/>
    <x v="0"/>
    <n v="644.65256815999999"/>
    <n v="273"/>
    <n v="2"/>
    <s v="STX1I65"/>
    <s v=" 3/4"/>
    <s v="Dentro"/>
    <s v="Dentro"/>
    <s v="GEODIS"/>
    <d v="1899-12-30T13:12:00"/>
    <x v="0"/>
  </r>
  <r>
    <x v="0"/>
    <x v="0"/>
    <n v="3.125E-2"/>
    <d v="2024-08-21T00:00:00"/>
    <d v="2024-08-20T00:00:00"/>
    <x v="1"/>
    <n v="12398"/>
    <x v="0"/>
    <s v="GUARULHOS"/>
    <x v="0"/>
    <x v="0"/>
    <n v="189.10774988333333"/>
    <n v="27.5"/>
    <n v="2"/>
    <s v="STX1I65"/>
    <s v=" 3/4"/>
    <s v="Dentro"/>
    <s v="Dentro"/>
    <s v="GEODIS"/>
    <d v="1899-12-30T13:12:00"/>
    <x v="0"/>
  </r>
  <r>
    <x v="0"/>
    <x v="0"/>
    <n v="3.125E-2"/>
    <d v="2024-08-21T00:00:00"/>
    <d v="2024-08-20T00:00:00"/>
    <x v="1"/>
    <n v="12399"/>
    <x v="0"/>
    <s v="GUARULHOS"/>
    <x v="0"/>
    <x v="0"/>
    <n v="422.70645386666666"/>
    <n v="160"/>
    <n v="1"/>
    <s v="STX1I65"/>
    <s v=" 3/4"/>
    <s v="Dentro"/>
    <s v="Dentro"/>
    <s v="GEODIS"/>
    <d v="1899-12-30T13:12:00"/>
    <x v="0"/>
  </r>
  <r>
    <x v="0"/>
    <x v="0"/>
    <n v="3.125E-2"/>
    <d v="2024-08-21T00:00:00"/>
    <d v="2024-08-20T00:00:00"/>
    <x v="1"/>
    <n v="12400"/>
    <x v="0"/>
    <s v="GUARULHOS"/>
    <x v="0"/>
    <x v="0"/>
    <n v="181.17420899333331"/>
    <n v="23"/>
    <n v="2"/>
    <s v="STX1I65"/>
    <s v=" 3/4"/>
    <s v="Dentro"/>
    <s v="Dentro"/>
    <s v="GEODIS"/>
    <d v="1899-12-30T13:12:00"/>
    <x v="0"/>
  </r>
  <r>
    <x v="0"/>
    <x v="0"/>
    <n v="3.125E-2"/>
    <d v="2024-08-21T00:00:00"/>
    <d v="2024-08-20T00:00:00"/>
    <x v="1"/>
    <n v="12401"/>
    <x v="0"/>
    <s v="GUARULHOS"/>
    <x v="0"/>
    <x v="0"/>
    <n v="148.38223998133333"/>
    <n v="4.4000000000000004"/>
    <n v="1"/>
    <s v="STX1I65"/>
    <s v=" 3/4"/>
    <s v="Dentro"/>
    <s v="Dentro"/>
    <s v="GEODIS"/>
    <d v="1899-12-30T13:12:00"/>
    <x v="0"/>
  </r>
  <r>
    <x v="0"/>
    <x v="0"/>
    <n v="3.125E-2"/>
    <d v="2024-08-21T00:00:00"/>
    <d v="2024-08-20T00:00:00"/>
    <x v="1"/>
    <n v="12402"/>
    <x v="0"/>
    <s v="GUARULHOS"/>
    <x v="0"/>
    <x v="0"/>
    <n v="179.41119990666667"/>
    <n v="22"/>
    <n v="1"/>
    <s v="STX1I65"/>
    <s v=" 3/4"/>
    <s v="Dentro"/>
    <s v="Dentro"/>
    <s v="GEODIS"/>
    <d v="1899-12-30T13:12:00"/>
    <x v="0"/>
  </r>
  <r>
    <x v="0"/>
    <x v="0"/>
    <n v="3.125E-2"/>
    <d v="2024-08-27T00:00:00"/>
    <d v="2024-08-26T00:00:00"/>
    <x v="1"/>
    <n v="12437"/>
    <x v="0"/>
    <s v="GUARULHOS"/>
    <x v="1"/>
    <x v="2"/>
    <n v="493.75"/>
    <n v="2.4"/>
    <n v="1"/>
    <s v="STX1I65"/>
    <s v=" 3/4"/>
    <s v="Fora"/>
    <s v="Dentro"/>
    <s v="GEODIS"/>
    <d v="1899-12-30T09:54:00"/>
    <x v="1"/>
  </r>
  <r>
    <x v="0"/>
    <x v="0"/>
    <n v="3.125E-2"/>
    <d v="2024-08-30T00:00:00"/>
    <d v="2024-08-29T00:00:00"/>
    <x v="1"/>
    <n v="12444"/>
    <x v="0"/>
    <s v="GUARULHOS"/>
    <x v="0"/>
    <x v="0"/>
    <n v="2760.0688694312503"/>
    <n v="209"/>
    <n v="2"/>
    <s v="STX1I65"/>
    <s v=" 3/4"/>
    <s v="Dentro"/>
    <s v="Fora"/>
    <s v="GEODIS"/>
    <d v="1899-12-30T10:09:00"/>
    <x v="0"/>
  </r>
  <r>
    <x v="0"/>
    <x v="0"/>
    <n v="3.125E-2"/>
    <d v="2024-08-30T00:00:00"/>
    <d v="2024-08-29T00:00:00"/>
    <x v="1"/>
    <n v="12445"/>
    <x v="0"/>
    <s v="GUARULHOS"/>
    <x v="0"/>
    <x v="0"/>
    <n v="166.12984194145835"/>
    <n v="7.3"/>
    <n v="1"/>
    <s v="STX1I65"/>
    <s v=" 3/4"/>
    <s v="Dentro"/>
    <s v="Fora"/>
    <s v="GEODIS"/>
    <d v="1899-12-30T10:09:00"/>
    <x v="0"/>
  </r>
  <r>
    <x v="0"/>
    <x v="0"/>
    <n v="3.125E-2"/>
    <d v="2024-08-30T00:00:00"/>
    <d v="2024-08-29T00:00:00"/>
    <x v="1"/>
    <n v="12446"/>
    <x v="0"/>
    <s v="GUARULHOS"/>
    <x v="0"/>
    <x v="0"/>
    <n v="362.93629171458332"/>
    <n v="41"/>
    <n v="1"/>
    <s v="STX1I65"/>
    <s v=" 3/4"/>
    <s v="Dentro"/>
    <s v="Fora"/>
    <s v="GEODIS"/>
    <d v="1899-12-30T10:09:00"/>
    <x v="0"/>
  </r>
  <r>
    <x v="0"/>
    <x v="0"/>
    <n v="1"/>
    <d v="2024-08-02T00:00:00"/>
    <d v="2024-08-01T00:00:00"/>
    <x v="1"/>
    <n v="12300"/>
    <x v="0"/>
    <s v="GUARULHOS"/>
    <x v="0"/>
    <x v="0"/>
    <n v="1786.5850841666665"/>
    <n v="172.1"/>
    <n v="3"/>
    <s v="DXO6D24"/>
    <s v="TRUCK SIDER"/>
    <s v="Dentro"/>
    <s v="Fora"/>
    <s v="GEODIS"/>
    <d v="1899-12-30T08:23:00"/>
    <x v="1"/>
  </r>
  <r>
    <x v="0"/>
    <x v="0"/>
    <n v="0.2"/>
    <d v="2024-08-02T00:00:00"/>
    <d v="2024-08-01T00:00:00"/>
    <x v="1"/>
    <n v="231875"/>
    <x v="1"/>
    <s v="GUARULHOS"/>
    <x v="0"/>
    <x v="0"/>
    <n v="204.69930319412043"/>
    <n v="6.46"/>
    <n v="1"/>
    <s v="DXO6D24"/>
    <s v="TRUCK SIDER"/>
    <s v="Dentro"/>
    <s v="Fora"/>
    <s v="GEODIS"/>
    <d v="1899-12-30T08:23:00"/>
    <x v="1"/>
  </r>
  <r>
    <x v="0"/>
    <x v="0"/>
    <n v="0.2"/>
    <d v="2024-08-02T00:00:00"/>
    <d v="2024-08-01T00:00:00"/>
    <x v="1"/>
    <n v="231876"/>
    <x v="1"/>
    <s v="GUARULHOS"/>
    <x v="0"/>
    <x v="0"/>
    <n v="221.37259201742725"/>
    <n v="8.56"/>
    <n v="4"/>
    <s v="DXO6D24"/>
    <s v="TRUCK SIDER"/>
    <s v="Dentro"/>
    <s v="Fora"/>
    <s v="GEODIS"/>
    <d v="1899-12-30T08:23:00"/>
    <x v="1"/>
  </r>
  <r>
    <x v="0"/>
    <x v="0"/>
    <n v="0.2"/>
    <d v="2024-08-02T00:00:00"/>
    <d v="2024-08-01T00:00:00"/>
    <x v="1"/>
    <n v="231877"/>
    <x v="1"/>
    <s v="GUARULHOS"/>
    <x v="0"/>
    <x v="0"/>
    <n v="187.39084146325911"/>
    <n v="4.28"/>
    <n v="1"/>
    <s v="DXO6D24"/>
    <s v="TRUCK SIDER"/>
    <s v="Dentro"/>
    <s v="Fora"/>
    <s v="GEODIS"/>
    <d v="1899-12-30T08:23:00"/>
    <x v="1"/>
  </r>
  <r>
    <x v="0"/>
    <x v="0"/>
    <n v="0.2"/>
    <d v="2024-08-02T00:00:00"/>
    <d v="2024-08-01T00:00:00"/>
    <x v="1"/>
    <n v="231878"/>
    <x v="1"/>
    <s v="GUARULHOS"/>
    <x v="0"/>
    <x v="0"/>
    <n v="592.13872006409088"/>
    <n v="44"/>
    <n v="1"/>
    <s v="DXO6D24"/>
    <s v="TRUCK SIDER"/>
    <s v="Dentro"/>
    <s v="Fora"/>
    <s v="GEODIS"/>
    <d v="1899-12-30T08:23:00"/>
    <x v="1"/>
  </r>
  <r>
    <x v="0"/>
    <x v="0"/>
    <n v="0.2"/>
    <d v="2024-08-02T00:00:00"/>
    <d v="2024-08-01T00:00:00"/>
    <x v="1"/>
    <n v="231879"/>
    <x v="1"/>
    <s v="GUARULHOS"/>
    <x v="0"/>
    <x v="0"/>
    <n v="2372.5444366777842"/>
    <n v="279.5"/>
    <n v="2"/>
    <s v="DXO6D24"/>
    <s v="TRUCK SIDER"/>
    <s v="Dentro"/>
    <s v="Fora"/>
    <s v="GEODIS"/>
    <d v="1899-12-30T08:23:00"/>
    <x v="1"/>
  </r>
  <r>
    <x v="0"/>
    <x v="0"/>
    <n v="0.5"/>
    <d v="2024-08-02T00:00:00"/>
    <d v="2024-08-02T00:00:00"/>
    <x v="1"/>
    <n v="12305"/>
    <x v="0"/>
    <s v="GUARULHOS"/>
    <x v="0"/>
    <x v="0"/>
    <n v="450.35487820000003"/>
    <n v="102"/>
    <n v="2"/>
    <s v="DAK4H02"/>
    <s v="CARRETA SIDER"/>
    <s v="Dentro"/>
    <s v="Dentro"/>
    <s v="GEODIS"/>
    <d v="1899-12-30T08:56:00"/>
    <x v="1"/>
  </r>
  <r>
    <x v="0"/>
    <x v="0"/>
    <n v="0.5"/>
    <d v="2024-08-02T00:00:00"/>
    <d v="2024-08-02T00:00:00"/>
    <x v="1"/>
    <n v="12307"/>
    <x v="0"/>
    <s v="GUARULHOS"/>
    <x v="0"/>
    <x v="0"/>
    <n v="3047.2076171666668"/>
    <n v="805"/>
    <n v="5"/>
    <s v="DAK4H02"/>
    <s v="CARRETA SIDER"/>
    <s v="Dentro"/>
    <s v="Dentro"/>
    <s v="GEODIS"/>
    <d v="1899-12-30T08:56:00"/>
    <x v="1"/>
  </r>
  <r>
    <x v="0"/>
    <x v="0"/>
    <n v="4.7619047619047616E-2"/>
    <d v="2024-08-02T00:00:00"/>
    <d v="2024-08-02T00:00:00"/>
    <x v="1"/>
    <n v="231911"/>
    <x v="1"/>
    <s v="GUARULHOS"/>
    <x v="0"/>
    <x v="0"/>
    <n v="1134.6328627272728"/>
    <n v="86"/>
    <n v="1"/>
    <s v="STX1I65"/>
    <s v=" 3/4"/>
    <s v="Dentro"/>
    <s v="Fora"/>
    <s v="GEODIS"/>
    <d v="1899-12-30T07:20:00"/>
    <x v="1"/>
  </r>
  <r>
    <x v="0"/>
    <x v="0"/>
    <n v="4.7619047619047616E-2"/>
    <d v="2024-08-06T00:00:00"/>
    <d v="2024-08-06T00:00:00"/>
    <x v="1"/>
    <n v="232135"/>
    <x v="1"/>
    <s v="GUARULHOS"/>
    <x v="0"/>
    <x v="0"/>
    <n v="251.86020606426138"/>
    <n v="9.85"/>
    <n v="1"/>
    <s v="STX1I65"/>
    <s v=" 3/4"/>
    <s v="Dentro"/>
    <s v="Fora"/>
    <s v="GEODIS"/>
    <d v="1899-12-30T08:36:00"/>
    <x v="1"/>
  </r>
  <r>
    <x v="0"/>
    <x v="0"/>
    <n v="4.7619047619047616E-2"/>
    <d v="2024-08-06T00:00:00"/>
    <d v="2024-08-06T00:00:00"/>
    <x v="1"/>
    <n v="232136"/>
    <x v="1"/>
    <s v="GUARULHOS"/>
    <x v="0"/>
    <x v="0"/>
    <n v="833.07161177727278"/>
    <n v="68"/>
    <n v="2"/>
    <s v="STX1I65"/>
    <s v=" 3/4"/>
    <s v="Dentro"/>
    <s v="Fora"/>
    <s v="GEODIS"/>
    <d v="1899-12-30T08:36:00"/>
    <x v="1"/>
  </r>
  <r>
    <x v="0"/>
    <x v="0"/>
    <n v="4.7619047619047616E-2"/>
    <d v="2024-08-12T00:00:00"/>
    <d v="2024-08-12T00:00:00"/>
    <x v="1"/>
    <n v="232644"/>
    <x v="1"/>
    <s v="GUARULHOS"/>
    <x v="0"/>
    <x v="0"/>
    <n v="1876.9772727272727"/>
    <n v="64.41"/>
    <n v="1"/>
    <s v="STX1I65"/>
    <s v=" 3/4"/>
    <s v="Dentro"/>
    <s v="Dentro"/>
    <s v="GEODIS"/>
    <d v="1899-12-30T09:47:00"/>
    <x v="1"/>
  </r>
  <r>
    <x v="0"/>
    <x v="0"/>
    <n v="4.7619047619047616E-2"/>
    <d v="2024-08-13T00:00:00"/>
    <d v="2024-08-13T00:00:00"/>
    <x v="1"/>
    <n v="232763"/>
    <x v="1"/>
    <s v="GUARULHOS"/>
    <x v="0"/>
    <x v="0"/>
    <n v="1417.8863636363637"/>
    <n v="123"/>
    <n v="1"/>
    <s v="STX1I65"/>
    <s v=" 3/4"/>
    <s v="Dentro"/>
    <s v="Dentro"/>
    <s v="GEODIS"/>
    <d v="1899-12-30T09:37:00"/>
    <x v="1"/>
  </r>
  <r>
    <x v="0"/>
    <x v="0"/>
    <n v="4.7619047619047616E-2"/>
    <d v="2024-08-16T00:00:00"/>
    <d v="2024-08-15T00:00:00"/>
    <x v="1"/>
    <n v="233044"/>
    <x v="1"/>
    <s v="GUARULHOS"/>
    <x v="0"/>
    <x v="0"/>
    <n v="194.74773800864773"/>
    <n v="7.4"/>
    <n v="1"/>
    <s v="STX1I65"/>
    <s v=" 3/4"/>
    <s v="Dentro"/>
    <s v="Fora"/>
    <s v="GEODIS"/>
    <d v="1899-12-30T09:53:00"/>
    <x v="1"/>
  </r>
  <r>
    <x v="0"/>
    <x v="0"/>
    <n v="4.7619047619047616E-2"/>
    <d v="2024-08-16T00:00:00"/>
    <d v="2024-08-15T00:00:00"/>
    <x v="1"/>
    <n v="233046"/>
    <x v="1"/>
    <s v="GUARULHOS"/>
    <x v="0"/>
    <x v="0"/>
    <n v="935.49160360340909"/>
    <n v="140"/>
    <n v="1"/>
    <s v="STX1I65"/>
    <s v=" 3/4"/>
    <s v="Dentro"/>
    <s v="Fora"/>
    <s v="GEODIS"/>
    <d v="1899-12-30T09:53:00"/>
    <x v="1"/>
  </r>
  <r>
    <x v="0"/>
    <x v="0"/>
    <n v="4.7619047619047616E-2"/>
    <d v="2024-08-16T00:00:00"/>
    <d v="2024-08-15T00:00:00"/>
    <x v="1"/>
    <n v="233045"/>
    <x v="1"/>
    <s v="GUARULHOS"/>
    <x v="0"/>
    <x v="0"/>
    <n v="253.58909687539375"/>
    <n v="0.81"/>
    <n v="1"/>
    <s v="STX1I65"/>
    <s v=" 3/4"/>
    <s v="Dentro"/>
    <s v="Fora"/>
    <s v="GEODIS"/>
    <d v="1899-12-30T09:53:00"/>
    <x v="1"/>
  </r>
  <r>
    <x v="0"/>
    <x v="0"/>
    <n v="4.7619047619047616E-2"/>
    <d v="2024-08-16T00:00:00"/>
    <d v="2024-08-15T00:00:00"/>
    <x v="1"/>
    <n v="233039"/>
    <x v="1"/>
    <s v="GUARULHOS"/>
    <x v="0"/>
    <x v="0"/>
    <n v="244.87288185210514"/>
    <n v="4.8499999999999996"/>
    <n v="1"/>
    <s v="STX1I65"/>
    <s v=" 3/4"/>
    <s v="Dentro"/>
    <s v="Fora"/>
    <s v="GEODIS"/>
    <d v="1899-12-30T09:53:00"/>
    <x v="1"/>
  </r>
  <r>
    <x v="0"/>
    <x v="0"/>
    <n v="4.7619047619047616E-2"/>
    <d v="2024-08-19T00:00:00"/>
    <d v="2024-08-15T00:00:00"/>
    <x v="0"/>
    <n v="233171"/>
    <x v="1"/>
    <s v="GUARULHOS"/>
    <x v="0"/>
    <x v="0"/>
    <n v="379.65438922423294"/>
    <n v="40.5"/>
    <n v="1"/>
    <s v="STX1I65"/>
    <s v=" 3/4"/>
    <s v="Dentro"/>
    <s v="Fora"/>
    <s v="GEODIS"/>
    <d v="1899-12-30T09:53:00"/>
    <x v="1"/>
  </r>
  <r>
    <x v="0"/>
    <x v="0"/>
    <n v="4.7619047619047616E-2"/>
    <d v="2024-08-16T00:00:00"/>
    <d v="2024-08-15T00:00:00"/>
    <x v="1"/>
    <n v="233041"/>
    <x v="1"/>
    <s v="GUARULHOS"/>
    <x v="0"/>
    <x v="0"/>
    <n v="1212.3787852074431"/>
    <n v="167"/>
    <n v="1"/>
    <s v="STX1I65"/>
    <s v=" 3/4"/>
    <s v="Dentro"/>
    <s v="Fora"/>
    <s v="GEODIS"/>
    <d v="1899-12-30T09:53:00"/>
    <x v="1"/>
  </r>
  <r>
    <x v="0"/>
    <x v="0"/>
    <n v="4.7619047619047616E-2"/>
    <d v="2024-08-16T00:00:00"/>
    <d v="2024-08-15T00:00:00"/>
    <x v="1"/>
    <n v="233042"/>
    <x v="1"/>
    <s v="GUARULHOS"/>
    <x v="0"/>
    <x v="0"/>
    <n v="161.67682032900225"/>
    <n v="1.48"/>
    <n v="1"/>
    <s v="STX1I65"/>
    <s v=" 3/4"/>
    <s v="Dentro"/>
    <s v="Fora"/>
    <s v="GEODIS"/>
    <d v="1899-12-30T09:53:00"/>
    <x v="1"/>
  </r>
  <r>
    <x v="0"/>
    <x v="0"/>
    <n v="4.7619047619047616E-2"/>
    <d v="2024-08-16T00:00:00"/>
    <d v="2024-08-15T00:00:00"/>
    <x v="1"/>
    <n v="233043"/>
    <x v="1"/>
    <s v="GUARULHOS"/>
    <x v="0"/>
    <x v="0"/>
    <n v="190.95762216215343"/>
    <n v="6.3"/>
    <n v="1"/>
    <s v="STX1I65"/>
    <s v=" 3/4"/>
    <s v="Dentro"/>
    <s v="Fora"/>
    <s v="GEODIS"/>
    <d v="1899-12-30T09:53:00"/>
    <x v="1"/>
  </r>
  <r>
    <x v="0"/>
    <x v="0"/>
    <n v="4.7619047619047616E-2"/>
    <d v="2024-08-22T00:00:00"/>
    <d v="2024-08-21T00:00:00"/>
    <x v="1"/>
    <n v="233541"/>
    <x v="1"/>
    <s v="GUARULHOS"/>
    <x v="0"/>
    <x v="0"/>
    <n v="322.02404294624995"/>
    <n v="7.3"/>
    <n v="2"/>
    <s v="STX1I65"/>
    <s v=" 3/4"/>
    <s v="Dentro"/>
    <s v="Dentro"/>
    <s v="GEODIS"/>
    <d v="1899-12-30T10:12:00"/>
    <x v="0"/>
  </r>
  <r>
    <x v="0"/>
    <x v="0"/>
    <n v="4.7619047619047616E-2"/>
    <d v="2024-08-22T00:00:00"/>
    <d v="2024-08-21T00:00:00"/>
    <x v="1"/>
    <n v="233542"/>
    <x v="1"/>
    <s v="GUARULHOS"/>
    <x v="0"/>
    <x v="0"/>
    <n v="379.76888953431813"/>
    <n v="9.8000000000000007"/>
    <n v="1"/>
    <s v="STX1I65"/>
    <s v=" 3/4"/>
    <s v="Dentro"/>
    <s v="Dentro"/>
    <s v="GEODIS"/>
    <d v="1899-12-30T10:12:00"/>
    <x v="0"/>
  </r>
  <r>
    <x v="0"/>
    <x v="0"/>
    <n v="4.7619047619047616E-2"/>
    <d v="2024-08-22T00:00:00"/>
    <d v="2024-08-21T00:00:00"/>
    <x v="1"/>
    <n v="233543"/>
    <x v="1"/>
    <s v="GUARULHOS"/>
    <x v="0"/>
    <x v="0"/>
    <n v="965.7045861019318"/>
    <n v="30.3"/>
    <n v="1"/>
    <s v="STX1I65"/>
    <s v=" 3/4"/>
    <s v="Dentro"/>
    <s v="Dentro"/>
    <s v="GEODIS"/>
    <d v="1899-12-30T10:12:00"/>
    <x v="0"/>
  </r>
  <r>
    <x v="0"/>
    <x v="0"/>
    <n v="4.7619047619047616E-2"/>
    <d v="2024-08-22T00:00:00"/>
    <d v="2024-08-21T00:00:00"/>
    <x v="1"/>
    <n v="233544"/>
    <x v="1"/>
    <s v="GUARULHOS"/>
    <x v="0"/>
    <x v="0"/>
    <n v="782.13498055997729"/>
    <n v="27.22"/>
    <n v="1"/>
    <s v="STX1I65"/>
    <s v=" 3/4"/>
    <s v="Dentro"/>
    <s v="Dentro"/>
    <s v="GEODIS"/>
    <d v="1899-12-30T10:12:00"/>
    <x v="0"/>
  </r>
  <r>
    <x v="0"/>
    <x v="0"/>
    <n v="4.7619047619047616E-2"/>
    <d v="2024-08-30T00:00:00"/>
    <d v="2024-08-29T00:00:00"/>
    <x v="1"/>
    <n v="234288"/>
    <x v="1"/>
    <s v="GUARULHOS"/>
    <x v="0"/>
    <x v="0"/>
    <n v="1216.1226292330796"/>
    <n v="84.37"/>
    <n v="1"/>
    <s v="STX1I65"/>
    <s v=" 3/4"/>
    <s v="Dentro"/>
    <s v="Fora"/>
    <s v="GEODIS"/>
    <d v="1899-12-30T10:09:00"/>
    <x v="0"/>
  </r>
  <r>
    <x v="0"/>
    <x v="0"/>
    <n v="4.7619047619047616E-2"/>
    <d v="2024-08-30T00:00:00"/>
    <d v="2024-08-29T00:00:00"/>
    <x v="1"/>
    <n v="234290"/>
    <x v="1"/>
    <s v="GUARULHOS"/>
    <x v="0"/>
    <x v="0"/>
    <n v="585.12947990175007"/>
    <n v="35.18"/>
    <n v="2"/>
    <s v="STX1I65"/>
    <s v=" 3/4"/>
    <s v="Dentro"/>
    <s v="Fora"/>
    <s v="GEODIS"/>
    <d v="1899-12-30T10:09:00"/>
    <x v="0"/>
  </r>
  <r>
    <x v="0"/>
    <x v="0"/>
    <n v="4.7619047619047616E-2"/>
    <d v="2024-08-30T00:00:00"/>
    <d v="2024-08-29T00:00:00"/>
    <x v="1"/>
    <n v="234291"/>
    <x v="1"/>
    <s v="GUARULHOS"/>
    <x v="0"/>
    <x v="0"/>
    <n v="331.34955823125"/>
    <n v="14.5"/>
    <n v="1"/>
    <s v="STX1I65"/>
    <s v=" 3/4"/>
    <s v="Dentro"/>
    <s v="Fora"/>
    <s v="GEODIS"/>
    <d v="1899-12-30T10:09:00"/>
    <x v="0"/>
  </r>
  <r>
    <x v="0"/>
    <x v="0"/>
    <n v="4.7619047619047616E-2"/>
    <d v="2024-08-30T00:00:00"/>
    <d v="2024-08-29T00:00:00"/>
    <x v="1"/>
    <n v="234289"/>
    <x v="1"/>
    <s v="GUARULHOS"/>
    <x v="0"/>
    <x v="0"/>
    <n v="231.94833165818184"/>
    <n v="6.4"/>
    <n v="2"/>
    <s v="STX1I65"/>
    <s v=" 3/4"/>
    <s v="Dentro"/>
    <s v="Fora"/>
    <s v="GEODIS"/>
    <d v="1899-12-30T10:09:00"/>
    <x v="0"/>
  </r>
  <r>
    <x v="0"/>
    <x v="0"/>
    <n v="0.5"/>
    <d v="2024-08-06T00:00:00"/>
    <d v="2024-08-05T00:00:00"/>
    <x v="1"/>
    <n v="12317"/>
    <x v="0"/>
    <s v="GUARULHOS"/>
    <x v="0"/>
    <x v="0"/>
    <n v="917.82434833333332"/>
    <n v="86.2"/>
    <n v="7"/>
    <s v="STJ3B07"/>
    <s v="VUC"/>
    <s v="Dentro"/>
    <s v="Dentro"/>
    <s v="GEODIS"/>
    <d v="1899-12-30T08:42:00"/>
    <x v="1"/>
  </r>
  <r>
    <x v="0"/>
    <x v="0"/>
    <n v="0.5"/>
    <d v="2024-08-22T00:00:00"/>
    <d v="2024-08-21T00:00:00"/>
    <x v="1"/>
    <n v="233599"/>
    <x v="0"/>
    <s v="AGESBEC"/>
    <x v="0"/>
    <x v="0"/>
    <n v="3610.0681818181815"/>
    <n v="126"/>
    <n v="1"/>
    <s v="STJ3B07"/>
    <s v="VUC"/>
    <s v="Dentro"/>
    <s v="Fora"/>
    <s v="GEODIS"/>
    <d v="1899-12-30T22:13:00"/>
    <x v="0"/>
  </r>
  <r>
    <x v="0"/>
    <x v="0"/>
    <n v="0.5"/>
    <d v="2024-08-06T00:00:00"/>
    <d v="2024-08-05T00:00:00"/>
    <x v="1"/>
    <n v="12311"/>
    <x v="0"/>
    <s v="GUARULHOS"/>
    <x v="0"/>
    <x v="0"/>
    <n v="1212.12437875"/>
    <n v="250"/>
    <n v="1"/>
    <s v="SUQ1F67"/>
    <s v=" 3/4"/>
    <s v="Dentro"/>
    <s v="Fora"/>
    <s v="GEODIS"/>
    <d v="1899-12-30T07:45:00"/>
    <x v="1"/>
  </r>
  <r>
    <x v="0"/>
    <x v="0"/>
    <n v="0.5"/>
    <d v="2024-08-06T00:00:00"/>
    <d v="2024-08-05T00:00:00"/>
    <x v="1"/>
    <n v="12312"/>
    <x v="0"/>
    <s v="GUARULHOS"/>
    <x v="0"/>
    <x v="0"/>
    <n v="1098.245226701667"/>
    <n v="277"/>
    <n v="1"/>
    <s v="SUQ1F67"/>
    <s v=" 3/4"/>
    <s v="Dentro"/>
    <s v="Fora"/>
    <s v="GEODIS"/>
    <d v="1899-12-30T07:45:00"/>
    <x v="1"/>
  </r>
  <r>
    <x v="0"/>
    <x v="0"/>
    <n v="0.33333333333333331"/>
    <d v="2024-08-06T00:00:00"/>
    <d v="2024-08-05T00:00:00"/>
    <x v="1"/>
    <n v="232037"/>
    <x v="1"/>
    <s v="GUARULHOS"/>
    <x v="0"/>
    <x v="0"/>
    <n v="306.13808636703408"/>
    <n v="2.4900000000000002"/>
    <n v="1"/>
    <s v="SUQ1F67"/>
    <s v=" 3/4"/>
    <s v="Dentro"/>
    <s v="Fora"/>
    <s v="GEODIS"/>
    <d v="1899-12-30T07:45:00"/>
    <x v="1"/>
  </r>
  <r>
    <x v="0"/>
    <x v="0"/>
    <n v="0.33333333333333331"/>
    <d v="2024-08-06T00:00:00"/>
    <d v="2024-08-05T00:00:00"/>
    <x v="1"/>
    <n v="232038"/>
    <x v="1"/>
    <s v="GUARULHOS"/>
    <x v="0"/>
    <x v="0"/>
    <n v="1434.7378921606703"/>
    <n v="20.89"/>
    <n v="1"/>
    <s v="SUQ1F67"/>
    <s v=" 3/4"/>
    <s v="Dentro"/>
    <s v="Fora"/>
    <s v="GEODIS"/>
    <d v="1899-12-30T07:45:00"/>
    <x v="1"/>
  </r>
  <r>
    <x v="0"/>
    <x v="0"/>
    <n v="0.33333333333333331"/>
    <d v="2024-08-06T00:00:00"/>
    <d v="2024-08-05T00:00:00"/>
    <x v="1"/>
    <n v="232036"/>
    <x v="1"/>
    <s v="GUARULHOS"/>
    <x v="0"/>
    <x v="0"/>
    <n v="442.91947587354542"/>
    <n v="4.72"/>
    <n v="1"/>
    <s v="SUQ1F67"/>
    <s v=" 3/4"/>
    <s v="Dentro"/>
    <s v="Fora"/>
    <s v="GEODIS"/>
    <d v="1899-12-30T07:45:00"/>
    <x v="1"/>
  </r>
  <r>
    <x v="0"/>
    <x v="0"/>
    <n v="0.2"/>
    <d v="2024-08-08T00:00:00"/>
    <d v="2024-08-07T00:00:00"/>
    <x v="1"/>
    <n v="232372"/>
    <x v="1"/>
    <s v="GUARULHOS"/>
    <x v="0"/>
    <x v="0"/>
    <n v="395.21273185022727"/>
    <n v="16.149999999999999"/>
    <n v="1"/>
    <s v="EKU1E84"/>
    <s v="VUC"/>
    <s v="Dentro"/>
    <s v="Dentro"/>
    <s v="GEODIS"/>
    <d v="1899-12-30T10:24:00"/>
    <x v="0"/>
  </r>
  <r>
    <x v="0"/>
    <x v="0"/>
    <n v="0.2"/>
    <d v="2024-08-08T00:00:00"/>
    <d v="2024-08-07T00:00:00"/>
    <x v="1"/>
    <n v="232373"/>
    <x v="1"/>
    <s v="GUARULHOS"/>
    <x v="0"/>
    <x v="0"/>
    <n v="763.05327556381815"/>
    <n v="28.12"/>
    <n v="5"/>
    <s v="EKU1E84"/>
    <s v="VUC"/>
    <s v="Dentro"/>
    <s v="Dentro"/>
    <s v="GEODIS"/>
    <d v="1899-12-30T10:24:00"/>
    <x v="0"/>
  </r>
  <r>
    <x v="0"/>
    <x v="0"/>
    <n v="0.2"/>
    <d v="2024-08-08T00:00:00"/>
    <d v="2024-08-07T00:00:00"/>
    <x v="1"/>
    <n v="232374"/>
    <x v="1"/>
    <s v="GUARULHOS"/>
    <x v="0"/>
    <x v="0"/>
    <n v="268.69627575409095"/>
    <n v="7.7"/>
    <n v="1"/>
    <s v="EKU1E84"/>
    <s v="VUC"/>
    <s v="Dentro"/>
    <s v="Dentro"/>
    <s v="GEODIS"/>
    <d v="1899-12-30T10:24:00"/>
    <x v="0"/>
  </r>
  <r>
    <x v="0"/>
    <x v="0"/>
    <n v="0.2"/>
    <d v="2024-08-08T00:00:00"/>
    <d v="2024-08-08T00:00:00"/>
    <x v="1"/>
    <n v="232395"/>
    <x v="1"/>
    <s v="GUARULHOS"/>
    <x v="0"/>
    <x v="0"/>
    <n v="210.27546763209091"/>
    <n v="14.3"/>
    <n v="2"/>
    <s v="EKU1E84"/>
    <s v="VUC"/>
    <s v="Dentro"/>
    <s v="Dentro"/>
    <s v="GEODIS"/>
    <d v="1899-12-30T10:43:00"/>
    <x v="0"/>
  </r>
  <r>
    <x v="0"/>
    <x v="0"/>
    <n v="0.2"/>
    <d v="2024-08-08T00:00:00"/>
    <d v="2024-08-08T00:00:00"/>
    <x v="1"/>
    <n v="232397"/>
    <x v="1"/>
    <s v="GUARULHOS"/>
    <x v="0"/>
    <x v="0"/>
    <n v="2192.8146686813816"/>
    <n v="419.12"/>
    <n v="2"/>
    <s v="EKU1E84"/>
    <s v="VUC"/>
    <s v="Dentro"/>
    <s v="Dentro"/>
    <s v="GEODIS"/>
    <d v="1899-12-30T10:43:00"/>
    <x v="0"/>
  </r>
  <r>
    <x v="0"/>
    <x v="0"/>
    <n v="1"/>
    <d v="2024-08-09T00:00:00"/>
    <d v="2024-08-09T00:00:00"/>
    <x v="1"/>
    <n v="232513"/>
    <x v="1"/>
    <s v="GUARULHOS"/>
    <x v="0"/>
    <x v="0"/>
    <n v="931.52272727272725"/>
    <n v="5.13"/>
    <n v="1"/>
    <s v="GDE6303"/>
    <s v=" 3/4"/>
    <s v="Dentro"/>
    <s v="Dentro"/>
    <s v="GEODIS"/>
    <d v="1899-12-30T13:30:00"/>
    <x v="0"/>
  </r>
  <r>
    <x v="0"/>
    <x v="0"/>
    <n v="1"/>
    <d v="2024-08-12T00:00:00"/>
    <d v="2024-08-09T00:00:00"/>
    <x v="1"/>
    <n v="232619"/>
    <x v="1"/>
    <s v="GUARULHOS"/>
    <x v="0"/>
    <x v="0"/>
    <n v="6155.0218700000005"/>
    <n v="950.8"/>
    <n v="2"/>
    <s v="GAY6I98"/>
    <s v="CARRETA SIDER"/>
    <s v="Dentro"/>
    <s v="Dentro"/>
    <s v="GEODIS"/>
    <d v="1899-12-30T22:03:00"/>
    <x v="0"/>
  </r>
  <r>
    <x v="0"/>
    <x v="0"/>
    <n v="0.2"/>
    <d v="2024-08-12T00:00:00"/>
    <d v="2024-08-12T00:00:00"/>
    <x v="1"/>
    <n v="12348"/>
    <x v="0"/>
    <s v="GUARULHOS"/>
    <x v="0"/>
    <x v="0"/>
    <n v="247.32302215000001"/>
    <n v="160"/>
    <n v="1"/>
    <s v="GAY6I98"/>
    <s v="CARRETA SIDER"/>
    <s v="Dentro"/>
    <s v="Fora"/>
    <s v="GEODIS"/>
    <d v="1899-12-30T10:34:00"/>
    <x v="0"/>
  </r>
  <r>
    <x v="0"/>
    <x v="0"/>
    <n v="0.2"/>
    <d v="2024-08-12T00:00:00"/>
    <d v="2024-08-12T00:00:00"/>
    <x v="1"/>
    <n v="12349"/>
    <x v="0"/>
    <s v="GUARULHOS"/>
    <x v="0"/>
    <x v="0"/>
    <n v="220.6485166125"/>
    <n v="120"/>
    <n v="1"/>
    <s v="GAY6I98"/>
    <s v="CARRETA SIDER"/>
    <s v="Dentro"/>
    <s v="Fora"/>
    <s v="GEODIS"/>
    <d v="1899-12-30T10:34:00"/>
    <x v="0"/>
  </r>
  <r>
    <x v="0"/>
    <x v="0"/>
    <n v="0.2"/>
    <d v="2024-08-12T00:00:00"/>
    <d v="2024-08-12T00:00:00"/>
    <x v="1"/>
    <n v="12350"/>
    <x v="0"/>
    <s v="GUARULHOS"/>
    <x v="0"/>
    <x v="0"/>
    <n v="2642.3767846112373"/>
    <n v="1759.72"/>
    <n v="8"/>
    <s v="GAY6I98"/>
    <s v="CARRETA SIDER"/>
    <s v="Dentro"/>
    <s v="Fora"/>
    <s v="GEODIS"/>
    <d v="1899-12-30T10:34:00"/>
    <x v="0"/>
  </r>
  <r>
    <x v="0"/>
    <x v="0"/>
    <n v="0.2"/>
    <d v="2024-08-12T00:00:00"/>
    <d v="2024-08-12T00:00:00"/>
    <x v="1"/>
    <n v="12351"/>
    <x v="0"/>
    <s v="GUARULHOS"/>
    <x v="0"/>
    <x v="0"/>
    <n v="209.1987321515"/>
    <n v="33.6"/>
    <n v="1"/>
    <s v="GAY6I98"/>
    <s v="CARRETA SIDER"/>
    <s v="Dentro"/>
    <s v="Fora"/>
    <s v="GEODIS"/>
    <d v="1899-12-30T10:34:00"/>
    <x v="0"/>
  </r>
  <r>
    <x v="0"/>
    <x v="0"/>
    <n v="0.2"/>
    <d v="2024-08-12T00:00:00"/>
    <d v="2024-08-12T00:00:00"/>
    <x v="1"/>
    <n v="12352"/>
    <x v="0"/>
    <s v="GUARULHOS"/>
    <x v="0"/>
    <x v="0"/>
    <n v="187.17201216293748"/>
    <n v="69.8"/>
    <n v="1"/>
    <s v="GAY6I98"/>
    <s v="CARRETA SIDER"/>
    <s v="Dentro"/>
    <s v="Fora"/>
    <s v="GEODIS"/>
    <d v="1899-12-30T10:34:00"/>
    <x v="0"/>
  </r>
  <r>
    <x v="0"/>
    <x v="0"/>
    <n v="0.33333333333333331"/>
    <d v="2024-08-16T00:00:00"/>
    <d v="2024-08-14T00:00:00"/>
    <x v="0"/>
    <n v="12359"/>
    <x v="0"/>
    <s v="GUARULHOS"/>
    <x v="0"/>
    <x v="0"/>
    <n v="276.24371407656247"/>
    <n v="105"/>
    <n v="1"/>
    <s v="FRK0I24"/>
    <s v="CARRETA SIDER"/>
    <s v="Dentro"/>
    <s v="Dentro"/>
    <s v="GEODIS"/>
    <d v="1899-12-30T10:07:00"/>
    <x v="0"/>
  </r>
  <r>
    <x v="0"/>
    <x v="0"/>
    <n v="0.33333333333333331"/>
    <d v="2024-08-16T00:00:00"/>
    <d v="2024-08-14T00:00:00"/>
    <x v="0"/>
    <n v="12369"/>
    <x v="0"/>
    <s v="GUARULHOS"/>
    <x v="0"/>
    <x v="0"/>
    <n v="1006.7040042914375"/>
    <n v="509.4"/>
    <n v="16"/>
    <s v="FRK0I24"/>
    <s v="CARRETA SIDER"/>
    <s v="Dentro"/>
    <s v="Dentro"/>
    <s v="GEODIS"/>
    <d v="1899-12-30T10:07:00"/>
    <x v="0"/>
  </r>
  <r>
    <x v="0"/>
    <x v="0"/>
    <n v="0.33333333333333331"/>
    <d v="2024-08-16T00:00:00"/>
    <d v="2024-08-14T00:00:00"/>
    <x v="0"/>
    <n v="12361"/>
    <x v="0"/>
    <s v="GUARULHOS"/>
    <x v="0"/>
    <x v="0"/>
    <n v="246.02011493949999"/>
    <n v="81.599999999999994"/>
    <n v="1"/>
    <s v="FRK0I24"/>
    <s v="CARRETA SIDER"/>
    <s v="Dentro"/>
    <s v="Dentro"/>
    <s v="GEODIS"/>
    <d v="1899-12-30T10:07:00"/>
    <x v="0"/>
  </r>
  <r>
    <x v="0"/>
    <x v="0"/>
    <n v="1"/>
    <d v="2024-08-16T00:00:00"/>
    <d v="2024-08-14T00:00:00"/>
    <x v="0"/>
    <n v="232926"/>
    <x v="1"/>
    <s v="GUARULHOS"/>
    <x v="0"/>
    <x v="0"/>
    <n v="1876.9772727272727"/>
    <n v="1.85"/>
    <n v="1"/>
    <s v="FRK0I24"/>
    <s v="CARRETA SIDER"/>
    <s v="Dentro"/>
    <s v="Dentro"/>
    <s v="GEODIS"/>
    <d v="1899-12-30T10:07:00"/>
    <x v="0"/>
  </r>
  <r>
    <x v="0"/>
    <x v="0"/>
    <n v="0.33333333333333331"/>
    <d v="2024-08-16T00:00:00"/>
    <d v="2024-08-15T00:00:00"/>
    <x v="1"/>
    <n v="12372"/>
    <x v="0"/>
    <s v="GUARULHOS"/>
    <x v="0"/>
    <x v="0"/>
    <n v="873.13487404166665"/>
    <n v="180"/>
    <n v="1"/>
    <s v="EXU9C84"/>
    <s v="CARRETA SIDER"/>
    <s v="Dentro"/>
    <s v="Dentro"/>
    <s v="GEODIS"/>
    <d v="1899-12-30T12:22:00"/>
    <x v="0"/>
  </r>
  <r>
    <x v="0"/>
    <x v="0"/>
    <n v="0.33333333333333331"/>
    <d v="2024-08-19T00:00:00"/>
    <d v="2024-08-15T00:00:00"/>
    <x v="0"/>
    <n v="12380"/>
    <x v="0"/>
    <s v="GUARULHOS"/>
    <x v="0"/>
    <x v="0"/>
    <n v="167.68605168958334"/>
    <n v="7"/>
    <n v="1"/>
    <s v="EXU9C84"/>
    <s v="CARRETA SIDER"/>
    <s v="Dentro"/>
    <s v="Dentro"/>
    <s v="GEODIS"/>
    <d v="1899-12-30T12:22:00"/>
    <x v="0"/>
  </r>
  <r>
    <x v="0"/>
    <x v="0"/>
    <n v="0.33333333333333331"/>
    <d v="2024-08-19T00:00:00"/>
    <d v="2024-08-16T00:00:00"/>
    <x v="0"/>
    <n v="12384"/>
    <x v="0"/>
    <s v="GUARULHOS"/>
    <x v="0"/>
    <x v="0"/>
    <n v="8041.1152291666667"/>
    <n v="4236"/>
    <n v="6"/>
    <s v="EXU9C84"/>
    <s v="CARRETA SIDER"/>
    <s v="Dentro"/>
    <s v="Dentro"/>
    <s v="GEODIS"/>
    <d v="1899-12-30T16:37:00"/>
    <x v="0"/>
  </r>
  <r>
    <x v="0"/>
    <x v="0"/>
    <n v="0.33333333333333331"/>
    <d v="2024-08-19T00:00:00"/>
    <d v="2024-08-16T00:00:00"/>
    <x v="0"/>
    <n v="12381"/>
    <x v="0"/>
    <s v="GUARULHOS"/>
    <x v="0"/>
    <x v="0"/>
    <n v="236.37204140456251"/>
    <n v="16.2"/>
    <n v="1"/>
    <s v="CSI9D53"/>
    <s v="CARRETA SIDER"/>
    <s v="Dentro"/>
    <s v="Dentro"/>
    <s v="GEODIS"/>
    <d v="1899-12-30T12:03:00"/>
    <x v="0"/>
  </r>
  <r>
    <x v="0"/>
    <x v="0"/>
    <n v="0.33333333333333331"/>
    <d v="2024-08-19T00:00:00"/>
    <d v="2024-08-16T00:00:00"/>
    <x v="0"/>
    <n v="12382"/>
    <x v="0"/>
    <s v="GUARULHOS"/>
    <x v="0"/>
    <x v="0"/>
    <n v="151.85459127584375"/>
    <n v="1.9"/>
    <n v="1"/>
    <s v="CSI9D53"/>
    <s v="CARRETA SIDER"/>
    <s v="Dentro"/>
    <s v="Dentro"/>
    <s v="GEODIS"/>
    <d v="1899-12-30T12:03:00"/>
    <x v="0"/>
  </r>
  <r>
    <x v="0"/>
    <x v="0"/>
    <n v="0.33333333333333331"/>
    <d v="2024-08-19T00:00:00"/>
    <d v="2024-08-16T00:00:00"/>
    <x v="0"/>
    <n v="12383"/>
    <x v="0"/>
    <s v="GUARULHOS"/>
    <x v="0"/>
    <x v="0"/>
    <n v="932.60670050687497"/>
    <n v="134"/>
    <n v="1"/>
    <s v="CSI9D53"/>
    <s v="CARRETA SIDER"/>
    <s v="Dentro"/>
    <s v="Dentro"/>
    <s v="GEODIS"/>
    <d v="1899-12-30T12:03:00"/>
    <x v="0"/>
  </r>
  <r>
    <x v="0"/>
    <x v="0"/>
    <n v="1"/>
    <d v="2024-08-19T00:00:00"/>
    <d v="2024-08-16T00:00:00"/>
    <x v="0"/>
    <n v="233168"/>
    <x v="1"/>
    <s v="GUARULHOS"/>
    <x v="0"/>
    <x v="0"/>
    <n v="1876.9772727272727"/>
    <n v="19.28"/>
    <n v="1"/>
    <s v="CSI9D53"/>
    <s v="CARRETA SIDER"/>
    <s v="Dentro"/>
    <s v="Dentro"/>
    <s v="GEODIS"/>
    <d v="1899-12-30T12:03:00"/>
    <x v="0"/>
  </r>
  <r>
    <x v="0"/>
    <x v="0"/>
    <n v="0.33333333333333331"/>
    <d v="2024-08-21T00:00:00"/>
    <d v="2024-08-19T00:00:00"/>
    <x v="0"/>
    <n v="12406"/>
    <x v="0"/>
    <s v="GUARULHOS"/>
    <x v="0"/>
    <x v="0"/>
    <n v="313.14482455855523"/>
    <n v="61.1"/>
    <n v="7"/>
    <s v="FCU0G88"/>
    <s v="CARRETA SIDER"/>
    <s v="Dentro"/>
    <s v="Fora"/>
    <s v="GEODIS"/>
    <d v="1899-12-30T10:21:00"/>
    <x v="0"/>
  </r>
  <r>
    <x v="0"/>
    <x v="0"/>
    <n v="0.33333333333333331"/>
    <d v="2024-08-21T00:00:00"/>
    <d v="2024-08-19T00:00:00"/>
    <x v="0"/>
    <n v="12407"/>
    <x v="0"/>
    <s v="GUARULHOS"/>
    <x v="0"/>
    <x v="0"/>
    <n v="1810.013201893777"/>
    <n v="442.2"/>
    <n v="19"/>
    <s v="FCU0G88"/>
    <s v="CARRETA SIDER"/>
    <s v="Dentro"/>
    <s v="Fora"/>
    <s v="GEODIS"/>
    <d v="1899-12-30T10:21:00"/>
    <x v="0"/>
  </r>
  <r>
    <x v="0"/>
    <x v="0"/>
    <n v="0.33333333333333331"/>
    <d v="2024-08-21T00:00:00"/>
    <d v="2024-08-19T00:00:00"/>
    <x v="0"/>
    <n v="12408"/>
    <x v="0"/>
    <s v="GUARULHOS"/>
    <x v="0"/>
    <x v="0"/>
    <n v="557.12155063209377"/>
    <n v="207"/>
    <n v="4"/>
    <s v="FCU0G88"/>
    <s v="CARRETA SIDER"/>
    <s v="Dentro"/>
    <s v="Fora"/>
    <s v="GEODIS"/>
    <d v="1899-12-30T10:21:00"/>
    <x v="0"/>
  </r>
  <r>
    <x v="0"/>
    <x v="0"/>
    <n v="1"/>
    <d v="2024-08-20T00:00:00"/>
    <d v="2024-08-19T00:00:00"/>
    <x v="1"/>
    <n v="233202"/>
    <x v="1"/>
    <s v="GUARULHOS"/>
    <x v="0"/>
    <x v="0"/>
    <n v="3972.5932900000003"/>
    <n v="212.2"/>
    <n v="1"/>
    <s v="FCU0G88"/>
    <s v="CARRETA SIDER"/>
    <s v="Dentro"/>
    <s v="Fora"/>
    <s v="GEODIS"/>
    <d v="1899-12-30T10:21:00"/>
    <x v="0"/>
  </r>
  <r>
    <x v="0"/>
    <x v="0"/>
    <n v="0.33333333333333331"/>
    <d v="2024-08-20T00:00:00"/>
    <d v="2024-08-19T00:00:00"/>
    <x v="1"/>
    <n v="12385"/>
    <x v="0"/>
    <s v="GUARULHOS"/>
    <x v="0"/>
    <x v="0"/>
    <n v="843.08086750000018"/>
    <n v="200"/>
    <n v="2"/>
    <s v="GAC9H91"/>
    <s v="VUC"/>
    <s v="Dentro"/>
    <s v="Fora"/>
    <s v="GEODIS"/>
    <d v="1899-12-30T12:35:00"/>
    <x v="0"/>
  </r>
  <r>
    <x v="0"/>
    <x v="0"/>
    <n v="0.33333333333333331"/>
    <d v="2024-08-20T00:00:00"/>
    <d v="2024-08-19T00:00:00"/>
    <x v="1"/>
    <n v="12386"/>
    <x v="0"/>
    <s v="GUARULHOS"/>
    <x v="0"/>
    <x v="0"/>
    <n v="216.98439510833333"/>
    <n v="22"/>
    <n v="1"/>
    <s v="GAC9H91"/>
    <s v="VUC"/>
    <s v="Dentro"/>
    <s v="Fora"/>
    <s v="GEODIS"/>
    <d v="1899-12-30T12:35:00"/>
    <x v="0"/>
  </r>
  <r>
    <x v="0"/>
    <x v="0"/>
    <n v="0.33333333333333331"/>
    <d v="2024-08-20T00:00:00"/>
    <d v="2024-08-19T00:00:00"/>
    <x v="1"/>
    <n v="12387"/>
    <x v="0"/>
    <s v="GUARULHOS"/>
    <x v="0"/>
    <x v="0"/>
    <n v="269.04761904583336"/>
    <n v="37"/>
    <n v="1"/>
    <s v="GAC9H91"/>
    <s v="VUC"/>
    <s v="Dentro"/>
    <s v="Fora"/>
    <s v="GEODIS"/>
    <d v="1899-12-30T12:35:00"/>
    <x v="0"/>
  </r>
  <r>
    <x v="0"/>
    <x v="0"/>
    <n v="1"/>
    <d v="2024-08-21T00:00:00"/>
    <d v="2024-08-20T00:00:00"/>
    <x v="1"/>
    <n v="12403"/>
    <x v="0"/>
    <s v="GUARULHOS"/>
    <x v="0"/>
    <x v="0"/>
    <n v="1655.9912758333332"/>
    <n v="497"/>
    <n v="2"/>
    <s v="GJP2D1"/>
    <s v="CARRETA SIDER"/>
    <s v="Dentro"/>
    <s v="Fora"/>
    <s v="GEODIS"/>
    <d v="1899-12-30T11:00:00"/>
    <x v="0"/>
  </r>
  <r>
    <x v="0"/>
    <x v="0"/>
    <n v="0.5"/>
    <d v="2024-08-21T00:00:00"/>
    <d v="2024-08-20T00:00:00"/>
    <x v="1"/>
    <n v="233424"/>
    <x v="1"/>
    <s v="GUARULHOS"/>
    <x v="0"/>
    <x v="0"/>
    <n v="1554.604488707216"/>
    <n v="16.5"/>
    <n v="1"/>
    <s v="GJP2D1"/>
    <s v="CARRETA SIDER"/>
    <s v="Dentro"/>
    <s v="Fora"/>
    <s v="GEODIS"/>
    <d v="1899-12-30T11:00:00"/>
    <x v="0"/>
  </r>
  <r>
    <x v="0"/>
    <x v="0"/>
    <n v="0.5"/>
    <d v="2024-08-21T00:00:00"/>
    <d v="2024-08-20T00:00:00"/>
    <x v="1"/>
    <n v="233465"/>
    <x v="1"/>
    <s v="GUARULHOS"/>
    <x v="0"/>
    <x v="0"/>
    <n v="1473.9296021673238"/>
    <n v="15.55"/>
    <n v="1"/>
    <s v="GJP2D1"/>
    <s v="CARRETA SIDER"/>
    <s v="Dentro"/>
    <s v="Fora"/>
    <s v="GEODIS"/>
    <d v="1899-12-30T11:00:00"/>
    <x v="0"/>
  </r>
  <r>
    <x v="0"/>
    <x v="0"/>
    <n v="0.33333333333333331"/>
    <d v="2024-08-27T00:00:00"/>
    <d v="2024-08-22T00:00:00"/>
    <x v="0"/>
    <n v="12424"/>
    <x v="0"/>
    <s v="GUARULHOS"/>
    <x v="0"/>
    <x v="0"/>
    <n v="376.66939133906254"/>
    <n v="26.1"/>
    <n v="3"/>
    <s v="GIK4C47"/>
    <s v="CARRETA SIDER"/>
    <s v="Dentro"/>
    <s v="Fora"/>
    <s v="GEODIS"/>
    <d v="1899-12-30T09:57:00"/>
    <x v="1"/>
  </r>
  <r>
    <x v="0"/>
    <x v="0"/>
    <n v="0.33333333333333331"/>
    <d v="2024-08-27T00:00:00"/>
    <d v="2024-08-22T00:00:00"/>
    <x v="0"/>
    <n v="12425"/>
    <x v="0"/>
    <s v="GUARULHOS"/>
    <x v="0"/>
    <x v="0"/>
    <n v="278.99585009531256"/>
    <n v="15.3"/>
    <n v="1"/>
    <s v="GIK4C47"/>
    <s v="CARRETA SIDER"/>
    <s v="Dentro"/>
    <s v="Fora"/>
    <s v="GEODIS"/>
    <d v="1899-12-30T09:57:00"/>
    <x v="1"/>
  </r>
  <r>
    <x v="0"/>
    <x v="0"/>
    <n v="0.33333333333333331"/>
    <d v="2024-08-27T00:00:00"/>
    <d v="2024-08-22T00:00:00"/>
    <x v="0"/>
    <n v="12426"/>
    <x v="0"/>
    <s v="GUARULHOS"/>
    <x v="0"/>
    <x v="0"/>
    <n v="665.16809186458329"/>
    <n v="58"/>
    <n v="1"/>
    <s v="GIK4C47"/>
    <s v="CARRETA SIDER"/>
    <s v="Dentro"/>
    <s v="Fora"/>
    <s v="GEODIS"/>
    <d v="1899-12-30T09:57:00"/>
    <x v="1"/>
  </r>
  <r>
    <x v="0"/>
    <x v="0"/>
    <n v="0.5"/>
    <d v="2024-08-27T00:00:00"/>
    <d v="2024-08-22T00:00:00"/>
    <x v="0"/>
    <n v="233775"/>
    <x v="1"/>
    <s v="GUARULHOS"/>
    <x v="0"/>
    <x v="0"/>
    <n v="1113.1231911363636"/>
    <n v="98"/>
    <n v="1"/>
    <s v="GIK4C47"/>
    <s v="CARRETA SIDER"/>
    <s v="Dentro"/>
    <s v="Fora"/>
    <s v="GEODIS"/>
    <d v="1899-12-30T09:57:00"/>
    <x v="1"/>
  </r>
  <r>
    <x v="0"/>
    <x v="0"/>
    <n v="0.5"/>
    <d v="2024-08-27T00:00:00"/>
    <d v="2024-08-22T00:00:00"/>
    <x v="0"/>
    <n v="233774"/>
    <x v="1"/>
    <s v="GUARULHOS"/>
    <x v="0"/>
    <x v="0"/>
    <n v="917.26317068181811"/>
    <n v="78"/>
    <n v="1"/>
    <s v="GIK4C47"/>
    <s v="CARRETA SIDER"/>
    <s v="Dentro"/>
    <s v="Fora"/>
    <s v="GEODIS"/>
    <d v="1899-12-30T09:57:00"/>
    <x v="1"/>
  </r>
  <r>
    <x v="0"/>
    <x v="0"/>
    <n v="0.2"/>
    <d v="2024-08-27T00:00:00"/>
    <d v="2024-08-23T00:00:00"/>
    <x v="0"/>
    <n v="12432"/>
    <x v="0"/>
    <s v="GUARULHOS"/>
    <x v="0"/>
    <x v="0"/>
    <n v="188.21747336937813"/>
    <n v="72.209999999999994"/>
    <n v="2"/>
    <s v="GJP2D16"/>
    <s v="CARRETA SIDER"/>
    <s v="Dentro"/>
    <s v="Dentro"/>
    <s v="GEODIS"/>
    <d v="1899-12-30T09:00:00"/>
    <x v="1"/>
  </r>
  <r>
    <x v="0"/>
    <x v="0"/>
    <n v="0.2"/>
    <d v="2024-08-27T00:00:00"/>
    <d v="2024-08-23T00:00:00"/>
    <x v="0"/>
    <n v="12435"/>
    <x v="0"/>
    <s v="GUARULHOS"/>
    <x v="0"/>
    <x v="0"/>
    <n v="882.00306371669785"/>
    <n v="698"/>
    <n v="4"/>
    <s v="GJP2D16"/>
    <s v="CARRETA SIDER"/>
    <s v="Dentro"/>
    <s v="Dentro"/>
    <s v="GEODIS"/>
    <d v="1899-12-30T09:00:00"/>
    <x v="1"/>
  </r>
  <r>
    <x v="0"/>
    <x v="0"/>
    <n v="0.2"/>
    <d v="2024-08-27T00:00:00"/>
    <d v="2024-08-23T00:00:00"/>
    <x v="0"/>
    <n v="12433"/>
    <x v="0"/>
    <s v="GUARULHOS"/>
    <x v="0"/>
    <x v="0"/>
    <n v="525.13624424378133"/>
    <n v="629.6"/>
    <n v="1"/>
    <s v="GJP2D16"/>
    <s v="CARRETA SIDER"/>
    <s v="Dentro"/>
    <s v="Dentro"/>
    <s v="GEODIS"/>
    <d v="1899-12-30T09:00:00"/>
    <x v="1"/>
  </r>
  <r>
    <x v="0"/>
    <x v="0"/>
    <n v="0.2"/>
    <d v="2024-08-27T00:00:00"/>
    <d v="2024-08-23T00:00:00"/>
    <x v="0"/>
    <n v="12431"/>
    <x v="0"/>
    <s v="GUARULHOS"/>
    <x v="0"/>
    <x v="0"/>
    <n v="7548.1707531757811"/>
    <n v="5007"/>
    <n v="5"/>
    <s v="GJP2D16"/>
    <s v="CARRETA SIDER"/>
    <s v="Dentro"/>
    <s v="Dentro"/>
    <s v="GEODIS"/>
    <d v="1899-12-30T09:00:00"/>
    <x v="1"/>
  </r>
  <r>
    <x v="0"/>
    <x v="0"/>
    <n v="0.2"/>
    <d v="2024-08-27T00:00:00"/>
    <d v="2024-08-23T00:00:00"/>
    <x v="0"/>
    <n v="12434"/>
    <x v="0"/>
    <s v="GUARULHOS"/>
    <x v="0"/>
    <x v="0"/>
    <n v="861.00709389560416"/>
    <n v="65.400000000000006"/>
    <n v="3"/>
    <s v="GJP2D16"/>
    <s v="CARRETA SIDER"/>
    <s v="Dentro"/>
    <s v="Dentro"/>
    <s v="GEODIS"/>
    <d v="1899-12-30T09:00:00"/>
    <x v="1"/>
  </r>
  <r>
    <x v="0"/>
    <x v="0"/>
    <n v="1"/>
    <d v="2024-08-27T00:00:00"/>
    <d v="2024-08-23T00:00:00"/>
    <x v="0"/>
    <n v="233913"/>
    <x v="1"/>
    <s v="GUARULHOS"/>
    <x v="0"/>
    <x v="0"/>
    <n v="3389.6136363636365"/>
    <n v="12.74"/>
    <n v="1"/>
    <s v="GJP2D16"/>
    <s v="CARRETA SIDER"/>
    <s v="Dentro"/>
    <s v="Dentro"/>
    <s v="GEODIS"/>
    <d v="1899-12-30T09:00:00"/>
    <x v="1"/>
  </r>
  <r>
    <x v="0"/>
    <x v="0"/>
    <n v="0.5"/>
    <d v="2024-08-27T00:00:00"/>
    <d v="2024-08-23T00:00:00"/>
    <x v="0"/>
    <n v="12427"/>
    <x v="0"/>
    <s v="GUARULHOS"/>
    <x v="0"/>
    <x v="0"/>
    <n v="957.11758243750012"/>
    <n v="100"/>
    <n v="1"/>
    <s v="DCU7F01"/>
    <s v=" 3/4"/>
    <s v="Dentro"/>
    <s v="Dentro"/>
    <s v="GEODIS"/>
    <d v="1899-12-30T11:36:00"/>
    <x v="0"/>
  </r>
  <r>
    <x v="0"/>
    <x v="0"/>
    <n v="0.5"/>
    <d v="2024-08-27T00:00:00"/>
    <d v="2024-08-23T00:00:00"/>
    <x v="0"/>
    <n v="12428"/>
    <x v="0"/>
    <s v="GUARULHOS"/>
    <x v="0"/>
    <x v="0"/>
    <n v="223.0907508261875"/>
    <n v="10.1"/>
    <n v="2"/>
    <s v="DCU7F01"/>
    <s v=" 3/4"/>
    <s v="Dentro"/>
    <s v="Dentro"/>
    <s v="GEODIS"/>
    <d v="1899-12-30T11:36:00"/>
    <x v="0"/>
  </r>
  <r>
    <x v="0"/>
    <x v="0"/>
    <n v="1"/>
    <d v="2024-08-27T00:00:00"/>
    <d v="2024-08-27T00:00:00"/>
    <x v="1"/>
    <n v="12436"/>
    <x v="0"/>
    <s v="GUARULHOS"/>
    <x v="0"/>
    <x v="0"/>
    <n v="1314.9387091666665"/>
    <n v="542"/>
    <n v="3"/>
    <s v="EGX3A65"/>
    <s v=" 3/4"/>
    <s v="Dentro"/>
    <s v="Dentro"/>
    <s v="GEODIS"/>
    <d v="1899-12-30T10:33:00"/>
    <x v="0"/>
  </r>
  <r>
    <x v="0"/>
    <x v="0"/>
    <n v="0.5"/>
    <d v="2024-08-28T00:00:00"/>
    <d v="2024-08-28T00:00:00"/>
    <x v="1"/>
    <n v="12440"/>
    <x v="0"/>
    <s v="GUARULHOS"/>
    <x v="0"/>
    <x v="0"/>
    <n v="2168.9874254592269"/>
    <n v="879.86"/>
    <n v="4"/>
    <s v="FXM4J26"/>
    <s v="CARRETA SIDER"/>
    <s v="Dentro"/>
    <s v="Fora"/>
    <s v="GEODIS"/>
    <d v="1899-12-30T10:35:00"/>
    <x v="0"/>
  </r>
  <r>
    <x v="0"/>
    <x v="0"/>
    <n v="0.5"/>
    <d v="2024-08-28T00:00:00"/>
    <d v="2024-08-28T00:00:00"/>
    <x v="1"/>
    <n v="12441"/>
    <x v="0"/>
    <s v="GUARULHOS"/>
    <x v="0"/>
    <x v="0"/>
    <n v="155.0957827996875"/>
    <n v="9"/>
    <n v="1"/>
    <s v="FXM4J26"/>
    <s v="CARRETA SIDER"/>
    <s v="Dentro"/>
    <s v="Fora"/>
    <s v="GEODIS"/>
    <d v="1899-12-30T10:35:00"/>
    <x v="0"/>
  </r>
  <r>
    <x v="0"/>
    <x v="0"/>
    <n v="0.5"/>
    <d v="2024-08-28T00:00:00"/>
    <d v="2024-08-28T00:00:00"/>
    <x v="1"/>
    <n v="234047"/>
    <x v="1"/>
    <s v="GUARULHOS"/>
    <x v="0"/>
    <x v="0"/>
    <n v="3125.2544108418178"/>
    <n v="1116.8"/>
    <n v="4"/>
    <s v="FXM4J26"/>
    <s v="CARRETA SIDER"/>
    <s v="Dentro"/>
    <s v="Fora"/>
    <s v="GEODIS"/>
    <d v="1899-12-30T10:35:00"/>
    <x v="0"/>
  </r>
  <r>
    <x v="0"/>
    <x v="0"/>
    <n v="0.5"/>
    <d v="2024-08-28T00:00:00"/>
    <d v="2024-08-28T00:00:00"/>
    <x v="1"/>
    <n v="234046"/>
    <x v="1"/>
    <s v="GUARULHOS"/>
    <x v="0"/>
    <x v="0"/>
    <n v="380.36767288590909"/>
    <n v="101.6"/>
    <n v="2"/>
    <s v="FXM4J26"/>
    <s v="CARRETA SIDER"/>
    <s v="Dentro"/>
    <s v="Fora"/>
    <s v="GEODIS"/>
    <d v="1899-12-30T10:35:00"/>
    <x v="0"/>
  </r>
  <r>
    <x v="0"/>
    <x v="0"/>
    <n v="1"/>
    <d v="2024-08-30T00:00:00"/>
    <d v="2024-08-29T00:00:00"/>
    <x v="1"/>
    <n v="234293"/>
    <x v="2"/>
    <s v="GUARULHOS"/>
    <x v="0"/>
    <x v="0"/>
    <n v="1847.4149300000001"/>
    <n v="126"/>
    <n v="1"/>
    <s v="FPW4E73"/>
    <s v="VUC"/>
    <s v="Dentro"/>
    <s v="Dentro"/>
    <s v="GEODIS"/>
    <d v="1899-12-30T15:04:00"/>
    <x v="0"/>
  </r>
  <r>
    <x v="0"/>
    <x v="1"/>
    <n v="2.7777777777777776E-2"/>
    <d v="2024-09-02T00:00:00"/>
    <d v="2024-09-02T00:00:00"/>
    <x v="1"/>
    <n v="12452"/>
    <x v="0"/>
    <s v="GUARULHOS"/>
    <x v="0"/>
    <x v="0"/>
    <n v="183.32253809314582"/>
    <n v="84.7"/>
    <n v="9"/>
    <s v="STX1I65"/>
    <s v=" 3/4"/>
    <s v="Dentro"/>
    <s v="Fora"/>
    <s v="GEODIS"/>
    <d v="1899-12-30T09:01:00"/>
    <x v="1"/>
  </r>
  <r>
    <x v="0"/>
    <x v="1"/>
    <n v="2.7777777777777776E-2"/>
    <d v="2024-09-02T00:00:00"/>
    <d v="2024-09-02T00:00:00"/>
    <x v="1"/>
    <n v="12451"/>
    <x v="0"/>
    <s v="GUARULHOS"/>
    <x v="0"/>
    <x v="0"/>
    <n v="161.69651230570832"/>
    <n v="41.8"/>
    <n v="6"/>
    <s v="STX1I65"/>
    <s v=" 3/4"/>
    <s v="Dentro"/>
    <s v="Fora"/>
    <s v="GEODIS"/>
    <d v="1899-12-30T09:01:00"/>
    <x v="1"/>
  </r>
  <r>
    <x v="0"/>
    <x v="1"/>
    <n v="2.7777777777777776E-2"/>
    <d v="2024-09-02T00:00:00"/>
    <d v="2024-09-02T00:00:00"/>
    <x v="1"/>
    <n v="12453"/>
    <x v="0"/>
    <s v="GUARULHOS"/>
    <x v="0"/>
    <x v="0"/>
    <n v="1425.5603395293751"/>
    <n v="1237"/>
    <n v="2"/>
    <s v="STX1I65"/>
    <s v=" 3/4"/>
    <s v="Dentro"/>
    <s v="Fora"/>
    <s v="GEODIS"/>
    <d v="1899-12-30T09:01:00"/>
    <x v="1"/>
  </r>
  <r>
    <x v="0"/>
    <x v="1"/>
    <n v="2.7777777777777776E-2"/>
    <d v="2024-09-02T00:00:00"/>
    <d v="2024-09-02T00:00:00"/>
    <x v="1"/>
    <n v="12454"/>
    <x v="0"/>
    <s v="GUARULHOS"/>
    <x v="0"/>
    <x v="0"/>
    <n v="662.26164987854168"/>
    <n v="769"/>
    <n v="2"/>
    <s v="STX1I65"/>
    <s v=" 3/4"/>
    <s v="Dentro"/>
    <s v="Fora"/>
    <s v="GEODIS"/>
    <d v="1899-12-30T09:01:00"/>
    <x v="1"/>
  </r>
  <r>
    <x v="0"/>
    <x v="1"/>
    <n v="2.7777777777777776E-2"/>
    <d v="2024-09-04T00:00:00"/>
    <d v="2024-09-04T00:00:00"/>
    <x v="1"/>
    <n v="12467"/>
    <x v="0"/>
    <s v="GUARULHOS"/>
    <x v="0"/>
    <x v="0"/>
    <n v="409.22406121514581"/>
    <n v="100.2"/>
    <n v="3"/>
    <s v="STX1I65"/>
    <s v=" 3/4"/>
    <s v="Dentro"/>
    <s v="Dentro"/>
    <s v="GEODIS"/>
    <d v="1899-12-30T14:33:00"/>
    <x v="0"/>
  </r>
  <r>
    <x v="0"/>
    <x v="1"/>
    <n v="2.7777777777777776E-2"/>
    <d v="2024-09-04T00:00:00"/>
    <d v="2024-09-04T00:00:00"/>
    <x v="1"/>
    <n v="12468"/>
    <x v="0"/>
    <s v="GUARULHOS"/>
    <x v="0"/>
    <x v="0"/>
    <n v="300.65707877493753"/>
    <n v="62.2"/>
    <n v="6"/>
    <s v="STX1I65"/>
    <s v=" 3/4"/>
    <s v="Dentro"/>
    <s v="Dentro"/>
    <s v="GEODIS"/>
    <d v="1899-12-30T14:33:00"/>
    <x v="0"/>
  </r>
  <r>
    <x v="0"/>
    <x v="1"/>
    <n v="2.7777777777777776E-2"/>
    <d v="2024-09-04T00:00:00"/>
    <d v="2024-09-04T00:00:00"/>
    <x v="1"/>
    <n v="12469"/>
    <x v="0"/>
    <s v="GUARULHOS"/>
    <x v="0"/>
    <x v="0"/>
    <n v="727.95855819260419"/>
    <n v="187"/>
    <n v="2"/>
    <s v="STX1I65"/>
    <s v=" 3/4"/>
    <s v="Dentro"/>
    <s v="Dentro"/>
    <s v="GEODIS"/>
    <d v="1899-12-30T14:33:00"/>
    <x v="0"/>
  </r>
  <r>
    <x v="0"/>
    <x v="1"/>
    <n v="2.7777777777777776E-2"/>
    <d v="2024-09-10T00:00:00"/>
    <d v="2024-09-05T00:00:00"/>
    <x v="0"/>
    <n v="12478"/>
    <x v="0"/>
    <s v="GUARULHOS"/>
    <x v="0"/>
    <x v="0"/>
    <n v="353.68979971145836"/>
    <n v="73"/>
    <n v="1"/>
    <s v="STX1I65"/>
    <s v=" 3/4"/>
    <s v="Dentro"/>
    <s v="Dentro"/>
    <s v="GEODIS"/>
    <d v="1899-12-30T10:29:00"/>
    <x v="0"/>
  </r>
  <r>
    <x v="0"/>
    <x v="1"/>
    <n v="2.7777777777777776E-2"/>
    <d v="2024-09-10T00:00:00"/>
    <d v="2024-09-05T00:00:00"/>
    <x v="0"/>
    <n v="12479"/>
    <x v="0"/>
    <s v="GUARULHOS"/>
    <x v="0"/>
    <x v="0"/>
    <n v="373.05614788541669"/>
    <n v="70"/>
    <n v="1"/>
    <s v="STX1I65"/>
    <s v=" 3/4"/>
    <s v="Dentro"/>
    <s v="Dentro"/>
    <s v="GEODIS"/>
    <d v="1899-12-30T10:29:00"/>
    <x v="0"/>
  </r>
  <r>
    <x v="0"/>
    <x v="1"/>
    <n v="2.7777777777777776E-2"/>
    <d v="2024-09-10T00:00:00"/>
    <d v="2024-09-05T00:00:00"/>
    <x v="0"/>
    <n v="12480"/>
    <x v="0"/>
    <s v="GUARULHOS"/>
    <x v="0"/>
    <x v="0"/>
    <n v="1071.0928937656249"/>
    <n v="165"/>
    <n v="2"/>
    <s v="STX1I65"/>
    <s v=" 3/4"/>
    <s v="Dentro"/>
    <s v="Dentro"/>
    <s v="GEODIS"/>
    <d v="1899-12-30T10:29:00"/>
    <x v="0"/>
  </r>
  <r>
    <x v="0"/>
    <x v="1"/>
    <n v="2.7777777777777776E-2"/>
    <d v="2024-09-11T00:00:00"/>
    <d v="2024-09-06T00:00:00"/>
    <x v="0"/>
    <n v="12483"/>
    <x v="0"/>
    <s v="GUARULHOS"/>
    <x v="0"/>
    <x v="0"/>
    <n v="176.03504870718439"/>
    <n v="9.3000000000000007"/>
    <n v="1"/>
    <s v="STX1I65"/>
    <s v=" 3/4"/>
    <s v="Dentro"/>
    <s v="Dentro"/>
    <s v="GEODIS"/>
    <d v="1899-12-30T08:33:00"/>
    <x v="1"/>
  </r>
  <r>
    <x v="0"/>
    <x v="1"/>
    <n v="2.7777777777777776E-2"/>
    <d v="2024-09-11T00:00:00"/>
    <d v="2024-09-06T00:00:00"/>
    <x v="0"/>
    <n v="12482"/>
    <x v="0"/>
    <s v="GUARULHOS"/>
    <x v="0"/>
    <x v="0"/>
    <n v="797.68214016710419"/>
    <n v="98"/>
    <n v="1"/>
    <s v="STX1I65"/>
    <s v=" 3/4"/>
    <s v="Dentro"/>
    <s v="Dentro"/>
    <s v="GEODIS"/>
    <d v="1899-12-30T08:33:00"/>
    <x v="1"/>
  </r>
  <r>
    <x v="0"/>
    <x v="1"/>
    <n v="2.7777777777777776E-2"/>
    <d v="2024-09-11T00:00:00"/>
    <d v="2024-09-06T00:00:00"/>
    <x v="0"/>
    <n v="12485"/>
    <x v="0"/>
    <s v="GUARULHOS"/>
    <x v="0"/>
    <x v="0"/>
    <n v="369.07692714312498"/>
    <n v="60"/>
    <n v="1"/>
    <s v="STX1I65"/>
    <s v=" 3/4"/>
    <s v="Dentro"/>
    <s v="Dentro"/>
    <s v="GEODIS"/>
    <d v="1899-12-30T08:33:00"/>
    <x v="1"/>
  </r>
  <r>
    <x v="0"/>
    <x v="1"/>
    <n v="2.7777777777777776E-2"/>
    <d v="2024-09-11T00:00:00"/>
    <d v="2024-09-06T00:00:00"/>
    <x v="0"/>
    <n v="12486"/>
    <x v="0"/>
    <s v="GUARULHOS"/>
    <x v="0"/>
    <x v="0"/>
    <n v="181.74634688576251"/>
    <n v="10.8"/>
    <n v="1"/>
    <s v="STX1I65"/>
    <s v=" 3/4"/>
    <s v="Dentro"/>
    <s v="Dentro"/>
    <s v="GEODIS"/>
    <d v="1899-12-30T08:33:00"/>
    <x v="1"/>
  </r>
  <r>
    <x v="0"/>
    <x v="1"/>
    <n v="2.7777777777777776E-2"/>
    <d v="2024-09-11T00:00:00"/>
    <d v="2024-09-06T00:00:00"/>
    <x v="0"/>
    <n v="12484"/>
    <x v="0"/>
    <s v="GUARULHOS"/>
    <x v="0"/>
    <x v="0"/>
    <n v="361.46186290502084"/>
    <n v="58"/>
    <n v="1"/>
    <s v="STX1I65"/>
    <s v=" 3/4"/>
    <s v="Dentro"/>
    <s v="Dentro"/>
    <s v="GEODIS"/>
    <d v="1899-12-30T08:33:00"/>
    <x v="1"/>
  </r>
  <r>
    <x v="0"/>
    <x v="1"/>
    <n v="2.7777777777777776E-2"/>
    <d v="2024-09-12T00:00:00"/>
    <d v="2024-09-09T00:00:00"/>
    <x v="0"/>
    <n v="12492"/>
    <x v="0"/>
    <s v="GUARULHOS"/>
    <x v="0"/>
    <x v="0"/>
    <n v="152.68721691008332"/>
    <n v="2.6"/>
    <n v="1"/>
    <s v="STX1I65"/>
    <s v=" 3/4"/>
    <s v="Dentro"/>
    <s v="Dentro"/>
    <s v="GEODIS"/>
    <d v="1899-12-30T08:51:00"/>
    <x v="1"/>
  </r>
  <r>
    <x v="0"/>
    <x v="1"/>
    <n v="2.7777777777777776E-2"/>
    <d v="2024-09-12T00:00:00"/>
    <d v="2024-09-09T00:00:00"/>
    <x v="0"/>
    <n v="12491"/>
    <x v="0"/>
    <s v="GUARULHOS"/>
    <x v="0"/>
    <x v="0"/>
    <n v="529.46015123041673"/>
    <n v="109"/>
    <n v="1"/>
    <s v="STX1I65"/>
    <s v=" 3/4"/>
    <s v="Dentro"/>
    <s v="Dentro"/>
    <s v="GEODIS"/>
    <d v="1899-12-30T08:51:00"/>
    <x v="1"/>
  </r>
  <r>
    <x v="0"/>
    <x v="1"/>
    <n v="2.7777777777777776E-2"/>
    <d v="2024-09-12T00:00:00"/>
    <d v="2024-09-09T00:00:00"/>
    <x v="0"/>
    <n v="12490"/>
    <x v="0"/>
    <s v="GUARULHOS"/>
    <x v="0"/>
    <x v="0"/>
    <n v="793.59131251666668"/>
    <n v="120"/>
    <n v="1"/>
    <s v="STX1I65"/>
    <s v=" 3/4"/>
    <s v="Dentro"/>
    <s v="Dentro"/>
    <s v="GEODIS"/>
    <d v="1899-12-30T08:51:00"/>
    <x v="1"/>
  </r>
  <r>
    <x v="0"/>
    <x v="1"/>
    <n v="2.7777777777777776E-2"/>
    <d v="2024-09-12T00:00:00"/>
    <d v="2024-09-09T00:00:00"/>
    <x v="0"/>
    <n v="12493"/>
    <x v="0"/>
    <s v="GUARULHOS"/>
    <x v="0"/>
    <x v="0"/>
    <n v="213.39781729450002"/>
    <n v="20.399999999999999"/>
    <n v="1"/>
    <s v="STX1I65"/>
    <s v=" 3/4"/>
    <s v="Dentro"/>
    <s v="Dentro"/>
    <s v="GEODIS"/>
    <d v="1899-12-30T08:51:00"/>
    <x v="1"/>
  </r>
  <r>
    <x v="0"/>
    <x v="1"/>
    <n v="2.7777777777777776E-2"/>
    <d v="2024-09-16T00:00:00"/>
    <d v="2024-09-12T00:00:00"/>
    <x v="0"/>
    <n v="12505"/>
    <x v="0"/>
    <s v="GUARULHOS"/>
    <x v="0"/>
    <x v="0"/>
    <n v="1388.2639199999999"/>
    <n v="506"/>
    <n v="1"/>
    <s v="STX1I65"/>
    <s v=" 3/4"/>
    <s v="Dentro"/>
    <s v="Dentro"/>
    <s v="GEODIS"/>
    <d v="1899-12-30T12:20:00"/>
    <x v="0"/>
  </r>
  <r>
    <x v="0"/>
    <x v="1"/>
    <n v="7.6923076923076927E-2"/>
    <d v="2024-09-02T00:00:00"/>
    <d v="2024-09-02T00:00:00"/>
    <x v="1"/>
    <n v="234454"/>
    <x v="1"/>
    <s v="GUARULHOS"/>
    <x v="0"/>
    <x v="0"/>
    <n v="1034.8694775905456"/>
    <n v="48"/>
    <n v="1"/>
    <s v="STX1I65"/>
    <s v=" 3/4"/>
    <s v="Dentro"/>
    <s v="Fora"/>
    <s v="GEODIS"/>
    <d v="1899-12-30T09:01:00"/>
    <x v="1"/>
  </r>
  <r>
    <x v="0"/>
    <x v="1"/>
    <n v="7.6923076923076927E-2"/>
    <d v="2024-09-02T00:00:00"/>
    <d v="2024-09-02T00:00:00"/>
    <x v="1"/>
    <n v="234455"/>
    <x v="1"/>
    <s v="GUARULHOS"/>
    <x v="0"/>
    <x v="0"/>
    <n v="936.43973441111643"/>
    <n v="42.64"/>
    <n v="1"/>
    <s v="STX1I65"/>
    <s v=" 3/4"/>
    <s v="Dentro"/>
    <s v="Fora"/>
    <s v="GEODIS"/>
    <d v="1899-12-30T09:01:00"/>
    <x v="1"/>
  </r>
  <r>
    <x v="0"/>
    <x v="1"/>
    <n v="7.6923076923076927E-2"/>
    <d v="2024-09-02T00:00:00"/>
    <d v="2024-09-02T00:00:00"/>
    <x v="1"/>
    <n v="234456"/>
    <x v="1"/>
    <s v="GUARULHOS"/>
    <x v="0"/>
    <x v="0"/>
    <n v="554.34830361240404"/>
    <n v="21.41"/>
    <n v="4"/>
    <s v="STX1I65"/>
    <s v=" 3/4"/>
    <s v="Dentro"/>
    <s v="Fora"/>
    <s v="GEODIS"/>
    <d v="1899-12-30T09:01:00"/>
    <x v="1"/>
  </r>
  <r>
    <x v="0"/>
    <x v="1"/>
    <n v="7.6923076923076927E-2"/>
    <d v="2024-09-03T00:00:00"/>
    <d v="2024-09-03T00:00:00"/>
    <x v="1"/>
    <n v="234618"/>
    <x v="1"/>
    <s v="GUARULHOS"/>
    <x v="0"/>
    <x v="0"/>
    <n v="209.69805830397726"/>
    <n v="25"/>
    <n v="9"/>
    <s v="STX1I65"/>
    <s v=" 3/4"/>
    <s v="Dentro"/>
    <s v="Dentro"/>
    <s v="GEODIS"/>
    <d v="1899-12-30T09:30:00"/>
    <x v="1"/>
  </r>
  <r>
    <x v="0"/>
    <x v="1"/>
    <n v="7.6923076923076927E-2"/>
    <d v="2024-09-03T00:00:00"/>
    <d v="2024-09-03T00:00:00"/>
    <x v="1"/>
    <n v="234619"/>
    <x v="1"/>
    <s v="GUARULHOS"/>
    <x v="0"/>
    <x v="0"/>
    <n v="530.82142053653399"/>
    <n v="20.5"/>
    <n v="1"/>
    <s v="STX1I65"/>
    <s v=" 3/4"/>
    <s v="Dentro"/>
    <s v="Dentro"/>
    <s v="GEODIS"/>
    <d v="1899-12-30T09:30:00"/>
    <x v="1"/>
  </r>
  <r>
    <x v="0"/>
    <x v="1"/>
    <n v="7.6923076923076927E-2"/>
    <d v="2024-09-03T00:00:00"/>
    <d v="2024-09-03T00:00:00"/>
    <x v="1"/>
    <n v="234620"/>
    <x v="1"/>
    <s v="GUARULHOS"/>
    <x v="0"/>
    <x v="0"/>
    <n v="2167.5870955181822"/>
    <n v="720"/>
    <n v="4"/>
    <s v="STX1I65"/>
    <s v=" 3/4"/>
    <s v="Dentro"/>
    <s v="Dentro"/>
    <s v="GEODIS"/>
    <d v="1899-12-30T09:30:00"/>
    <x v="1"/>
  </r>
  <r>
    <x v="0"/>
    <x v="1"/>
    <n v="7.6923076923076927E-2"/>
    <d v="2024-09-11T00:00:00"/>
    <d v="2024-09-09T00:00:00"/>
    <x v="0"/>
    <n v="235376"/>
    <x v="1"/>
    <s v="GUARULHOS"/>
    <x v="0"/>
    <x v="0"/>
    <n v="160.53341452232843"/>
    <n v="1.1000000000000001"/>
    <n v="1"/>
    <s v="STX1I65"/>
    <s v=" 3/4"/>
    <s v="Dentro"/>
    <s v="Dentro"/>
    <s v="GEODIS"/>
    <d v="1899-12-30T08:51:00"/>
    <x v="1"/>
  </r>
  <r>
    <x v="0"/>
    <x v="1"/>
    <n v="7.6923076923076927E-2"/>
    <d v="2024-09-11T00:00:00"/>
    <d v="2024-09-09T00:00:00"/>
    <x v="0"/>
    <n v="235378"/>
    <x v="1"/>
    <s v="GUARULHOS"/>
    <x v="0"/>
    <x v="0"/>
    <n v="1801.7533415419434"/>
    <n v="249"/>
    <n v="1"/>
    <s v="STX1I65"/>
    <s v=" 3/4"/>
    <s v="Dentro"/>
    <s v="Dentro"/>
    <s v="GEODIS"/>
    <d v="1899-12-30T08:51:00"/>
    <x v="1"/>
  </r>
  <r>
    <x v="0"/>
    <x v="1"/>
    <n v="7.6923076923076927E-2"/>
    <d v="2024-09-11T00:00:00"/>
    <d v="2024-09-09T00:00:00"/>
    <x v="0"/>
    <n v="235377"/>
    <x v="1"/>
    <s v="GUARULHOS"/>
    <x v="0"/>
    <x v="0"/>
    <n v="257.16514934914977"/>
    <n v="16.02"/>
    <n v="2"/>
    <s v="STX1I65"/>
    <s v=" 3/4"/>
    <s v="Dentro"/>
    <s v="Dentro"/>
    <s v="GEODIS"/>
    <d v="1899-12-30T08:51:00"/>
    <x v="1"/>
  </r>
  <r>
    <x v="0"/>
    <x v="1"/>
    <n v="7.6923076923076927E-2"/>
    <d v="2024-09-17T00:00:00"/>
    <d v="2024-09-16T00:00:00"/>
    <x v="1"/>
    <n v="235743"/>
    <x v="1"/>
    <s v="GUARULHOS"/>
    <x v="0"/>
    <x v="0"/>
    <n v="670.68850240909103"/>
    <n v="33"/>
    <n v="3"/>
    <s v="STX1I65"/>
    <s v=" 3/4"/>
    <s v="Dentro"/>
    <s v="Dentro"/>
    <s v="GEODIS"/>
    <d v="1899-12-30T09:04:00"/>
    <x v="1"/>
  </r>
  <r>
    <x v="0"/>
    <x v="1"/>
    <n v="7.6923076923076927E-2"/>
    <d v="2024-09-17T00:00:00"/>
    <d v="2024-09-16T00:00:00"/>
    <x v="1"/>
    <n v="235744"/>
    <x v="1"/>
    <s v="GUARULHOS"/>
    <x v="0"/>
    <x v="0"/>
    <n v="414.24331537454543"/>
    <n v="16.64"/>
    <n v="4"/>
    <s v="STX1I65"/>
    <s v=" 3/4"/>
    <s v="Dentro"/>
    <s v="Dentro"/>
    <s v="GEODIS"/>
    <d v="1899-12-30T09:04:00"/>
    <x v="1"/>
  </r>
  <r>
    <x v="0"/>
    <x v="1"/>
    <n v="0.5"/>
    <d v="2024-09-02T00:00:00"/>
    <d v="2024-09-02T00:00:00"/>
    <x v="1"/>
    <n v="12455"/>
    <x v="0"/>
    <s v="GUARULHOS"/>
    <x v="0"/>
    <x v="0"/>
    <n v="1699.7322188862502"/>
    <n v="281"/>
    <n v="2"/>
    <s v="GJP2D16"/>
    <s v="CARRETA SIDER"/>
    <s v="Dentro"/>
    <s v="Dentro"/>
    <s v="GEODIS"/>
    <d v="1899-12-30T10:48:00"/>
    <x v="0"/>
  </r>
  <r>
    <x v="0"/>
    <x v="1"/>
    <n v="0.5"/>
    <d v="2024-09-02T00:00:00"/>
    <d v="2024-09-02T00:00:00"/>
    <x v="1"/>
    <n v="12456"/>
    <x v="0"/>
    <s v="GUARULHOS"/>
    <x v="0"/>
    <x v="0"/>
    <n v="145.69296690291665"/>
    <n v="1"/>
    <n v="1"/>
    <s v="GJP2D16"/>
    <s v="CARRETA SIDER"/>
    <s v="Dentro"/>
    <s v="Dentro"/>
    <s v="GEODIS"/>
    <d v="1899-12-30T10:48:00"/>
    <x v="0"/>
  </r>
  <r>
    <x v="0"/>
    <x v="1"/>
    <n v="1"/>
    <d v="2024-09-04T00:00:00"/>
    <d v="2024-09-04T00:00:00"/>
    <x v="1"/>
    <n v="12470"/>
    <x v="0"/>
    <s v="GUARULHOS"/>
    <x v="0"/>
    <x v="0"/>
    <n v="1086.1561783333334"/>
    <n v="710"/>
    <n v="3"/>
    <s v="SUQ1F67"/>
    <s v=" 3/4"/>
    <s v="Dentro"/>
    <s v="Fora"/>
    <s v="GEODIS"/>
    <d v="1899-12-30T10:37:00"/>
    <x v="0"/>
  </r>
  <r>
    <x v="0"/>
    <x v="1"/>
    <n v="0.2"/>
    <d v="2024-09-10T00:00:00"/>
    <d v="2024-09-05T00:00:00"/>
    <x v="0"/>
    <n v="235112"/>
    <x v="1"/>
    <s v="GUARULHOS"/>
    <x v="0"/>
    <x v="0"/>
    <n v="186.52429014600341"/>
    <n v="1.77"/>
    <n v="1"/>
    <s v="OPJ2G18"/>
    <s v=" 3/4"/>
    <s v="Dentro"/>
    <s v="Dentro"/>
    <s v="GEODIS"/>
    <d v="1899-12-30T06:30:00"/>
    <x v="1"/>
  </r>
  <r>
    <x v="0"/>
    <x v="1"/>
    <n v="0.2"/>
    <d v="2024-09-10T00:00:00"/>
    <d v="2024-09-05T00:00:00"/>
    <x v="0"/>
    <n v="235109"/>
    <x v="1"/>
    <s v="GUARULHOS"/>
    <x v="0"/>
    <x v="0"/>
    <n v="216.75240944750681"/>
    <n v="3.14"/>
    <n v="1"/>
    <s v="OPJ2G18"/>
    <s v=" 3/4"/>
    <s v="Dentro"/>
    <s v="Dentro"/>
    <s v="GEODIS"/>
    <d v="1899-12-30T06:30:00"/>
    <x v="1"/>
  </r>
  <r>
    <x v="0"/>
    <x v="1"/>
    <n v="0.2"/>
    <d v="2024-09-10T00:00:00"/>
    <d v="2024-09-05T00:00:00"/>
    <x v="0"/>
    <n v="235113"/>
    <x v="1"/>
    <s v="GUARULHOS"/>
    <x v="0"/>
    <x v="0"/>
    <n v="899.71822934829527"/>
    <n v="35"/>
    <n v="1"/>
    <s v="OPJ2G18"/>
    <s v=" 3/4"/>
    <s v="Dentro"/>
    <s v="Dentro"/>
    <s v="GEODIS"/>
    <d v="1899-12-30T06:30:00"/>
    <x v="1"/>
  </r>
  <r>
    <x v="0"/>
    <x v="1"/>
    <n v="0.2"/>
    <d v="2024-09-10T00:00:00"/>
    <d v="2024-09-05T00:00:00"/>
    <x v="0"/>
    <n v="235111"/>
    <x v="1"/>
    <s v="GUARULHOS"/>
    <x v="0"/>
    <x v="0"/>
    <n v="155.09291459910344"/>
    <n v="0.09"/>
    <n v="1"/>
    <s v="OPJ2G18"/>
    <s v=" 3/4"/>
    <s v="Dentro"/>
    <s v="Dentro"/>
    <s v="GEODIS"/>
    <d v="1899-12-30T06:30:00"/>
    <x v="1"/>
  </r>
  <r>
    <x v="0"/>
    <x v="1"/>
    <n v="0.2"/>
    <d v="2024-09-10T00:00:00"/>
    <d v="2024-09-05T00:00:00"/>
    <x v="0"/>
    <n v="235110"/>
    <x v="1"/>
    <s v="GUARULHOS"/>
    <x v="0"/>
    <x v="0"/>
    <n v="211.43413276597843"/>
    <n v="1.59"/>
    <n v="1"/>
    <s v="OPJ2G18"/>
    <s v=" 3/4"/>
    <s v="Dentro"/>
    <s v="Dentro"/>
    <s v="GEODIS"/>
    <d v="1899-12-30T06:30:00"/>
    <x v="1"/>
  </r>
  <r>
    <x v="0"/>
    <x v="1"/>
    <n v="0.2"/>
    <d v="2024-09-12T00:00:00"/>
    <d v="2024-09-11T00:00:00"/>
    <x v="1"/>
    <n v="12495"/>
    <x v="0"/>
    <s v="GUARULHOS"/>
    <x v="0"/>
    <x v="0"/>
    <n v="330.52902343083332"/>
    <n v="26.3"/>
    <n v="2"/>
    <s v="SVG1G91"/>
    <s v=" 3/4"/>
    <s v="Dentro"/>
    <s v="Fora"/>
    <s v="GEODIS"/>
    <d v="1899-12-30T08:55:00"/>
    <x v="1"/>
  </r>
  <r>
    <x v="0"/>
    <x v="1"/>
    <n v="0.2"/>
    <d v="2024-09-12T00:00:00"/>
    <d v="2024-09-11T00:00:00"/>
    <x v="1"/>
    <n v="12498"/>
    <x v="0"/>
    <s v="GUARULHOS"/>
    <x v="0"/>
    <x v="0"/>
    <n v="225.40891354999999"/>
    <n v="14"/>
    <n v="1"/>
    <s v="SVG1G91"/>
    <s v=" 3/4"/>
    <s v="Dentro"/>
    <s v="Fora"/>
    <s v="GEODIS"/>
    <d v="1899-12-30T08:55:00"/>
    <x v="1"/>
  </r>
  <r>
    <x v="0"/>
    <x v="1"/>
    <n v="0.2"/>
    <d v="2024-09-12T00:00:00"/>
    <d v="2024-09-11T00:00:00"/>
    <x v="1"/>
    <n v="12496"/>
    <x v="0"/>
    <s v="GUARULHOS"/>
    <x v="0"/>
    <x v="0"/>
    <n v="204.2129351625"/>
    <n v="10.5"/>
    <n v="1"/>
    <s v="SVG1G91"/>
    <s v=" 3/4"/>
    <s v="Dentro"/>
    <s v="Fora"/>
    <s v="GEODIS"/>
    <d v="1899-12-30T08:55:00"/>
    <x v="1"/>
  </r>
  <r>
    <x v="0"/>
    <x v="1"/>
    <n v="0.2"/>
    <d v="2024-09-12T00:00:00"/>
    <d v="2024-09-11T00:00:00"/>
    <x v="1"/>
    <n v="12497"/>
    <x v="0"/>
    <s v="GUARULHOS"/>
    <x v="0"/>
    <x v="0"/>
    <n v="147.649952837"/>
    <n v="1.1599999999999999"/>
    <n v="1"/>
    <s v="SVG1G91"/>
    <s v=" 3/4"/>
    <s v="Dentro"/>
    <s v="Fora"/>
    <s v="GEODIS"/>
    <d v="1899-12-30T08:55:00"/>
    <x v="1"/>
  </r>
  <r>
    <x v="0"/>
    <x v="1"/>
    <n v="0.2"/>
    <d v="2024-09-12T00:00:00"/>
    <d v="2024-09-11T00:00:00"/>
    <x v="1"/>
    <n v="12499"/>
    <x v="0"/>
    <s v="GUARULHOS"/>
    <x v="0"/>
    <x v="0"/>
    <n v="179.08056078875001"/>
    <n v="6.35"/>
    <n v="1"/>
    <s v="SVG1G91"/>
    <s v=" 3/4"/>
    <s v="Dentro"/>
    <s v="Fora"/>
    <s v="GEODIS"/>
    <d v="1899-12-30T08:55:00"/>
    <x v="1"/>
  </r>
  <r>
    <x v="0"/>
    <x v="1"/>
    <n v="0.33333333333333331"/>
    <d v="2024-09-11T00:00:00"/>
    <d v="2024-09-11T00:00:00"/>
    <x v="1"/>
    <n v="235362"/>
    <x v="1"/>
    <s v="GUARULHOS"/>
    <x v="0"/>
    <x v="0"/>
    <n v="195.42039289209089"/>
    <n v="2.09"/>
    <n v="1"/>
    <s v="SVG1G91"/>
    <s v=" 3/4"/>
    <s v="Dentro"/>
    <s v="Fora"/>
    <s v="GEODIS"/>
    <d v="1899-12-30T08:55:00"/>
    <x v="1"/>
  </r>
  <r>
    <x v="0"/>
    <x v="1"/>
    <n v="0.33333333333333331"/>
    <d v="2024-09-11T00:00:00"/>
    <d v="2024-09-11T00:00:00"/>
    <x v="1"/>
    <n v="235361"/>
    <x v="1"/>
    <s v="GUARULHOS"/>
    <x v="0"/>
    <x v="0"/>
    <n v="841.26878175036359"/>
    <n v="34.22"/>
    <n v="1"/>
    <s v="SVG1G91"/>
    <s v=" 3/4"/>
    <s v="Dentro"/>
    <s v="Fora"/>
    <s v="GEODIS"/>
    <d v="1899-12-30T08:55:00"/>
    <x v="1"/>
  </r>
  <r>
    <x v="0"/>
    <x v="1"/>
    <n v="0.33333333333333331"/>
    <d v="2024-09-11T00:00:00"/>
    <d v="2024-09-11T00:00:00"/>
    <x v="1"/>
    <n v="235363"/>
    <x v="1"/>
    <s v="GUARULHOS"/>
    <x v="0"/>
    <x v="0"/>
    <n v="253.44728615272726"/>
    <n v="2.4"/>
    <n v="2"/>
    <s v="SVG1G91"/>
    <s v=" 3/4"/>
    <s v="Dentro"/>
    <s v="Fora"/>
    <s v="GEODIS"/>
    <d v="1899-12-30T08:55:00"/>
    <x v="1"/>
  </r>
  <r>
    <x v="0"/>
    <x v="1"/>
    <n v="1"/>
    <d v="2024-09-13T00:00:00"/>
    <d v="2024-09-13T00:00:00"/>
    <x v="1"/>
    <n v="235525"/>
    <x v="1"/>
    <s v="GUARULHOS"/>
    <x v="0"/>
    <x v="0"/>
    <n v="931.52272727272725"/>
    <n v="1"/>
    <n v="1"/>
    <s v="GAC9H91"/>
    <s v="VUC"/>
    <s v="Dentro"/>
    <s v="Dentro"/>
    <s v="GEODIS"/>
    <d v="1899-12-30T07:52:00"/>
    <x v="1"/>
  </r>
  <r>
    <x v="0"/>
    <x v="1"/>
    <n v="0.25"/>
    <d v="2024-09-13T00:00:00"/>
    <d v="2024-09-13T00:00:00"/>
    <x v="1"/>
    <n v="12503"/>
    <x v="0"/>
    <s v="GUARULHOS"/>
    <x v="0"/>
    <x v="0"/>
    <n v="493.75"/>
    <n v="0.9"/>
    <n v="1"/>
    <s v="GAC9H91"/>
    <s v="VUC"/>
    <s v="Dentro"/>
    <s v="Dentro"/>
    <s v="GEODIS"/>
    <d v="1899-12-30T07:52:00"/>
    <x v="1"/>
  </r>
  <r>
    <x v="0"/>
    <x v="1"/>
    <n v="8.3333333333333329E-2"/>
    <d v="2024-09-18T00:00:00"/>
    <d v="2024-09-16T00:00:00"/>
    <x v="0"/>
    <n v="12524"/>
    <x v="0"/>
    <s v="GUARULHOS"/>
    <x v="0"/>
    <x v="0"/>
    <n v="434.52549011806468"/>
    <n v="48.6"/>
    <n v="1"/>
    <s v="GGO3H75"/>
    <s v="CARRETA SIDER"/>
    <s v="Dentro"/>
    <s v="Fora"/>
    <s v="GEODIS"/>
    <d v="1899-12-30T10:58:00"/>
    <x v="0"/>
  </r>
  <r>
    <x v="0"/>
    <x v="1"/>
    <n v="8.3333333333333329E-2"/>
    <d v="2024-09-18T00:00:00"/>
    <d v="2024-09-16T00:00:00"/>
    <x v="0"/>
    <n v="12520"/>
    <x v="0"/>
    <s v="GUARULHOS"/>
    <x v="0"/>
    <x v="0"/>
    <n v="163.67843127652708"/>
    <n v="16"/>
    <n v="1"/>
    <s v="GGO3H75"/>
    <s v="CARRETA SIDER"/>
    <s v="Dentro"/>
    <s v="Fora"/>
    <s v="GEODIS"/>
    <d v="1899-12-30T10:58:00"/>
    <x v="0"/>
  </r>
  <r>
    <x v="0"/>
    <x v="1"/>
    <n v="8.3333333333333329E-2"/>
    <d v="2024-09-18T00:00:00"/>
    <d v="2024-09-16T00:00:00"/>
    <x v="0"/>
    <n v="12523"/>
    <x v="0"/>
    <s v="GUARULHOS"/>
    <x v="0"/>
    <x v="0"/>
    <n v="143.03267459056042"/>
    <n v="1"/>
    <n v="1"/>
    <s v="GGO3H75"/>
    <s v="CARRETA SIDER"/>
    <s v="Dentro"/>
    <s v="Fora"/>
    <s v="GEODIS"/>
    <d v="1899-12-30T10:58:00"/>
    <x v="0"/>
  </r>
  <r>
    <x v="0"/>
    <x v="1"/>
    <n v="8.3333333333333329E-2"/>
    <d v="2024-09-18T00:00:00"/>
    <d v="2024-09-16T00:00:00"/>
    <x v="0"/>
    <n v="12521"/>
    <x v="0"/>
    <s v="GUARULHOS"/>
    <x v="0"/>
    <x v="0"/>
    <n v="674.67654824246767"/>
    <n v="407"/>
    <n v="2"/>
    <s v="GGO3H75"/>
    <s v="CARRETA SIDER"/>
    <s v="Dentro"/>
    <s v="Fora"/>
    <s v="GEODIS"/>
    <d v="1899-12-30T10:58:00"/>
    <x v="0"/>
  </r>
  <r>
    <x v="0"/>
    <x v="1"/>
    <n v="8.3333333333333329E-2"/>
    <d v="2024-09-18T00:00:00"/>
    <d v="2024-09-16T00:00:00"/>
    <x v="0"/>
    <n v="12522"/>
    <x v="0"/>
    <s v="GUARULHOS"/>
    <x v="0"/>
    <x v="0"/>
    <n v="199.56308993850521"/>
    <n v="28.6"/>
    <n v="2"/>
    <s v="GGO3H75"/>
    <s v="CARRETA SIDER"/>
    <s v="Dentro"/>
    <s v="Fora"/>
    <s v="GEODIS"/>
    <d v="1899-12-30T10:58:00"/>
    <x v="0"/>
  </r>
  <r>
    <x v="0"/>
    <x v="1"/>
    <n v="8.3333333333333329E-2"/>
    <d v="2024-09-18T00:00:00"/>
    <d v="2024-09-16T00:00:00"/>
    <x v="0"/>
    <n v="12525"/>
    <x v="0"/>
    <s v="GUARULHOS"/>
    <x v="0"/>
    <x v="0"/>
    <n v="358.15176906740527"/>
    <n v="153"/>
    <n v="2"/>
    <s v="GGO3H75"/>
    <s v="CARRETA SIDER"/>
    <s v="Dentro"/>
    <s v="Fora"/>
    <s v="GEODIS"/>
    <d v="1899-12-30T10:58:00"/>
    <x v="0"/>
  </r>
  <r>
    <x v="0"/>
    <x v="1"/>
    <n v="8.3333333333333329E-2"/>
    <d v="2024-09-18T00:00:00"/>
    <d v="2024-09-16T00:00:00"/>
    <x v="0"/>
    <n v="12527"/>
    <x v="0"/>
    <s v="GUARULHOS"/>
    <x v="0"/>
    <x v="0"/>
    <n v="189.46836076035419"/>
    <n v="34.9"/>
    <n v="2"/>
    <s v="GGO3H75"/>
    <s v="CARRETA SIDER"/>
    <s v="Dentro"/>
    <s v="Fora"/>
    <s v="GEODIS"/>
    <d v="1899-12-30T10:58:00"/>
    <x v="0"/>
  </r>
  <r>
    <x v="0"/>
    <x v="1"/>
    <n v="8.3333333333333329E-2"/>
    <d v="2024-09-17T00:00:00"/>
    <d v="2024-09-16T00:00:00"/>
    <x v="1"/>
    <n v="12514"/>
    <x v="0"/>
    <s v="GUARULHOS"/>
    <x v="0"/>
    <x v="0"/>
    <n v="258.98965004423019"/>
    <n v="89"/>
    <n v="1"/>
    <s v="GGO3H75"/>
    <s v="CARRETA SIDER"/>
    <s v="Dentro"/>
    <s v="Fora"/>
    <s v="GEODIS"/>
    <d v="1899-12-30T10:58:00"/>
    <x v="0"/>
  </r>
  <r>
    <x v="0"/>
    <x v="1"/>
    <n v="8.3333333333333329E-2"/>
    <d v="2024-09-18T00:00:00"/>
    <d v="2024-09-16T00:00:00"/>
    <x v="0"/>
    <n v="12526"/>
    <x v="0"/>
    <s v="GUARULHOS"/>
    <x v="0"/>
    <x v="0"/>
    <n v="155.28948277457917"/>
    <n v="4"/>
    <n v="1"/>
    <s v="GGO3H75"/>
    <s v="CARRETA SIDER"/>
    <s v="Dentro"/>
    <s v="Fora"/>
    <s v="GEODIS"/>
    <d v="1899-12-30T10:58:00"/>
    <x v="0"/>
  </r>
  <r>
    <x v="0"/>
    <x v="1"/>
    <n v="8.3333333333333329E-2"/>
    <d v="2024-09-18T00:00:00"/>
    <d v="2024-09-16T00:00:00"/>
    <x v="0"/>
    <n v="12528"/>
    <x v="0"/>
    <s v="GUARULHOS"/>
    <x v="0"/>
    <x v="0"/>
    <n v="170.95897892707814"/>
    <n v="13.6"/>
    <n v="1"/>
    <s v="GGO3H75"/>
    <s v="CARRETA SIDER"/>
    <s v="Dentro"/>
    <s v="Fora"/>
    <s v="GEODIS"/>
    <d v="1899-12-30T10:58:00"/>
    <x v="0"/>
  </r>
  <r>
    <x v="0"/>
    <x v="1"/>
    <n v="8.3333333333333329E-2"/>
    <d v="2024-09-18T00:00:00"/>
    <d v="2024-09-16T00:00:00"/>
    <x v="0"/>
    <n v="12529"/>
    <x v="0"/>
    <s v="GUARULHOS"/>
    <x v="0"/>
    <x v="0"/>
    <n v="157.67224488506457"/>
    <n v="4.42"/>
    <n v="1"/>
    <s v="GGO3H75"/>
    <s v="CARRETA SIDER"/>
    <s v="Dentro"/>
    <s v="Fora"/>
    <s v="GEODIS"/>
    <d v="1899-12-30T10:58:00"/>
    <x v="0"/>
  </r>
  <r>
    <x v="0"/>
    <x v="1"/>
    <n v="8.3333333333333329E-2"/>
    <d v="2024-09-18T00:00:00"/>
    <d v="2024-09-16T00:00:00"/>
    <x v="0"/>
    <n v="12530"/>
    <x v="0"/>
    <s v="GUARULHOS"/>
    <x v="0"/>
    <x v="0"/>
    <n v="1542.2835934929531"/>
    <n v="1000"/>
    <n v="1"/>
    <s v="GGO3H75"/>
    <s v="CARRETA SIDER"/>
    <s v="Dentro"/>
    <s v="Fora"/>
    <s v="GEODIS"/>
    <d v="1899-12-30T10:58:00"/>
    <x v="0"/>
  </r>
  <r>
    <x v="0"/>
    <x v="1"/>
    <n v="1"/>
    <d v="2024-09-17T00:00:00"/>
    <d v="2024-09-16T00:00:00"/>
    <x v="1"/>
    <n v="12518"/>
    <x v="0"/>
    <s v="GUARULHOS"/>
    <x v="0"/>
    <x v="0"/>
    <n v="3340.2679125000004"/>
    <n v="2115"/>
    <n v="11"/>
    <s v="CIV4354"/>
    <s v="TRUCK SIDER"/>
    <s v="Dentro"/>
    <s v="Dentro"/>
    <s v="GEODIS"/>
    <d v="1899-12-30T18:10:00"/>
    <x v="0"/>
  </r>
  <r>
    <x v="0"/>
    <x v="1"/>
    <n v="0.125"/>
    <d v="2024-09-19T00:00:00"/>
    <d v="2024-09-18T00:00:00"/>
    <x v="1"/>
    <n v="235899"/>
    <x v="1"/>
    <s v="GUARULHOS"/>
    <x v="0"/>
    <x v="0"/>
    <n v="8211.2664827272729"/>
    <n v="1891"/>
    <n v="4"/>
    <s v="GDV2A65"/>
    <s v="TRUCK SIDER"/>
    <s v="Dentro"/>
    <s v="Dentro"/>
    <s v="GEODIS"/>
    <d v="1899-12-30T20:54:00"/>
    <x v="0"/>
  </r>
  <r>
    <x v="0"/>
    <x v="1"/>
    <n v="2.7777777777777776E-2"/>
    <d v="2024-09-20T00:00:00"/>
    <d v="2024-09-19T00:00:00"/>
    <x v="1"/>
    <n v="12536"/>
    <x v="0"/>
    <s v="GUARULHOS"/>
    <x v="0"/>
    <x v="0"/>
    <n v="921.08963380994817"/>
    <n v="654.20000000000005"/>
    <n v="2"/>
    <s v="STX1I65"/>
    <s v=" 3/4"/>
    <s v="Dentro"/>
    <s v="Dentro"/>
    <s v="GEODIS"/>
    <d v="1899-12-30T10:04:00"/>
    <x v="0"/>
  </r>
  <r>
    <x v="0"/>
    <x v="1"/>
    <n v="2.7777777777777776E-2"/>
    <d v="2024-09-23T00:00:00"/>
    <d v="2024-09-19T00:00:00"/>
    <x v="0"/>
    <n v="12543"/>
    <x v="0"/>
    <s v="GUARULHOS"/>
    <x v="0"/>
    <x v="0"/>
    <n v="2893.4137248520319"/>
    <n v="364"/>
    <n v="3"/>
    <s v="STX1I65"/>
    <s v=" 3/4"/>
    <s v="Dentro"/>
    <s v="Dentro"/>
    <s v="GEODIS"/>
    <d v="1899-12-30T10:04:00"/>
    <x v="0"/>
  </r>
  <r>
    <x v="0"/>
    <x v="1"/>
    <n v="2.7777777777777776E-2"/>
    <d v="2024-09-24T00:00:00"/>
    <d v="2024-09-20T00:00:00"/>
    <x v="0"/>
    <n v="12550"/>
    <x v="0"/>
    <s v="GUARULHOS"/>
    <x v="0"/>
    <x v="0"/>
    <n v="166.8421905365625"/>
    <n v="9"/>
    <n v="1"/>
    <s v="STX1I65"/>
    <s v=" 3/4"/>
    <s v="Dentro"/>
    <s v="Fora"/>
    <s v="GEODIS"/>
    <d v="1899-12-30T08:03:00"/>
    <x v="1"/>
  </r>
  <r>
    <x v="0"/>
    <x v="1"/>
    <n v="2.7777777777777776E-2"/>
    <d v="2024-09-24T00:00:00"/>
    <d v="2024-09-20T00:00:00"/>
    <x v="0"/>
    <n v="12551"/>
    <x v="0"/>
    <s v="GUARULHOS"/>
    <x v="0"/>
    <x v="0"/>
    <n v="178.49427521947916"/>
    <n v="13"/>
    <n v="1"/>
    <s v="STX1I65"/>
    <s v=" 3/4"/>
    <s v="Dentro"/>
    <s v="Fora"/>
    <s v="GEODIS"/>
    <d v="1899-12-30T08:03:00"/>
    <x v="1"/>
  </r>
  <r>
    <x v="0"/>
    <x v="1"/>
    <n v="2.7777777777777776E-2"/>
    <d v="2024-09-24T00:00:00"/>
    <d v="2024-09-20T00:00:00"/>
    <x v="0"/>
    <n v="12552"/>
    <x v="0"/>
    <s v="GUARULHOS"/>
    <x v="0"/>
    <x v="0"/>
    <n v="141.79020846829167"/>
    <n v="0.4"/>
    <n v="1"/>
    <s v="STX1I65"/>
    <s v=" 3/4"/>
    <s v="Dentro"/>
    <s v="Fora"/>
    <s v="GEODIS"/>
    <d v="1899-12-30T08:03:00"/>
    <x v="1"/>
  </r>
  <r>
    <x v="0"/>
    <x v="1"/>
    <n v="2.7777777777777776E-2"/>
    <d v="2024-09-24T00:00:00"/>
    <d v="2024-09-20T00:00:00"/>
    <x v="0"/>
    <n v="12549"/>
    <x v="0"/>
    <s v="GUARULHOS"/>
    <x v="0"/>
    <x v="0"/>
    <n v="938.79280077979172"/>
    <n v="274"/>
    <n v="1"/>
    <s v="STX1I65"/>
    <s v=" 3/4"/>
    <s v="Dentro"/>
    <s v="Fora"/>
    <s v="GEODIS"/>
    <d v="1899-12-30T08:03:00"/>
    <x v="1"/>
  </r>
  <r>
    <x v="0"/>
    <x v="1"/>
    <n v="2.7777777777777776E-2"/>
    <d v="2024-09-24T00:00:00"/>
    <d v="2024-09-20T00:00:00"/>
    <x v="0"/>
    <n v="12553"/>
    <x v="0"/>
    <s v="GUARULHOS"/>
    <x v="0"/>
    <x v="0"/>
    <n v="176.16385828289583"/>
    <n v="12.2"/>
    <n v="1"/>
    <s v="STX1I65"/>
    <s v=" 3/4"/>
    <s v="Dentro"/>
    <s v="Fora"/>
    <s v="GEODIS"/>
    <d v="1899-12-30T08:03:00"/>
    <x v="1"/>
  </r>
  <r>
    <x v="0"/>
    <x v="1"/>
    <n v="7.6923076923076927E-2"/>
    <d v="2024-09-24T00:00:00"/>
    <d v="2024-09-20T00:00:00"/>
    <x v="0"/>
    <n v="236178"/>
    <x v="1"/>
    <s v="GUARULHOS"/>
    <x v="0"/>
    <x v="0"/>
    <n v="1349.3455890263635"/>
    <n v="10.68"/>
    <n v="3"/>
    <s v="STX1I65"/>
    <s v=" 3/4"/>
    <s v="Dentro"/>
    <s v="Fora"/>
    <s v="GEODIS"/>
    <d v="1899-12-30T08:03:00"/>
    <x v="1"/>
  </r>
  <r>
    <x v="0"/>
    <x v="1"/>
    <n v="7.6923076923076927E-2"/>
    <d v="2024-09-24T00:00:00"/>
    <d v="2024-09-20T00:00:00"/>
    <x v="0"/>
    <n v="236184"/>
    <x v="1"/>
    <s v="GUARULHOS"/>
    <x v="0"/>
    <x v="0"/>
    <n v="1170.0760361890912"/>
    <n v="15.36"/>
    <n v="1"/>
    <s v="STX1I65"/>
    <s v=" 3/4"/>
    <s v="Dentro"/>
    <s v="Fora"/>
    <s v="GEODIS"/>
    <d v="1899-12-30T08:03:00"/>
    <x v="1"/>
  </r>
  <r>
    <x v="0"/>
    <x v="1"/>
    <n v="0.33333333333333331"/>
    <d v="2024-09-24T00:00:00"/>
    <d v="2024-09-23T00:00:00"/>
    <x v="1"/>
    <n v="236285"/>
    <x v="1"/>
    <s v="GUARULHOS"/>
    <x v="0"/>
    <x v="0"/>
    <n v="193.73613192890909"/>
    <n v="0.8"/>
    <n v="1"/>
    <s v="SVK0J36"/>
    <s v="VUC"/>
    <s v="Dentro"/>
    <s v="Dentro"/>
    <s v="GEODIS"/>
    <d v="1899-12-30T08:45:00"/>
    <x v="1"/>
  </r>
  <r>
    <x v="0"/>
    <x v="1"/>
    <n v="0.33333333333333331"/>
    <d v="2024-09-24T00:00:00"/>
    <d v="2024-09-23T00:00:00"/>
    <x v="1"/>
    <n v="236287"/>
    <x v="1"/>
    <s v="GUARULHOS"/>
    <x v="0"/>
    <x v="0"/>
    <n v="162.90881343954092"/>
    <n v="0.22"/>
    <n v="1"/>
    <s v="SVK0J36"/>
    <s v="VUC"/>
    <s v="Dentro"/>
    <s v="Dentro"/>
    <s v="GEODIS"/>
    <d v="1899-12-30T08:45:00"/>
    <x v="1"/>
  </r>
  <r>
    <x v="0"/>
    <x v="1"/>
    <n v="0.33333333333333331"/>
    <d v="2024-09-24T00:00:00"/>
    <d v="2024-09-23T00:00:00"/>
    <x v="1"/>
    <n v="236286"/>
    <x v="1"/>
    <s v="GUARULHOS"/>
    <x v="0"/>
    <x v="0"/>
    <n v="887.47855917113634"/>
    <n v="17"/>
    <n v="1"/>
    <s v="SVK0J36"/>
    <s v="VUC"/>
    <s v="Dentro"/>
    <s v="Dentro"/>
    <s v="GEODIS"/>
    <d v="1899-12-30T08:45:00"/>
    <x v="1"/>
  </r>
  <r>
    <x v="0"/>
    <x v="1"/>
    <n v="2.7777777777777776E-2"/>
    <d v="2024-09-24T00:00:00"/>
    <d v="2024-09-23T00:00:00"/>
    <x v="1"/>
    <n v="12554"/>
    <x v="0"/>
    <s v="GUARULHOS"/>
    <x v="0"/>
    <x v="0"/>
    <n v="4855.0570141666667"/>
    <n v="357.1"/>
    <n v="4"/>
    <s v="STX1I65"/>
    <s v=" 3/4"/>
    <s v="Dentro"/>
    <s v="Dentro"/>
    <s v="GEODIS"/>
    <d v="1899-12-30T09:37:00"/>
    <x v="1"/>
  </r>
  <r>
    <x v="0"/>
    <x v="1"/>
    <n v="0.5"/>
    <d v="2024-09-26T00:00:00"/>
    <d v="2024-09-24T00:00:00"/>
    <x v="0"/>
    <n v="12557"/>
    <x v="0"/>
    <s v="GUARULHOS"/>
    <x v="0"/>
    <x v="0"/>
    <n v="2384.7464880213802"/>
    <n v="202.25"/>
    <n v="12"/>
    <s v="SUH1A57"/>
    <s v=" 3/4"/>
    <s v="Dentro"/>
    <s v="Dentro"/>
    <s v="GEODIS"/>
    <d v="1899-12-30T07:24:00"/>
    <x v="1"/>
  </r>
  <r>
    <x v="0"/>
    <x v="1"/>
    <n v="0.5"/>
    <d v="2024-09-26T00:00:00"/>
    <d v="2024-09-24T00:00:00"/>
    <x v="0"/>
    <n v="12556"/>
    <x v="0"/>
    <s v="GUARULHOS"/>
    <x v="0"/>
    <x v="0"/>
    <n v="172.66780863428124"/>
    <n v="3.9"/>
    <n v="1"/>
    <s v="SUH1A57"/>
    <s v=" 3/4"/>
    <s v="Dentro"/>
    <s v="Dentro"/>
    <s v="GEODIS"/>
    <d v="1899-12-30T07:24:00"/>
    <x v="1"/>
  </r>
  <r>
    <x v="0"/>
    <x v="1"/>
    <n v="1"/>
    <d v="2024-09-26T00:00:00"/>
    <d v="2024-09-24T00:00:00"/>
    <x v="0"/>
    <n v="236402"/>
    <x v="1"/>
    <s v="GUARULHOS"/>
    <x v="0"/>
    <x v="0"/>
    <n v="1876.9772727272727"/>
    <n v="76"/>
    <n v="1"/>
    <s v="SUH1A57"/>
    <s v=" 3/4"/>
    <s v="Dentro"/>
    <s v="Dentro"/>
    <s v="GEODIS"/>
    <d v="1899-12-30T07:24:00"/>
    <x v="1"/>
  </r>
  <r>
    <x v="0"/>
    <x v="1"/>
    <n v="2.7777777777777776E-2"/>
    <d v="2024-09-26T00:00:00"/>
    <d v="2024-09-24T00:00:00"/>
    <x v="0"/>
    <n v="12558"/>
    <x v="0"/>
    <s v="GUARULHOS"/>
    <x v="0"/>
    <x v="0"/>
    <n v="1126.24028729375"/>
    <n v="540"/>
    <n v="3"/>
    <s v="STX1I65"/>
    <s v=" 3/4"/>
    <s v="Dentro"/>
    <s v="Dentro"/>
    <s v="GEODIS"/>
    <d v="1899-12-30T12:35:00"/>
    <x v="0"/>
  </r>
  <r>
    <x v="0"/>
    <x v="1"/>
    <n v="2.7777777777777776E-2"/>
    <d v="2024-09-26T00:00:00"/>
    <d v="2024-09-24T00:00:00"/>
    <x v="0"/>
    <n v="12559"/>
    <x v="0"/>
    <s v="GUARULHOS"/>
    <x v="0"/>
    <x v="0"/>
    <n v="169.52284945031249"/>
    <n v="21"/>
    <n v="1"/>
    <s v="STX1I65"/>
    <s v=" 3/4"/>
    <s v="Dentro"/>
    <s v="Dentro"/>
    <s v="GEODIS"/>
    <d v="1899-12-30T12:35:00"/>
    <x v="0"/>
  </r>
  <r>
    <x v="0"/>
    <x v="1"/>
    <n v="2.7777777777777776E-2"/>
    <d v="2024-09-26T00:00:00"/>
    <d v="2024-09-24T00:00:00"/>
    <x v="0"/>
    <n v="12560"/>
    <x v="0"/>
    <s v="GUARULHOS"/>
    <x v="0"/>
    <x v="0"/>
    <n v="156.45001279421876"/>
    <n v="11.5"/>
    <n v="1"/>
    <s v="STX1I65"/>
    <s v=" 3/4"/>
    <s v="Dentro"/>
    <s v="Dentro"/>
    <s v="GEODIS"/>
    <d v="1899-12-30T12:35:00"/>
    <x v="0"/>
  </r>
  <r>
    <x v="0"/>
    <x v="1"/>
    <n v="2.7777777777777776E-2"/>
    <d v="2024-09-26T00:00:00"/>
    <d v="2024-09-24T00:00:00"/>
    <x v="0"/>
    <n v="12561"/>
    <x v="0"/>
    <s v="GUARULHOS"/>
    <x v="0"/>
    <x v="0"/>
    <n v="448.13241751334374"/>
    <n v="208.7"/>
    <n v="7"/>
    <s v="STX1I65"/>
    <s v=" 3/4"/>
    <s v="Dentro"/>
    <s v="Dentro"/>
    <s v="GEODIS"/>
    <d v="1899-12-30T12:35:00"/>
    <x v="0"/>
  </r>
  <r>
    <x v="0"/>
    <x v="1"/>
    <n v="1"/>
    <d v="2024-09-26T00:00:00"/>
    <d v="2024-09-25T00:00:00"/>
    <x v="1"/>
    <n v="12555"/>
    <x v="0"/>
    <s v="GUARULHOS"/>
    <x v="0"/>
    <x v="0"/>
    <n v="3037.1112908333334"/>
    <n v="1834"/>
    <n v="3"/>
    <s v="GDV2A65"/>
    <s v="TRUCK SIDER"/>
    <s v="Dentro"/>
    <s v="Dentro"/>
    <s v="GEODIS"/>
    <d v="1899-12-30T08:08:00"/>
    <x v="1"/>
  </r>
  <r>
    <x v="0"/>
    <x v="1"/>
    <n v="0.125"/>
    <d v="2024-09-30T00:00:00"/>
    <d v="2024-09-25T00:00:00"/>
    <x v="0"/>
    <n v="236378"/>
    <x v="1"/>
    <s v="GUARULHOS"/>
    <x v="0"/>
    <x v="0"/>
    <n v="187.69146198440455"/>
    <n v="1.56"/>
    <n v="2"/>
    <s v="GDV2A65"/>
    <s v="TRUCK SIDER"/>
    <s v="Dentro"/>
    <s v="Dentro"/>
    <s v="GEODIS"/>
    <d v="1899-12-30T08:08:00"/>
    <x v="1"/>
  </r>
  <r>
    <x v="0"/>
    <x v="1"/>
    <n v="0.125"/>
    <d v="2024-09-30T00:00:00"/>
    <d v="2024-09-25T00:00:00"/>
    <x v="0"/>
    <n v="236379"/>
    <x v="1"/>
    <s v="GUARULHOS"/>
    <x v="0"/>
    <x v="0"/>
    <n v="163.29823641158524"/>
    <n v="0.45"/>
    <n v="1"/>
    <s v="GDV2A65"/>
    <s v="TRUCK SIDER"/>
    <s v="Dentro"/>
    <s v="Dentro"/>
    <s v="GEODIS"/>
    <d v="1899-12-30T08:08:00"/>
    <x v="1"/>
  </r>
  <r>
    <x v="0"/>
    <x v="1"/>
    <n v="0.125"/>
    <d v="2024-09-30T00:00:00"/>
    <d v="2024-09-25T00:00:00"/>
    <x v="0"/>
    <n v="236381"/>
    <x v="1"/>
    <s v="GUARULHOS"/>
    <x v="0"/>
    <x v="0"/>
    <n v="339.32502635598411"/>
    <n v="8.4600000000000009"/>
    <n v="1"/>
    <s v="GDV2A65"/>
    <s v="TRUCK SIDER"/>
    <s v="Dentro"/>
    <s v="Dentro"/>
    <s v="GEODIS"/>
    <d v="1899-12-30T08:08:00"/>
    <x v="1"/>
  </r>
  <r>
    <x v="0"/>
    <x v="1"/>
    <n v="0.125"/>
    <d v="2024-09-30T00:00:00"/>
    <d v="2024-09-25T00:00:00"/>
    <x v="0"/>
    <n v="236385"/>
    <x v="1"/>
    <s v="GUARULHOS"/>
    <x v="0"/>
    <x v="0"/>
    <n v="680.61042558651025"/>
    <n v="23.99"/>
    <n v="1"/>
    <s v="GDV2A65"/>
    <s v="TRUCK SIDER"/>
    <s v="Dentro"/>
    <s v="Dentro"/>
    <s v="GEODIS"/>
    <d v="1899-12-30T08:08:00"/>
    <x v="1"/>
  </r>
  <r>
    <x v="0"/>
    <x v="1"/>
    <n v="0.125"/>
    <d v="2024-09-30T00:00:00"/>
    <d v="2024-09-25T00:00:00"/>
    <x v="0"/>
    <n v="236382"/>
    <x v="1"/>
    <s v="GUARULHOS"/>
    <x v="0"/>
    <x v="0"/>
    <n v="312.07493652688862"/>
    <n v="7.22"/>
    <n v="4"/>
    <s v="GDV2A65"/>
    <s v="TRUCK SIDER"/>
    <s v="Dentro"/>
    <s v="Dentro"/>
    <s v="GEODIS"/>
    <d v="1899-12-30T08:08:00"/>
    <x v="1"/>
  </r>
  <r>
    <x v="0"/>
    <x v="1"/>
    <n v="0.125"/>
    <d v="2024-09-30T00:00:00"/>
    <d v="2024-09-25T00:00:00"/>
    <x v="0"/>
    <n v="236549"/>
    <x v="1"/>
    <s v="GUARULHOS"/>
    <x v="0"/>
    <x v="0"/>
    <n v="944.54073110863635"/>
    <n v="36"/>
    <n v="1"/>
    <s v="GDV2A65"/>
    <s v="TRUCK SIDER"/>
    <s v="Dentro"/>
    <s v="Dentro"/>
    <s v="GEODIS"/>
    <d v="1899-12-30T08:08:00"/>
    <x v="1"/>
  </r>
  <r>
    <x v="0"/>
    <x v="1"/>
    <n v="0.125"/>
    <d v="2024-09-30T00:00:00"/>
    <d v="2024-09-25T00:00:00"/>
    <x v="0"/>
    <n v="236547"/>
    <x v="1"/>
    <s v="GUARULHOS"/>
    <x v="0"/>
    <x v="0"/>
    <n v="169.89100007991479"/>
    <n v="0.75"/>
    <n v="2"/>
    <s v="GDV2A65"/>
    <s v="TRUCK SIDER"/>
    <s v="Dentro"/>
    <s v="Dentro"/>
    <s v="GEODIS"/>
    <d v="1899-12-30T08:08:00"/>
    <x v="1"/>
  </r>
  <r>
    <x v="0"/>
    <x v="1"/>
    <n v="2.7777777777777776E-2"/>
    <d v="2024-09-30T00:00:00"/>
    <d v="2024-09-25T00:00:00"/>
    <x v="0"/>
    <n v="12593"/>
    <x v="0"/>
    <s v="GUARULHOS"/>
    <x v="0"/>
    <x v="0"/>
    <n v="301.33928463750004"/>
    <n v="162"/>
    <n v="2"/>
    <s v="STX1I65"/>
    <s v=" 3/4"/>
    <s v="Dentro"/>
    <s v="Dentro"/>
    <s v="GEODIS"/>
    <d v="1899-12-30T15:13:00"/>
    <x v="0"/>
  </r>
  <r>
    <x v="0"/>
    <x v="1"/>
    <n v="2.7777777777777776E-2"/>
    <d v="2024-09-30T00:00:00"/>
    <d v="2024-09-25T00:00:00"/>
    <x v="0"/>
    <n v="12814"/>
    <x v="0"/>
    <s v="GUARULHOS"/>
    <x v="0"/>
    <x v="0"/>
    <n v="332.46431043500002"/>
    <n v="125.6"/>
    <n v="8"/>
    <s v="STX1I65"/>
    <s v=" 3/4"/>
    <s v="Dentro"/>
    <s v="Dentro"/>
    <s v="GEODIS"/>
    <d v="1899-12-30T15:13:00"/>
    <x v="0"/>
  </r>
  <r>
    <x v="0"/>
    <x v="1"/>
    <n v="2.7777777777777776E-2"/>
    <d v="2024-09-30T00:00:00"/>
    <d v="2024-09-25T00:00:00"/>
    <x v="0"/>
    <n v="12591"/>
    <x v="0"/>
    <s v="GUARULHOS"/>
    <x v="0"/>
    <x v="0"/>
    <n v="918.38143545833327"/>
    <n v="540"/>
    <n v="3"/>
    <s v="STX1I65"/>
    <s v=" 3/4"/>
    <s v="Dentro"/>
    <s v="Dentro"/>
    <s v="GEODIS"/>
    <d v="1899-12-30T15:13:00"/>
    <x v="0"/>
  </r>
  <r>
    <x v="0"/>
    <x v="1"/>
    <n v="2.7777777777777776E-2"/>
    <d v="2024-09-30T00:00:00"/>
    <d v="2024-09-25T00:00:00"/>
    <x v="0"/>
    <n v="12594"/>
    <x v="0"/>
    <s v="GUARULHOS"/>
    <x v="0"/>
    <x v="0"/>
    <n v="394.59325226666664"/>
    <n v="256"/>
    <n v="2"/>
    <s v="STX1I65"/>
    <s v=" 3/4"/>
    <s v="Dentro"/>
    <s v="Dentro"/>
    <s v="GEODIS"/>
    <d v="1899-12-30T15:13:00"/>
    <x v="0"/>
  </r>
  <r>
    <x v="0"/>
    <x v="1"/>
    <n v="0.25"/>
    <d v="2024-09-26T00:00:00"/>
    <d v="2024-09-26T00:00:00"/>
    <x v="1"/>
    <n v="12566"/>
    <x v="0"/>
    <s v="GUARULHOS"/>
    <x v="0"/>
    <x v="0"/>
    <n v="257.1379628851667"/>
    <n v="14.2"/>
    <n v="1"/>
    <s v="GAC9H91"/>
    <s v="VUC"/>
    <s v="Dentro"/>
    <s v="Dentro"/>
    <s v="GEODIS"/>
    <d v="1899-12-30T08:13:00"/>
    <x v="1"/>
  </r>
  <r>
    <x v="0"/>
    <x v="1"/>
    <n v="0.25"/>
    <d v="2024-09-26T00:00:00"/>
    <d v="2024-09-26T00:00:00"/>
    <x v="1"/>
    <n v="12567"/>
    <x v="0"/>
    <s v="GUARULHOS"/>
    <x v="0"/>
    <x v="0"/>
    <n v="411.89353094750004"/>
    <n v="57"/>
    <n v="1"/>
    <s v="GAC9H91"/>
    <s v="VUC"/>
    <s v="Dentro"/>
    <s v="Dentro"/>
    <s v="GEODIS"/>
    <d v="1899-12-30T08:13:00"/>
    <x v="1"/>
  </r>
  <r>
    <x v="0"/>
    <x v="1"/>
    <n v="0.25"/>
    <d v="2024-09-26T00:00:00"/>
    <d v="2024-09-26T00:00:00"/>
    <x v="1"/>
    <n v="12568"/>
    <x v="0"/>
    <s v="GUARULHOS"/>
    <x v="0"/>
    <x v="0"/>
    <n v="154.90229110249999"/>
    <n v="3"/>
    <n v="1"/>
    <s v="GAC9H91"/>
    <s v="VUC"/>
    <s v="Dentro"/>
    <s v="Dentro"/>
    <s v="GEODIS"/>
    <d v="1899-12-30T08:13:00"/>
    <x v="1"/>
  </r>
  <r>
    <x v="0"/>
    <x v="1"/>
    <n v="1"/>
    <d v="2024-09-30T00:00:00"/>
    <d v="2024-09-27T00:00:00"/>
    <x v="1"/>
    <n v="236582"/>
    <x v="1"/>
    <s v="GUARULHOS"/>
    <x v="0"/>
    <x v="0"/>
    <n v="957.57701000000009"/>
    <n v="2.0699999999999998"/>
    <n v="2"/>
    <s v="GDE6303"/>
    <s v=" 3/4"/>
    <s v="Dentro"/>
    <s v="Dentro"/>
    <s v="GEODIS"/>
    <d v="1899-12-30T11:01:00"/>
    <x v="0"/>
  </r>
  <r>
    <x v="0"/>
    <x v="1"/>
    <n v="1"/>
    <d v="2024-10-01T00:00:00"/>
    <d v="2024-09-30T00:00:00"/>
    <x v="1"/>
    <n v="12639"/>
    <x v="0"/>
    <s v="GUARULHOS"/>
    <x v="0"/>
    <x v="0"/>
    <n v="5455.3141041666668"/>
    <n v="10191"/>
    <n v="6"/>
    <s v="CCU1C37"/>
    <s v="CARRETA SIDER"/>
    <s v="Dentro"/>
    <s v="Dentro"/>
    <s v="GEODIS"/>
    <d v="1899-12-30T16:31:00"/>
    <x v="0"/>
  </r>
  <r>
    <x v="0"/>
    <x v="2"/>
    <n v="5.8823529411764705E-2"/>
    <d v="2024-10-02T00:00:00"/>
    <d v="2024-10-01T00:00:00"/>
    <x v="1"/>
    <n v="12641"/>
    <x v="0"/>
    <s v="GUARULHOS"/>
    <x v="0"/>
    <x v="0"/>
    <n v="263.21022723687503"/>
    <n v="39"/>
    <n v="1"/>
    <s v="STX1I65"/>
    <s v=" 3/4"/>
    <s v="Dentro"/>
    <s v="Fora"/>
    <s v="GEODIS"/>
    <d v="1899-12-30T09:12:00"/>
    <x v="1"/>
  </r>
  <r>
    <x v="0"/>
    <x v="2"/>
    <n v="5.8823529411764705E-2"/>
    <d v="2024-10-02T00:00:00"/>
    <d v="2024-10-01T00:00:00"/>
    <x v="1"/>
    <n v="12640"/>
    <x v="0"/>
    <s v="GUARULHOS"/>
    <x v="0"/>
    <x v="0"/>
    <n v="360.38141825916671"/>
    <n v="68"/>
    <n v="1"/>
    <s v="STX1I65"/>
    <s v=" 3/4"/>
    <s v="Dentro"/>
    <s v="Fora"/>
    <s v="GEODIS"/>
    <d v="1899-12-30T09:12:00"/>
    <x v="1"/>
  </r>
  <r>
    <x v="0"/>
    <x v="2"/>
    <n v="5.8823529411764705E-2"/>
    <d v="2024-10-02T00:00:00"/>
    <d v="2024-10-01T00:00:00"/>
    <x v="1"/>
    <n v="12642"/>
    <x v="0"/>
    <s v="GUARULHOS"/>
    <x v="0"/>
    <x v="0"/>
    <n v="1212.6030223085002"/>
    <n v="157.6"/>
    <n v="7"/>
    <s v="STX1I65"/>
    <s v=" 3/4"/>
    <s v="Dentro"/>
    <s v="Fora"/>
    <s v="GEODIS"/>
    <d v="1899-12-30T09:12:00"/>
    <x v="1"/>
  </r>
  <r>
    <x v="0"/>
    <x v="2"/>
    <n v="5.8823529411764705E-2"/>
    <d v="2024-10-02T00:00:00"/>
    <d v="2024-10-01T00:00:00"/>
    <x v="1"/>
    <n v="12643"/>
    <x v="0"/>
    <s v="GUARULHOS"/>
    <x v="0"/>
    <x v="0"/>
    <n v="209.58480818254165"/>
    <n v="21.4"/>
    <n v="3"/>
    <s v="STX1I65"/>
    <s v=" 3/4"/>
    <s v="Dentro"/>
    <s v="Fora"/>
    <s v="GEODIS"/>
    <d v="1899-12-30T09:12:00"/>
    <x v="1"/>
  </r>
  <r>
    <x v="0"/>
    <x v="2"/>
    <n v="9.0909090909090912E-2"/>
    <d v="2024-10-02T00:00:00"/>
    <d v="2024-10-01T00:00:00"/>
    <x v="1"/>
    <n v="236934"/>
    <x v="1"/>
    <s v="GUARULHOS"/>
    <x v="0"/>
    <x v="0"/>
    <n v="1876.9772727272727"/>
    <n v="8.6999999999999993"/>
    <n v="1"/>
    <s v="STX1I65"/>
    <s v=" 3/4"/>
    <s v="Dentro"/>
    <s v="Fora"/>
    <s v="GEODIS"/>
    <d v="1899-12-30T09:12:00"/>
    <x v="1"/>
  </r>
  <r>
    <x v="0"/>
    <x v="2"/>
    <n v="0.1111111111111111"/>
    <d v="2024-10-04T00:00:00"/>
    <d v="2024-10-02T00:00:00"/>
    <x v="0"/>
    <n v="12661"/>
    <x v="0"/>
    <s v="GUARULHOS"/>
    <x v="0"/>
    <x v="1"/>
    <n v="1147.2484814287241"/>
    <n v="415"/>
    <n v="1"/>
    <s v="EXU9C84"/>
    <s v="CARRETA SIDER"/>
    <s v="Fora"/>
    <s v="Fora"/>
    <s v="GEODIS"/>
    <d v="1899-12-30T08:54:00"/>
    <x v="1"/>
  </r>
  <r>
    <x v="0"/>
    <x v="2"/>
    <n v="0.1111111111111111"/>
    <d v="2024-10-04T00:00:00"/>
    <d v="2024-10-02T00:00:00"/>
    <x v="0"/>
    <n v="12662"/>
    <x v="0"/>
    <s v="GUARULHOS"/>
    <x v="0"/>
    <x v="0"/>
    <n v="936.17866770936359"/>
    <n v="0.9"/>
    <n v="2"/>
    <s v="EXU9C84"/>
    <s v="CARRETA SIDER"/>
    <s v="Dentro"/>
    <s v="Fora"/>
    <s v="GEODIS"/>
    <d v="1899-12-30T08:54:00"/>
    <x v="1"/>
  </r>
  <r>
    <x v="0"/>
    <x v="2"/>
    <n v="0.1111111111111111"/>
    <d v="2024-10-04T00:00:00"/>
    <d v="2024-10-02T00:00:00"/>
    <x v="0"/>
    <n v="12664"/>
    <x v="0"/>
    <s v="GUARULHOS"/>
    <x v="0"/>
    <x v="0"/>
    <n v="1717.5721999428117"/>
    <n v="182"/>
    <n v="1"/>
    <s v="EXU9C84"/>
    <s v="CARRETA SIDER"/>
    <s v="Dentro"/>
    <s v="Fora"/>
    <s v="GEODIS"/>
    <d v="1899-12-30T08:54:00"/>
    <x v="1"/>
  </r>
  <r>
    <x v="0"/>
    <x v="2"/>
    <n v="0.1111111111111111"/>
    <d v="2024-10-04T00:00:00"/>
    <d v="2024-10-02T00:00:00"/>
    <x v="0"/>
    <n v="12663"/>
    <x v="0"/>
    <s v="GUARULHOS"/>
    <x v="0"/>
    <x v="0"/>
    <n v="143.27527328521938"/>
    <n v="0.8"/>
    <n v="1"/>
    <s v="EXU9C84"/>
    <s v="CARRETA SIDER"/>
    <s v="Dentro"/>
    <s v="Fora"/>
    <s v="GEODIS"/>
    <d v="1899-12-30T08:54:00"/>
    <x v="1"/>
  </r>
  <r>
    <x v="0"/>
    <x v="2"/>
    <n v="0.1111111111111111"/>
    <d v="2024-10-04T00:00:00"/>
    <d v="2024-10-02T00:00:00"/>
    <x v="0"/>
    <n v="12665"/>
    <x v="0"/>
    <s v="GUARULHOS"/>
    <x v="0"/>
    <x v="0"/>
    <n v="195.82714870598136"/>
    <n v="12"/>
    <n v="1"/>
    <s v="EXU9C84"/>
    <s v="CARRETA SIDER"/>
    <s v="Dentro"/>
    <s v="Fora"/>
    <s v="GEODIS"/>
    <d v="1899-12-30T08:54:00"/>
    <x v="1"/>
  </r>
  <r>
    <x v="0"/>
    <x v="2"/>
    <n v="0.1111111111111111"/>
    <d v="2024-10-04T00:00:00"/>
    <d v="2024-10-02T00:00:00"/>
    <x v="0"/>
    <n v="12666"/>
    <x v="0"/>
    <s v="GUARULHOS"/>
    <x v="0"/>
    <x v="0"/>
    <n v="405.40935517462179"/>
    <n v="110"/>
    <n v="1"/>
    <s v="EXU9C84"/>
    <s v="CARRETA SIDER"/>
    <s v="Dentro"/>
    <s v="Fora"/>
    <s v="GEODIS"/>
    <d v="1899-12-30T08:54:00"/>
    <x v="1"/>
  </r>
  <r>
    <x v="0"/>
    <x v="2"/>
    <n v="0.1111111111111111"/>
    <d v="2024-10-04T00:00:00"/>
    <d v="2024-10-02T00:00:00"/>
    <x v="0"/>
    <n v="12667"/>
    <x v="0"/>
    <s v="GUARULHOS"/>
    <x v="0"/>
    <x v="0"/>
    <n v="237.30580127578969"/>
    <n v="40"/>
    <n v="1"/>
    <s v="EXU9C84"/>
    <s v="CARRETA SIDER"/>
    <s v="Dentro"/>
    <s v="Fora"/>
    <s v="GEODIS"/>
    <d v="1899-12-30T08:54:00"/>
    <x v="1"/>
  </r>
  <r>
    <x v="0"/>
    <x v="2"/>
    <n v="0.1111111111111111"/>
    <d v="2024-10-04T00:00:00"/>
    <d v="2024-10-02T00:00:00"/>
    <x v="0"/>
    <n v="12668"/>
    <x v="0"/>
    <s v="GUARULHOS"/>
    <x v="0"/>
    <x v="0"/>
    <n v="1638.3932510321247"/>
    <n v="493.5"/>
    <n v="7"/>
    <s v="EXU9C84"/>
    <s v="CARRETA SIDER"/>
    <s v="Dentro"/>
    <s v="Fora"/>
    <s v="GEODIS"/>
    <d v="1899-12-30T08:54:00"/>
    <x v="1"/>
  </r>
  <r>
    <x v="0"/>
    <x v="2"/>
    <n v="0.1111111111111111"/>
    <d v="2024-10-04T00:00:00"/>
    <d v="2024-10-02T00:00:00"/>
    <x v="0"/>
    <n v="12669"/>
    <x v="0"/>
    <s v="GUARULHOS"/>
    <x v="0"/>
    <x v="0"/>
    <n v="321.14306875570571"/>
    <n v="55"/>
    <n v="1"/>
    <s v="EXU9C84"/>
    <s v="CARRETA SIDER"/>
    <s v="Dentro"/>
    <s v="Fora"/>
    <s v="GEODIS"/>
    <d v="1899-12-30T08:54:00"/>
    <x v="1"/>
  </r>
  <r>
    <x v="0"/>
    <x v="2"/>
    <n v="0.33333333333333331"/>
    <d v="2024-10-04T00:00:00"/>
    <d v="2024-10-02T00:00:00"/>
    <x v="0"/>
    <n v="237040"/>
    <x v="1"/>
    <s v="GUARULHOS"/>
    <x v="0"/>
    <x v="0"/>
    <n v="1551.4594560795458"/>
    <n v="25.5"/>
    <n v="2"/>
    <s v="EXU9C84"/>
    <s v="CARRETA SIDER"/>
    <s v="Dentro"/>
    <s v="Fora"/>
    <s v="GEODIS"/>
    <d v="1899-12-30T08:54:00"/>
    <x v="1"/>
  </r>
  <r>
    <x v="0"/>
    <x v="2"/>
    <n v="0.33333333333333331"/>
    <d v="2024-10-04T00:00:00"/>
    <d v="2024-10-02T00:00:00"/>
    <x v="0"/>
    <n v="237041"/>
    <x v="1"/>
    <s v="GUARULHOS"/>
    <x v="0"/>
    <x v="0"/>
    <n v="363.84887663863634"/>
    <n v="3.86"/>
    <n v="3"/>
    <s v="EXU9C84"/>
    <s v="CARRETA SIDER"/>
    <s v="Dentro"/>
    <s v="Fora"/>
    <s v="GEODIS"/>
    <d v="1899-12-30T08:54:00"/>
    <x v="1"/>
  </r>
  <r>
    <x v="0"/>
    <x v="2"/>
    <n v="0.33333333333333331"/>
    <d v="2024-10-04T00:00:00"/>
    <d v="2024-10-02T00:00:00"/>
    <x v="0"/>
    <n v="237042"/>
    <x v="1"/>
    <s v="GUARULHOS"/>
    <x v="0"/>
    <x v="0"/>
    <n v="1789.5472397727272"/>
    <n v="30"/>
    <n v="3"/>
    <s v="EXU9C84"/>
    <s v="CARRETA SIDER"/>
    <s v="Dentro"/>
    <s v="Fora"/>
    <s v="GEODIS"/>
    <d v="1899-12-30T08:54:00"/>
    <x v="1"/>
  </r>
  <r>
    <x v="0"/>
    <x v="2"/>
    <n v="0.33333333333333331"/>
    <d v="2024-10-04T00:00:00"/>
    <d v="2024-10-02T00:00:00"/>
    <x v="0"/>
    <n v="12658"/>
    <x v="0"/>
    <s v="GUARULHOS"/>
    <x v="0"/>
    <x v="0"/>
    <n v="255.93158683333334"/>
    <n v="110"/>
    <n v="1"/>
    <s v="GIK4C47"/>
    <s v="CARRETA SIDER"/>
    <s v="Dentro"/>
    <s v="Dentro"/>
    <s v="GEODIS"/>
    <d v="1899-12-30T14:48:00"/>
    <x v="0"/>
  </r>
  <r>
    <x v="0"/>
    <x v="2"/>
    <n v="0.33333333333333331"/>
    <d v="2024-10-04T00:00:00"/>
    <d v="2024-10-02T00:00:00"/>
    <x v="0"/>
    <n v="12659"/>
    <x v="0"/>
    <s v="GUARULHOS"/>
    <x v="0"/>
    <x v="0"/>
    <n v="220.30313540333333"/>
    <n v="20.2"/>
    <n v="2"/>
    <s v="GIK4C47"/>
    <s v="CARRETA SIDER"/>
    <s v="Dentro"/>
    <s v="Dentro"/>
    <s v="GEODIS"/>
    <d v="1899-12-30T14:48:00"/>
    <x v="0"/>
  </r>
  <r>
    <x v="0"/>
    <x v="2"/>
    <n v="0.33333333333333331"/>
    <d v="2024-10-04T00:00:00"/>
    <d v="2024-10-02T00:00:00"/>
    <x v="0"/>
    <n v="12660"/>
    <x v="0"/>
    <s v="GUARULHOS"/>
    <x v="0"/>
    <x v="0"/>
    <n v="2622.2052995499998"/>
    <n v="2963"/>
    <n v="4"/>
    <s v="GIK4C47"/>
    <s v="CARRETA SIDER"/>
    <s v="Dentro"/>
    <s v="Dentro"/>
    <s v="GEODIS"/>
    <d v="1899-12-30T14:48:00"/>
    <x v="0"/>
  </r>
  <r>
    <x v="0"/>
    <x v="2"/>
    <n v="1"/>
    <d v="2024-10-04T00:00:00"/>
    <d v="2024-10-02T00:00:00"/>
    <x v="0"/>
    <n v="12657"/>
    <x v="0"/>
    <s v="GUARULHOS"/>
    <x v="0"/>
    <x v="0"/>
    <n v="3376.2327433333335"/>
    <n v="850"/>
    <n v="4"/>
    <s v="FRK0I24"/>
    <s v="CARRETA SIDER"/>
    <s v="Dentro"/>
    <s v="Dentro"/>
    <s v="GEODIS"/>
    <d v="1899-12-30T19:11:00"/>
    <x v="0"/>
  </r>
  <r>
    <x v="0"/>
    <x v="2"/>
    <n v="5.8823529411764705E-2"/>
    <d v="2024-10-07T00:00:00"/>
    <d v="2024-10-03T00:00:00"/>
    <x v="0"/>
    <n v="12678"/>
    <x v="0"/>
    <s v="GUARULHOS"/>
    <x v="0"/>
    <x v="1"/>
    <n v="775.6385644635418"/>
    <n v="575"/>
    <n v="1"/>
    <s v="STX1I65"/>
    <s v=" 3/4"/>
    <s v="Fora"/>
    <s v="Dentro"/>
    <s v="GEODIS"/>
    <d v="1899-12-30T10:12:00"/>
    <x v="0"/>
  </r>
  <r>
    <x v="0"/>
    <x v="2"/>
    <n v="5.8823529411764705E-2"/>
    <d v="2024-10-04T00:00:00"/>
    <d v="2024-10-03T00:00:00"/>
    <x v="1"/>
    <n v="12671"/>
    <x v="0"/>
    <s v="GUARULHOS"/>
    <x v="0"/>
    <x v="1"/>
    <n v="406.71633103354168"/>
    <n v="239"/>
    <n v="1"/>
    <s v="STX1I65"/>
    <s v=" 3/4"/>
    <s v="Fora"/>
    <s v="Dentro"/>
    <s v="GEODIS"/>
    <d v="1899-12-30T10:12:00"/>
    <x v="0"/>
  </r>
  <r>
    <x v="0"/>
    <x v="2"/>
    <n v="9.0909090909090912E-2"/>
    <d v="2024-10-04T00:00:00"/>
    <d v="2024-10-03T00:00:00"/>
    <x v="1"/>
    <n v="237166"/>
    <x v="1"/>
    <s v="GUARULHOS"/>
    <x v="0"/>
    <x v="0"/>
    <n v="230.19957268429093"/>
    <n v="5.28"/>
    <n v="1"/>
    <s v="STX1I65"/>
    <s v=" 3/4"/>
    <s v="Dentro"/>
    <s v="Dentro"/>
    <s v="GEODIS"/>
    <d v="1899-12-30T10:12:00"/>
    <x v="0"/>
  </r>
  <r>
    <x v="0"/>
    <x v="2"/>
    <n v="9.0909090909090912E-2"/>
    <d v="2024-10-04T00:00:00"/>
    <d v="2024-10-03T00:00:00"/>
    <x v="1"/>
    <n v="237168"/>
    <x v="1"/>
    <s v="GUARULHOS"/>
    <x v="0"/>
    <x v="0"/>
    <n v="173.770203501"/>
    <n v="1.4"/>
    <n v="1"/>
    <s v="STX1I65"/>
    <s v=" 3/4"/>
    <s v="Dentro"/>
    <s v="Dentro"/>
    <s v="GEODIS"/>
    <d v="1899-12-30T10:12:00"/>
    <x v="0"/>
  </r>
  <r>
    <x v="0"/>
    <x v="2"/>
    <n v="9.0909090909090912E-2"/>
    <d v="2024-10-04T00:00:00"/>
    <d v="2024-10-03T00:00:00"/>
    <x v="1"/>
    <n v="237167"/>
    <x v="1"/>
    <s v="GUARULHOS"/>
    <x v="0"/>
    <x v="0"/>
    <n v="163.58964720504545"/>
    <n v="0.7"/>
    <n v="1"/>
    <s v="STX1I65"/>
    <s v=" 3/4"/>
    <s v="Dentro"/>
    <s v="Dentro"/>
    <s v="GEODIS"/>
    <d v="1899-12-30T10:12:00"/>
    <x v="0"/>
  </r>
  <r>
    <x v="0"/>
    <x v="2"/>
    <n v="9.0909090909090912E-2"/>
    <d v="2024-10-04T00:00:00"/>
    <d v="2024-10-03T00:00:00"/>
    <x v="1"/>
    <n v="237169"/>
    <x v="1"/>
    <s v="GUARULHOS"/>
    <x v="0"/>
    <x v="0"/>
    <n v="298.55473638569998"/>
    <n v="9.98"/>
    <n v="2"/>
    <s v="STX1I65"/>
    <s v=" 3/4"/>
    <s v="Dentro"/>
    <s v="Dentro"/>
    <s v="GEODIS"/>
    <d v="1899-12-30T10:12:00"/>
    <x v="0"/>
  </r>
  <r>
    <x v="0"/>
    <x v="2"/>
    <n v="9.0909090909090912E-2"/>
    <d v="2024-10-04T00:00:00"/>
    <d v="2024-10-03T00:00:00"/>
    <x v="1"/>
    <n v="237170"/>
    <x v="1"/>
    <s v="GUARULHOS"/>
    <x v="0"/>
    <x v="0"/>
    <n v="1624.4994756745232"/>
    <n v="101.15"/>
    <n v="1"/>
    <s v="STX1I65"/>
    <s v=" 3/4"/>
    <s v="Dentro"/>
    <s v="Dentro"/>
    <s v="GEODIS"/>
    <d v="1899-12-30T10:12:00"/>
    <x v="0"/>
  </r>
  <r>
    <x v="0"/>
    <x v="2"/>
    <n v="0.33333333333333331"/>
    <d v="2024-10-04T00:00:00"/>
    <d v="2024-10-04T00:00:00"/>
    <x v="1"/>
    <n v="12672"/>
    <x v="0"/>
    <s v="GUARULHOS"/>
    <x v="0"/>
    <x v="0"/>
    <n v="3316.6918099999998"/>
    <n v="850"/>
    <n v="4"/>
    <s v="GJD5J81"/>
    <s v="TRUCK SIDER"/>
    <s v="Dentro"/>
    <s v="Dentro"/>
    <s v="GEODIS"/>
    <d v="1899-12-30T19:06:00"/>
    <x v="0"/>
  </r>
  <r>
    <x v="0"/>
    <x v="2"/>
    <n v="0.25"/>
    <d v="2024-10-07T00:00:00"/>
    <d v="2024-10-07T00:00:00"/>
    <x v="1"/>
    <n v="12675"/>
    <x v="0"/>
    <s v="GUARULHOS"/>
    <x v="0"/>
    <x v="0"/>
    <n v="2020.2702278854167"/>
    <n v="306"/>
    <n v="2"/>
    <s v="CUH0B28"/>
    <s v="CARRETA SIDER"/>
    <s v="Dentro"/>
    <s v="Fora"/>
    <s v="GEODIS"/>
    <d v="1899-12-30T09:55:00"/>
    <x v="1"/>
  </r>
  <r>
    <x v="0"/>
    <x v="2"/>
    <n v="0.25"/>
    <d v="2024-10-07T00:00:00"/>
    <d v="2024-10-07T00:00:00"/>
    <x v="1"/>
    <n v="12676"/>
    <x v="0"/>
    <s v="GUARULHOS"/>
    <x v="0"/>
    <x v="0"/>
    <n v="166.16358901041667"/>
    <n v="10"/>
    <n v="1"/>
    <s v="CUH0B28"/>
    <s v="CARRETA SIDER"/>
    <s v="Dentro"/>
    <s v="Fora"/>
    <s v="GEODIS"/>
    <d v="1899-12-30T09:55:00"/>
    <x v="1"/>
  </r>
  <r>
    <x v="0"/>
    <x v="2"/>
    <n v="0.25"/>
    <d v="2024-10-07T00:00:00"/>
    <d v="2024-10-07T00:00:00"/>
    <x v="1"/>
    <n v="12677"/>
    <x v="0"/>
    <s v="GUARULHOS"/>
    <x v="0"/>
    <x v="0"/>
    <n v="232.5639204375"/>
    <n v="36"/>
    <n v="1"/>
    <s v="CUH0B28"/>
    <s v="CARRETA SIDER"/>
    <s v="Dentro"/>
    <s v="Fora"/>
    <s v="GEODIS"/>
    <d v="1899-12-30T09:55:00"/>
    <x v="1"/>
  </r>
  <r>
    <x v="0"/>
    <x v="2"/>
    <n v="1"/>
    <d v="2024-10-07T00:00:00"/>
    <d v="2024-10-07T00:00:00"/>
    <x v="1"/>
    <n v="237279"/>
    <x v="1"/>
    <s v="GUARULHOS"/>
    <x v="0"/>
    <x v="0"/>
    <n v="1876.9772727272727"/>
    <n v="4.25"/>
    <n v="1"/>
    <s v="CUH0B28"/>
    <s v="CARRETA SIDER"/>
    <s v="Dentro"/>
    <s v="Fora"/>
    <s v="GEODIS"/>
    <d v="1899-12-30T09:55:00"/>
    <x v="1"/>
  </r>
  <r>
    <x v="0"/>
    <x v="2"/>
    <n v="0.5"/>
    <d v="2024-10-07T00:00:00"/>
    <d v="2024-10-07T00:00:00"/>
    <x v="1"/>
    <n v="12674"/>
    <x v="0"/>
    <s v="GUARULHOS"/>
    <x v="0"/>
    <x v="0"/>
    <n v="931.68335516041657"/>
    <n v="220"/>
    <n v="3"/>
    <s v="SUH1A57"/>
    <s v=" 3/4"/>
    <s v="Dentro"/>
    <s v="Dentro"/>
    <s v="GEODIS"/>
    <d v="1899-12-30T10:13:00"/>
    <x v="0"/>
  </r>
  <r>
    <x v="0"/>
    <x v="2"/>
    <n v="0.5"/>
    <d v="2024-10-07T00:00:00"/>
    <d v="2024-10-07T00:00:00"/>
    <x v="1"/>
    <n v="12673"/>
    <x v="0"/>
    <s v="GUARULHOS"/>
    <x v="0"/>
    <x v="0"/>
    <n v="154.48385718230207"/>
    <n v="4.3"/>
    <n v="1"/>
    <s v="SUH1A57"/>
    <s v=" 3/4"/>
    <s v="Dentro"/>
    <s v="Dentro"/>
    <s v="GEODIS"/>
    <d v="1899-12-30T10:13:00"/>
    <x v="0"/>
  </r>
  <r>
    <x v="0"/>
    <x v="2"/>
    <n v="1"/>
    <d v="2024-10-09T00:00:00"/>
    <d v="2024-10-08T00:00:00"/>
    <x v="1"/>
    <n v="12708"/>
    <x v="0"/>
    <s v="GUARULHOS"/>
    <x v="0"/>
    <x v="0"/>
    <n v="498.91023916666671"/>
    <n v="19.2"/>
    <n v="2"/>
    <s v="IUR0D72"/>
    <s v="FIORINO"/>
    <s v="Dentro"/>
    <s v="Dentro"/>
    <s v="GEODIS"/>
    <d v="1899-12-30T09:55:00"/>
    <x v="1"/>
  </r>
  <r>
    <x v="0"/>
    <x v="2"/>
    <n v="5.8823529411764705E-2"/>
    <d v="2024-10-09T00:00:00"/>
    <d v="2024-10-08T00:00:00"/>
    <x v="1"/>
    <n v="12707"/>
    <x v="0"/>
    <s v="GUARULHOS"/>
    <x v="0"/>
    <x v="0"/>
    <n v="485.02974353343751"/>
    <n v="93"/>
    <n v="1"/>
    <s v="STX1I65"/>
    <s v=" 3/4"/>
    <s v="Dentro"/>
    <s v="Dentro"/>
    <s v="GEODIS"/>
    <d v="1899-12-30T09:05:00"/>
    <x v="1"/>
  </r>
  <r>
    <x v="0"/>
    <x v="2"/>
    <n v="5.8823529411764705E-2"/>
    <d v="2024-10-09T00:00:00"/>
    <d v="2024-10-08T00:00:00"/>
    <x v="1"/>
    <n v="12706"/>
    <x v="0"/>
    <s v="GUARULHOS"/>
    <x v="0"/>
    <x v="0"/>
    <n v="517.62069461938552"/>
    <n v="91.3"/>
    <n v="4"/>
    <s v="STX1I65"/>
    <s v=" 3/4"/>
    <s v="Dentro"/>
    <s v="Dentro"/>
    <s v="GEODIS"/>
    <d v="1899-12-30T09:05:00"/>
    <x v="1"/>
  </r>
  <r>
    <x v="0"/>
    <x v="2"/>
    <n v="5.8823529411764705E-2"/>
    <d v="2024-10-09T00:00:00"/>
    <d v="2024-10-08T00:00:00"/>
    <x v="1"/>
    <n v="12705"/>
    <x v="0"/>
    <s v="GUARULHOS"/>
    <x v="0"/>
    <x v="0"/>
    <n v="181.02775002096561"/>
    <n v="10.91"/>
    <n v="1"/>
    <s v="STX1I65"/>
    <s v=" 3/4"/>
    <s v="Dentro"/>
    <s v="Dentro"/>
    <s v="GEODIS"/>
    <d v="1899-12-30T09:05:00"/>
    <x v="1"/>
  </r>
  <r>
    <x v="0"/>
    <x v="2"/>
    <n v="9.0909090909090912E-2"/>
    <d v="2024-10-09T00:00:00"/>
    <d v="2024-10-08T00:00:00"/>
    <x v="1"/>
    <n v="237528"/>
    <x v="1"/>
    <s v="GUARULHOS"/>
    <x v="0"/>
    <x v="0"/>
    <n v="1304.4421264012501"/>
    <n v="5.9"/>
    <n v="1"/>
    <s v="STX1I65"/>
    <s v=" 3/4"/>
    <s v="Dentro"/>
    <s v="Dentro"/>
    <s v="GEODIS"/>
    <d v="1899-12-30T09:05:00"/>
    <x v="1"/>
  </r>
  <r>
    <x v="0"/>
    <x v="2"/>
    <n v="9.0909090909090912E-2"/>
    <d v="2024-10-09T00:00:00"/>
    <d v="2024-10-08T00:00:00"/>
    <x v="1"/>
    <n v="237529"/>
    <x v="1"/>
    <s v="GUARULHOS"/>
    <x v="0"/>
    <x v="0"/>
    <n v="167.65077143521592"/>
    <n v="0.11"/>
    <n v="2"/>
    <s v="STX1I65"/>
    <s v=" 3/4"/>
    <s v="Dentro"/>
    <s v="Dentro"/>
    <s v="GEODIS"/>
    <d v="1899-12-30T09:05:00"/>
    <x v="1"/>
  </r>
  <r>
    <x v="0"/>
    <x v="2"/>
    <n v="1"/>
    <d v="2024-10-09T00:00:00"/>
    <d v="2024-10-08T00:00:00"/>
    <x v="1"/>
    <n v="237524"/>
    <x v="1"/>
    <s v="GUARULHOS"/>
    <x v="0"/>
    <x v="0"/>
    <n v="7282.9661818181821"/>
    <n v="2918"/>
    <n v="16"/>
    <s v="GIK4C47"/>
    <s v="CARRETA SIDER"/>
    <s v="Dentro"/>
    <s v="Dentro"/>
    <s v="GEODIS"/>
    <d v="1899-12-30T21:48:00"/>
    <x v="0"/>
  </r>
  <r>
    <x v="0"/>
    <x v="2"/>
    <n v="0.25"/>
    <d v="2024-10-09T00:00:00"/>
    <d v="2024-10-09T00:00:00"/>
    <x v="1"/>
    <n v="12710"/>
    <x v="0"/>
    <s v="GUARULHOS"/>
    <x v="0"/>
    <x v="1"/>
    <n v="7162.19092"/>
    <n v="5582"/>
    <n v="12"/>
    <s v="CUH0B28"/>
    <s v="CARRETA SIDER"/>
    <s v="Fora"/>
    <s v="Dentro"/>
    <s v="GEODIS"/>
    <d v="1899-12-30T12:09:00"/>
    <x v="0"/>
  </r>
  <r>
    <x v="0"/>
    <x v="2"/>
    <n v="0.2"/>
    <d v="2024-10-10T00:00:00"/>
    <d v="2024-10-09T00:00:00"/>
    <x v="1"/>
    <n v="12712"/>
    <x v="0"/>
    <s v="GUARULHOS"/>
    <x v="0"/>
    <x v="0"/>
    <n v="493.75"/>
    <n v="15.2"/>
    <n v="1"/>
    <s v="SUQ1F67"/>
    <s v=" 3/4"/>
    <s v="Dentro"/>
    <s v="Dentro"/>
    <s v="GEODIS"/>
    <d v="1899-12-30T09:36:00"/>
    <x v="1"/>
  </r>
  <r>
    <x v="0"/>
    <x v="2"/>
    <n v="0.125"/>
    <d v="2024-10-10T00:00:00"/>
    <d v="2024-10-09T00:00:00"/>
    <x v="1"/>
    <n v="237597"/>
    <x v="1"/>
    <s v="GUARULHOS"/>
    <x v="0"/>
    <x v="0"/>
    <n v="672.29673785917169"/>
    <n v="11.91"/>
    <n v="1"/>
    <s v="GEH4043"/>
    <s v=" 3/4"/>
    <s v="Dentro"/>
    <s v="Dentro"/>
    <s v="GEODIS"/>
    <d v="1899-12-30T08:37:00"/>
    <x v="1"/>
  </r>
  <r>
    <x v="0"/>
    <x v="2"/>
    <n v="0.125"/>
    <d v="2024-10-10T00:00:00"/>
    <d v="2024-10-09T00:00:00"/>
    <x v="1"/>
    <n v="237598"/>
    <x v="1"/>
    <s v="GUARULHOS"/>
    <x v="0"/>
    <x v="0"/>
    <n v="412.63507742067617"/>
    <n v="5.95"/>
    <n v="1"/>
    <s v="GEH4043"/>
    <s v=" 3/4"/>
    <s v="Dentro"/>
    <s v="Dentro"/>
    <s v="GEODIS"/>
    <d v="1899-12-30T08:37:00"/>
    <x v="1"/>
  </r>
  <r>
    <x v="0"/>
    <x v="2"/>
    <n v="1"/>
    <d v="2024-10-10T00:00:00"/>
    <d v="2024-10-10T00:00:00"/>
    <x v="1"/>
    <n v="12713"/>
    <x v="0"/>
    <s v="GUARULHOS"/>
    <x v="0"/>
    <x v="0"/>
    <n v="742.70833333333337"/>
    <n v="25"/>
    <n v="1"/>
    <s v="KPR3J81"/>
    <s v="FIORINO"/>
    <s v="Dentro"/>
    <s v="Dentro"/>
    <s v="GEODIS"/>
    <d v="1899-12-30T09:08:00"/>
    <x v="1"/>
  </r>
  <r>
    <x v="0"/>
    <x v="2"/>
    <n v="1"/>
    <d v="2024-10-11T00:00:00"/>
    <d v="2024-10-11T00:00:00"/>
    <x v="1"/>
    <n v="237738"/>
    <x v="1"/>
    <s v="GUARULHOS"/>
    <x v="0"/>
    <x v="0"/>
    <n v="931.52272727272725"/>
    <n v="9.1199999999999992"/>
    <n v="1"/>
    <s v="LQW7A30"/>
    <s v="FIORINO"/>
    <s v="Dentro"/>
    <s v="Dentro"/>
    <s v="GEODIS"/>
    <d v="1899-12-30T06:55:00"/>
    <x v="1"/>
  </r>
  <r>
    <x v="0"/>
    <x v="2"/>
    <n v="1"/>
    <d v="2024-10-11T00:00:00"/>
    <d v="2024-10-11T00:00:00"/>
    <x v="1"/>
    <n v="12727"/>
    <x v="0"/>
    <s v="GUARULHOS"/>
    <x v="0"/>
    <x v="0"/>
    <n v="493.75"/>
    <n v="1.4"/>
    <n v="1"/>
    <s v="LQW7A30"/>
    <s v="FIORINO"/>
    <s v="Dentro"/>
    <s v="Dentro"/>
    <s v="GEODIS"/>
    <d v="1899-12-30T08:49:00"/>
    <x v="1"/>
  </r>
  <r>
    <x v="0"/>
    <x v="2"/>
    <n v="0.14285714285714285"/>
    <d v="2024-10-16T00:00:00"/>
    <d v="2024-10-14T00:00:00"/>
    <x v="0"/>
    <n v="12737"/>
    <x v="0"/>
    <s v="GUARULHOS"/>
    <x v="0"/>
    <x v="0"/>
    <n v="428.89030608333331"/>
    <n v="40"/>
    <n v="1"/>
    <s v="EKU1E84"/>
    <s v="VUC"/>
    <s v="Dentro"/>
    <s v="Dentro"/>
    <s v="GEODIS"/>
    <d v="1899-12-30T16:05:00"/>
    <x v="0"/>
  </r>
  <r>
    <x v="0"/>
    <x v="2"/>
    <n v="0.14285714285714285"/>
    <d v="2024-10-16T00:00:00"/>
    <d v="2024-10-14T00:00:00"/>
    <x v="0"/>
    <n v="12738"/>
    <x v="0"/>
    <s v="GUARULHOS"/>
    <x v="0"/>
    <x v="0"/>
    <n v="205.48469386875001"/>
    <n v="9"/>
    <n v="2"/>
    <s v="EKU1E84"/>
    <s v="VUC"/>
    <s v="Dentro"/>
    <s v="Dentro"/>
    <s v="GEODIS"/>
    <d v="1899-12-30T16:05:00"/>
    <x v="0"/>
  </r>
  <r>
    <x v="0"/>
    <x v="2"/>
    <n v="0.125"/>
    <d v="2024-10-16T00:00:00"/>
    <d v="2024-10-14T00:00:00"/>
    <x v="0"/>
    <n v="238045"/>
    <x v="1"/>
    <s v="GUARULHOS"/>
    <x v="0"/>
    <x v="0"/>
    <n v="378.56496044863633"/>
    <n v="58"/>
    <n v="1"/>
    <s v="GEH4043"/>
    <s v=" 3/4"/>
    <s v="Dentro"/>
    <s v="Dentro"/>
    <s v="GEODIS"/>
    <d v="1899-12-30T08:35:00"/>
    <x v="1"/>
  </r>
  <r>
    <x v="0"/>
    <x v="2"/>
    <n v="0.125"/>
    <d v="2024-10-16T00:00:00"/>
    <d v="2024-10-14T00:00:00"/>
    <x v="0"/>
    <n v="238044"/>
    <x v="1"/>
    <s v="GUARULHOS"/>
    <x v="0"/>
    <x v="0"/>
    <n v="157.25226868226591"/>
    <n v="0.99"/>
    <n v="1"/>
    <s v="GEH4043"/>
    <s v=" 3/4"/>
    <s v="Dentro"/>
    <s v="Dentro"/>
    <s v="GEODIS"/>
    <d v="1899-12-30T08:35:00"/>
    <x v="1"/>
  </r>
  <r>
    <x v="0"/>
    <x v="2"/>
    <n v="0.125"/>
    <d v="2024-10-16T00:00:00"/>
    <d v="2024-10-14T00:00:00"/>
    <x v="0"/>
    <n v="238046"/>
    <x v="1"/>
    <s v="GUARULHOS"/>
    <x v="0"/>
    <x v="0"/>
    <n v="1745.985576739773"/>
    <n v="385"/>
    <n v="1"/>
    <s v="GEH4043"/>
    <s v=" 3/4"/>
    <s v="Dentro"/>
    <s v="Dentro"/>
    <s v="GEODIS"/>
    <d v="1899-12-30T08:35:00"/>
    <x v="1"/>
  </r>
  <r>
    <x v="0"/>
    <x v="2"/>
    <n v="1"/>
    <d v="2024-10-16T00:00:00"/>
    <d v="2024-10-14T00:00:00"/>
    <x v="0"/>
    <n v="12739"/>
    <x v="0"/>
    <s v="GUARULHOS"/>
    <x v="0"/>
    <x v="0"/>
    <n v="3322.5355450000002"/>
    <n v="850"/>
    <n v="4"/>
    <s v="GKH1I95"/>
    <s v="CARRETA SIDER"/>
    <s v="Dentro"/>
    <s v="Dentro"/>
    <s v="GEODIS"/>
    <d v="1899-12-30T16:06:00"/>
    <x v="0"/>
  </r>
  <r>
    <x v="0"/>
    <x v="2"/>
    <n v="0.14285714285714285"/>
    <d v="2024-10-16T00:00:00"/>
    <d v="2024-10-15T00:00:00"/>
    <x v="1"/>
    <n v="12744"/>
    <x v="0"/>
    <s v="GUARULHOS"/>
    <x v="0"/>
    <x v="0"/>
    <n v="179.77255406875"/>
    <n v="6"/>
    <n v="1"/>
    <s v="EKU1E84"/>
    <s v="VUC"/>
    <s v="Dentro"/>
    <s v="Dentro"/>
    <s v="GEODIS"/>
    <d v="1899-12-30T07:57:00"/>
    <x v="1"/>
  </r>
  <r>
    <x v="0"/>
    <x v="2"/>
    <n v="0.14285714285714285"/>
    <d v="2024-10-16T00:00:00"/>
    <d v="2024-10-15T00:00:00"/>
    <x v="1"/>
    <n v="12743"/>
    <x v="0"/>
    <s v="GUARULHOS"/>
    <x v="0"/>
    <x v="0"/>
    <n v="325.27096335760416"/>
    <n v="28.3"/>
    <n v="1"/>
    <s v="EKU1E84"/>
    <s v="VUC"/>
    <s v="Dentro"/>
    <s v="Dentro"/>
    <s v="GEODIS"/>
    <d v="1899-12-30T07:57:00"/>
    <x v="1"/>
  </r>
  <r>
    <x v="0"/>
    <x v="2"/>
    <n v="0.14285714285714285"/>
    <d v="2024-10-16T00:00:00"/>
    <d v="2024-10-15T00:00:00"/>
    <x v="1"/>
    <n v="12742"/>
    <x v="0"/>
    <s v="GUARULHOS"/>
    <x v="0"/>
    <x v="0"/>
    <n v="810.65397378145838"/>
    <n v="100.2"/>
    <n v="1"/>
    <s v="EKU1E84"/>
    <s v="VUC"/>
    <s v="Dentro"/>
    <s v="Dentro"/>
    <s v="GEODIS"/>
    <d v="1899-12-30T07:57:00"/>
    <x v="1"/>
  </r>
  <r>
    <x v="0"/>
    <x v="2"/>
    <n v="0.14285714285714285"/>
    <d v="2024-10-16T00:00:00"/>
    <d v="2024-10-15T00:00:00"/>
    <x v="1"/>
    <n v="12741"/>
    <x v="0"/>
    <s v="GUARULHOS"/>
    <x v="0"/>
    <x v="0"/>
    <n v="159.54631779989583"/>
    <n v="2.9"/>
    <n v="1"/>
    <s v="EKU1E84"/>
    <s v="VUC"/>
    <s v="Dentro"/>
    <s v="Dentro"/>
    <s v="GEODIS"/>
    <d v="1899-12-30T07:57:00"/>
    <x v="1"/>
  </r>
  <r>
    <x v="0"/>
    <x v="2"/>
    <n v="0.14285714285714285"/>
    <d v="2024-10-16T00:00:00"/>
    <d v="2024-10-15T00:00:00"/>
    <x v="1"/>
    <n v="12740"/>
    <x v="0"/>
    <s v="GUARULHOS"/>
    <x v="0"/>
    <x v="0"/>
    <n v="143.10434509102083"/>
    <n v="0.38"/>
    <n v="1"/>
    <s v="EKU1E84"/>
    <s v="VUC"/>
    <s v="Dentro"/>
    <s v="Dentro"/>
    <s v="GEODIS"/>
    <d v="1899-12-30T07:57:00"/>
    <x v="1"/>
  </r>
  <r>
    <x v="0"/>
    <x v="2"/>
    <n v="1"/>
    <d v="2024-10-16T00:00:00"/>
    <d v="2024-10-15T00:00:00"/>
    <x v="1"/>
    <n v="12746"/>
    <x v="0"/>
    <s v="GUARULHOS"/>
    <x v="0"/>
    <x v="0"/>
    <n v="3070.4348208333336"/>
    <n v="430"/>
    <n v="2"/>
    <s v="GDV2A65"/>
    <s v="TRUCK SIDER"/>
    <s v="Dentro"/>
    <s v="Dentro"/>
    <s v="GEODIS"/>
    <d v="1899-12-30T19:27:00"/>
    <x v="0"/>
  </r>
  <r>
    <x v="0"/>
    <x v="2"/>
    <n v="0.2"/>
    <d v="2024-10-16T00:00:00"/>
    <d v="2024-10-15T00:00:00"/>
    <x v="1"/>
    <n v="12745"/>
    <x v="0"/>
    <s v="GUARULHOS"/>
    <x v="0"/>
    <x v="0"/>
    <n v="2096.3277441666669"/>
    <n v="835"/>
    <n v="5"/>
    <s v="STT6C63"/>
    <s v="VUC"/>
    <s v="Dentro"/>
    <s v="Dentro"/>
    <s v="GEODIS"/>
    <d v="1899-12-30T23:10:00"/>
    <x v="0"/>
  </r>
  <r>
    <x v="0"/>
    <x v="2"/>
    <n v="5.8823529411764705E-2"/>
    <d v="2024-10-17T00:00:00"/>
    <d v="2024-10-16T00:00:00"/>
    <x v="1"/>
    <n v="12749"/>
    <x v="0"/>
    <s v="GUARULHOS"/>
    <x v="0"/>
    <x v="0"/>
    <n v="363.76875833333327"/>
    <n v="40"/>
    <n v="1"/>
    <s v="STX1I65"/>
    <s v=" 3/4"/>
    <s v="Dentro"/>
    <s v="Dentro"/>
    <s v="GEODIS"/>
    <d v="1899-12-30T10:58:00"/>
    <x v="0"/>
  </r>
  <r>
    <x v="0"/>
    <x v="2"/>
    <n v="5.8823529411764705E-2"/>
    <d v="2024-10-17T00:00:00"/>
    <d v="2024-10-16T00:00:00"/>
    <x v="1"/>
    <n v="12748"/>
    <x v="0"/>
    <s v="GUARULHOS"/>
    <x v="0"/>
    <x v="0"/>
    <n v="270.6062392291667"/>
    <n v="23.3"/>
    <n v="1"/>
    <s v="STX1I65"/>
    <s v=" 3/4"/>
    <s v="Dentro"/>
    <s v="Dentro"/>
    <s v="GEODIS"/>
    <d v="1899-12-30T10:58:00"/>
    <x v="0"/>
  </r>
  <r>
    <x v="0"/>
    <x v="2"/>
    <n v="0.125"/>
    <d v="2024-10-17T00:00:00"/>
    <d v="2024-10-16T00:00:00"/>
    <x v="1"/>
    <n v="238160"/>
    <x v="1"/>
    <s v="GUARULHOS"/>
    <x v="0"/>
    <x v="0"/>
    <n v="169.90783857568181"/>
    <n v="2"/>
    <n v="1"/>
    <s v="CIV4354"/>
    <s v="TRUCK SIDER"/>
    <s v="Dentro"/>
    <s v="Dentro"/>
    <s v="GEODIS"/>
    <d v="1899-12-30T08:30:00"/>
    <x v="1"/>
  </r>
  <r>
    <x v="0"/>
    <x v="2"/>
    <n v="0.125"/>
    <d v="2024-10-17T00:00:00"/>
    <d v="2024-10-16T00:00:00"/>
    <x v="1"/>
    <n v="238157"/>
    <x v="1"/>
    <s v="GUARULHOS"/>
    <x v="0"/>
    <x v="0"/>
    <n v="213.2995449388159"/>
    <n v="7.26"/>
    <n v="1"/>
    <s v="CIV4354"/>
    <s v="TRUCK SIDER"/>
    <s v="Dentro"/>
    <s v="Dentro"/>
    <s v="GEODIS"/>
    <d v="1899-12-30T08:30:00"/>
    <x v="1"/>
  </r>
  <r>
    <x v="0"/>
    <x v="2"/>
    <n v="0.125"/>
    <d v="2024-10-17T00:00:00"/>
    <d v="2024-10-16T00:00:00"/>
    <x v="1"/>
    <n v="238218"/>
    <x v="1"/>
    <s v="GUARULHOS"/>
    <x v="0"/>
    <x v="0"/>
    <n v="283.25423504516141"/>
    <n v="15.74"/>
    <n v="1"/>
    <s v="CIV4354"/>
    <s v="TRUCK SIDER"/>
    <s v="Dentro"/>
    <s v="Dentro"/>
    <s v="GEODIS"/>
    <d v="1899-12-30T08:30:00"/>
    <x v="1"/>
  </r>
  <r>
    <x v="0"/>
    <x v="2"/>
    <n v="0.125"/>
    <d v="2024-10-17T00:00:00"/>
    <d v="2024-10-16T00:00:00"/>
    <x v="1"/>
    <n v="238158"/>
    <x v="1"/>
    <s v="GUARULHOS"/>
    <x v="0"/>
    <x v="0"/>
    <n v="767.98744148960236"/>
    <n v="74.5"/>
    <n v="1"/>
    <s v="CIV4354"/>
    <s v="TRUCK SIDER"/>
    <s v="Dentro"/>
    <s v="Dentro"/>
    <s v="GEODIS"/>
    <d v="1899-12-30T08:30:00"/>
    <x v="1"/>
  </r>
  <r>
    <x v="0"/>
    <x v="2"/>
    <n v="0.125"/>
    <d v="2024-10-17T00:00:00"/>
    <d v="2024-10-16T00:00:00"/>
    <x v="1"/>
    <n v="238159"/>
    <x v="1"/>
    <s v="GUARULHOS"/>
    <x v="0"/>
    <x v="0"/>
    <n v="248.11190251532273"/>
    <n v="11.48"/>
    <n v="1"/>
    <s v="CIV4354"/>
    <s v="TRUCK SIDER"/>
    <s v="Dentro"/>
    <s v="Dentro"/>
    <s v="GEODIS"/>
    <d v="1899-12-30T08:30:00"/>
    <x v="1"/>
  </r>
  <r>
    <x v="0"/>
    <x v="2"/>
    <n v="0.125"/>
    <d v="2024-10-17T00:00:00"/>
    <d v="2024-10-16T00:00:00"/>
    <x v="1"/>
    <n v="238161"/>
    <x v="1"/>
    <s v="GUARULHOS"/>
    <x v="0"/>
    <x v="0"/>
    <n v="173.9500317539966"/>
    <n v="2.4900000000000002"/>
    <n v="1"/>
    <s v="CIV4354"/>
    <s v="TRUCK SIDER"/>
    <s v="Dentro"/>
    <s v="Dentro"/>
    <s v="GEODIS"/>
    <d v="1899-12-30T08:30:00"/>
    <x v="1"/>
  </r>
  <r>
    <x v="0"/>
    <x v="2"/>
    <n v="0.125"/>
    <d v="2024-10-17T00:00:00"/>
    <d v="2024-10-16T00:00:00"/>
    <x v="1"/>
    <n v="238162"/>
    <x v="1"/>
    <s v="GUARULHOS"/>
    <x v="0"/>
    <x v="0"/>
    <n v="1314.7405796663977"/>
    <n v="127.1"/>
    <n v="2"/>
    <s v="CIV4354"/>
    <s v="TRUCK SIDER"/>
    <s v="Dentro"/>
    <s v="Dentro"/>
    <s v="GEODIS"/>
    <d v="1899-12-30T08:30:00"/>
    <x v="1"/>
  </r>
  <r>
    <x v="0"/>
    <x v="2"/>
    <n v="0.125"/>
    <d v="2024-10-17T00:00:00"/>
    <d v="2024-10-16T00:00:00"/>
    <x v="1"/>
    <n v="238163"/>
    <x v="1"/>
    <s v="GUARULHOS"/>
    <x v="0"/>
    <x v="0"/>
    <n v="890.5731366523728"/>
    <n v="89.36"/>
    <n v="1"/>
    <s v="CIV4354"/>
    <s v="TRUCK SIDER"/>
    <s v="Dentro"/>
    <s v="Dentro"/>
    <s v="GEODIS"/>
    <d v="1899-12-30T08:30:00"/>
    <x v="1"/>
  </r>
  <r>
    <x v="0"/>
    <x v="2"/>
    <n v="0.5"/>
    <d v="2024-10-18T00:00:00"/>
    <d v="2024-10-17T00:00:00"/>
    <x v="1"/>
    <n v="12751"/>
    <x v="0"/>
    <s v="GUARULHOS"/>
    <x v="0"/>
    <x v="0"/>
    <n v="1418.4681373270835"/>
    <n v="38"/>
    <n v="1"/>
    <s v="GAG2F88"/>
    <s v="TRUCK SIDER"/>
    <s v="Dentro"/>
    <s v="Dentro"/>
    <s v="GEODIS"/>
    <d v="1899-12-30T12:52:00"/>
    <x v="0"/>
  </r>
  <r>
    <x v="0"/>
    <x v="2"/>
    <n v="0.5"/>
    <d v="2024-10-18T00:00:00"/>
    <d v="2024-10-17T00:00:00"/>
    <x v="1"/>
    <n v="12750"/>
    <x v="0"/>
    <s v="GUARULHOS"/>
    <x v="0"/>
    <x v="0"/>
    <n v="291.94852942031252"/>
    <n v="4.5"/>
    <n v="1"/>
    <s v="GAG2F88"/>
    <s v="TRUCK SIDER"/>
    <s v="Dentro"/>
    <s v="Dentro"/>
    <s v="GEODIS"/>
    <d v="1899-12-30T12:52:00"/>
    <x v="0"/>
  </r>
  <r>
    <x v="0"/>
    <x v="2"/>
    <n v="0.5"/>
    <d v="2024-10-18T00:00:00"/>
    <d v="2024-10-17T00:00:00"/>
    <x v="1"/>
    <n v="238301"/>
    <x v="1"/>
    <s v="GUARULHOS"/>
    <x v="0"/>
    <x v="0"/>
    <n v="3099.7061082903178"/>
    <n v="3546"/>
    <n v="2"/>
    <s v="GAG2F88"/>
    <s v="TRUCK SIDER"/>
    <s v="Dentro"/>
    <s v="Dentro"/>
    <s v="GEODIS"/>
    <d v="1899-12-30T12:52:00"/>
    <x v="0"/>
  </r>
  <r>
    <x v="0"/>
    <x v="2"/>
    <n v="0.5"/>
    <d v="2024-10-18T00:00:00"/>
    <d v="2024-10-17T00:00:00"/>
    <x v="1"/>
    <n v="238300"/>
    <x v="1"/>
    <s v="GUARULHOS"/>
    <x v="0"/>
    <x v="0"/>
    <n v="402.94411332982793"/>
    <n v="229.97"/>
    <n v="1"/>
    <s v="GAG2F88"/>
    <s v="TRUCK SIDER"/>
    <s v="Dentro"/>
    <s v="Dentro"/>
    <s v="GEODIS"/>
    <d v="1899-12-30T12:52:00"/>
    <x v="0"/>
  </r>
  <r>
    <x v="0"/>
    <x v="2"/>
    <n v="0.2"/>
    <d v="2024-10-18T00:00:00"/>
    <d v="2024-10-18T00:00:00"/>
    <x v="1"/>
    <n v="12754"/>
    <x v="0"/>
    <s v="GUARULHOS"/>
    <x v="0"/>
    <x v="0"/>
    <n v="184.98767066291666"/>
    <n v="13"/>
    <n v="1"/>
    <s v="SUQ1F67"/>
    <s v=" 3/4"/>
    <s v="Dentro"/>
    <s v="Dentro"/>
    <s v="GEODIS"/>
    <d v="1899-12-30T10:16:00"/>
    <x v="0"/>
  </r>
  <r>
    <x v="0"/>
    <x v="2"/>
    <n v="0.2"/>
    <d v="2024-10-18T00:00:00"/>
    <d v="2024-10-18T00:00:00"/>
    <x v="1"/>
    <n v="12755"/>
    <x v="0"/>
    <s v="GUARULHOS"/>
    <x v="0"/>
    <x v="0"/>
    <n v="151.61329227189165"/>
    <n v="3.22"/>
    <n v="1"/>
    <s v="SUQ1F67"/>
    <s v=" 3/4"/>
    <s v="Dentro"/>
    <s v="Dentro"/>
    <s v="GEODIS"/>
    <d v="1899-12-30T10:16:00"/>
    <x v="0"/>
  </r>
  <r>
    <x v="0"/>
    <x v="2"/>
    <n v="0.2"/>
    <d v="2024-10-18T00:00:00"/>
    <d v="2024-10-18T00:00:00"/>
    <x v="1"/>
    <n v="12756"/>
    <x v="0"/>
    <s v="GUARULHOS"/>
    <x v="0"/>
    <x v="0"/>
    <n v="978.05572159075007"/>
    <n v="245.4"/>
    <n v="1"/>
    <s v="SUQ1F67"/>
    <s v=" 3/4"/>
    <s v="Dentro"/>
    <s v="Dentro"/>
    <s v="GEODIS"/>
    <d v="1899-12-30T10:16:00"/>
    <x v="0"/>
  </r>
  <r>
    <x v="0"/>
    <x v="2"/>
    <n v="0.2"/>
    <d v="2024-10-18T00:00:00"/>
    <d v="2024-10-18T00:00:00"/>
    <x v="1"/>
    <n v="12757"/>
    <x v="0"/>
    <s v="GUARULHOS"/>
    <x v="0"/>
    <x v="0"/>
    <n v="146.80164876152918"/>
    <n v="1.81"/>
    <n v="1"/>
    <s v="SUQ1F67"/>
    <s v=" 3/4"/>
    <s v="Dentro"/>
    <s v="Dentro"/>
    <s v="GEODIS"/>
    <d v="1899-12-30T10:16:00"/>
    <x v="0"/>
  </r>
  <r>
    <x v="0"/>
    <x v="2"/>
    <n v="1"/>
    <d v="2024-10-18T00:00:00"/>
    <d v="2024-10-18T00:00:00"/>
    <x v="1"/>
    <n v="238338"/>
    <x v="1"/>
    <s v="GUARULHOS"/>
    <x v="0"/>
    <x v="0"/>
    <n v="931.52272727272725"/>
    <n v="0.6"/>
    <n v="1"/>
    <s v="KPR3J81"/>
    <s v="FIORINO"/>
    <s v="Dentro"/>
    <s v="Dentro"/>
    <s v="GEODIS"/>
    <d v="1899-12-30T06:28:00"/>
    <x v="1"/>
  </r>
  <r>
    <x v="0"/>
    <x v="2"/>
    <n v="0.33333333333333331"/>
    <d v="2024-10-23T00:00:00"/>
    <d v="2024-10-21T00:00:00"/>
    <x v="0"/>
    <n v="12768"/>
    <x v="0"/>
    <s v="GUARULHOS"/>
    <x v="0"/>
    <x v="0"/>
    <n v="710.85878046583332"/>
    <n v="80"/>
    <n v="3"/>
    <s v="GJD5J81"/>
    <s v="TRUCK SIDER"/>
    <s v="Dentro"/>
    <s v="Dentro"/>
    <s v="GEODIS"/>
    <d v="1899-12-30T08:44:00"/>
    <x v="1"/>
  </r>
  <r>
    <x v="0"/>
    <x v="2"/>
    <n v="0.33333333333333331"/>
    <d v="2024-10-23T00:00:00"/>
    <d v="2024-10-21T00:00:00"/>
    <x v="0"/>
    <n v="12769"/>
    <x v="0"/>
    <s v="GUARULHOS"/>
    <x v="0"/>
    <x v="0"/>
    <n v="1828.6425936860626"/>
    <n v="218"/>
    <n v="3"/>
    <s v="GJD5J81"/>
    <s v="TRUCK SIDER"/>
    <s v="Dentro"/>
    <s v="Dentro"/>
    <s v="GEODIS"/>
    <d v="1899-12-30T08:44:00"/>
    <x v="1"/>
  </r>
  <r>
    <x v="0"/>
    <x v="2"/>
    <n v="0.33333333333333331"/>
    <d v="2024-10-23T00:00:00"/>
    <d v="2024-10-21T00:00:00"/>
    <x v="0"/>
    <n v="238612"/>
    <x v="1"/>
    <s v="GUARULHOS"/>
    <x v="0"/>
    <x v="0"/>
    <n v="3241.6346052239769"/>
    <n v="511"/>
    <n v="1"/>
    <s v="GJD5J81"/>
    <s v="TRUCK SIDER"/>
    <s v="Dentro"/>
    <s v="Dentro"/>
    <s v="GEODIS"/>
    <d v="1899-12-30T08:44:00"/>
    <x v="1"/>
  </r>
  <r>
    <x v="0"/>
    <x v="2"/>
    <n v="0.33333333333333331"/>
    <d v="2024-10-23T00:00:00"/>
    <d v="2024-10-21T00:00:00"/>
    <x v="0"/>
    <n v="238610"/>
    <x v="1"/>
    <s v="GUARULHOS"/>
    <x v="0"/>
    <x v="0"/>
    <n v="208.04207448534089"/>
    <n v="11"/>
    <n v="1"/>
    <s v="GJD5J81"/>
    <s v="TRUCK SIDER"/>
    <s v="Dentro"/>
    <s v="Dentro"/>
    <s v="GEODIS"/>
    <d v="1899-12-30T08:44:00"/>
    <x v="1"/>
  </r>
  <r>
    <x v="0"/>
    <x v="2"/>
    <n v="0.33333333333333331"/>
    <d v="2024-10-23T00:00:00"/>
    <d v="2024-10-21T00:00:00"/>
    <x v="0"/>
    <n v="238611"/>
    <x v="1"/>
    <s v="GUARULHOS"/>
    <x v="0"/>
    <x v="0"/>
    <n v="282.54159754386365"/>
    <n v="26"/>
    <n v="2"/>
    <s v="GJD5J81"/>
    <s v="TRUCK SIDER"/>
    <s v="Dentro"/>
    <s v="Dentro"/>
    <s v="GEODIS"/>
    <d v="1899-12-30T08:44:00"/>
    <x v="1"/>
  </r>
  <r>
    <x v="0"/>
    <x v="2"/>
    <n v="0.16666666666666666"/>
    <d v="2024-10-23T00:00:00"/>
    <d v="2024-10-21T00:00:00"/>
    <x v="0"/>
    <n v="12761"/>
    <x v="0"/>
    <s v="GUARULHOS"/>
    <x v="0"/>
    <x v="0"/>
    <n v="954.09659390104162"/>
    <n v="113"/>
    <n v="1"/>
    <s v="CIV4354"/>
    <s v="TRUCK SIDER"/>
    <s v="Dentro"/>
    <s v="Dentro"/>
    <s v="GEODIS"/>
    <d v="1899-12-30T13:56:00"/>
    <x v="0"/>
  </r>
  <r>
    <x v="0"/>
    <x v="2"/>
    <n v="0.16666666666666666"/>
    <d v="2024-10-23T00:00:00"/>
    <d v="2024-10-21T00:00:00"/>
    <x v="0"/>
    <n v="12773"/>
    <x v="0"/>
    <s v="GUARULHOS"/>
    <x v="0"/>
    <x v="0"/>
    <n v="393.30692662500002"/>
    <n v="344"/>
    <n v="1"/>
    <s v="CIV4354"/>
    <s v="TRUCK SIDER"/>
    <s v="Dentro"/>
    <s v="Dentro"/>
    <s v="GEODIS"/>
    <d v="1899-12-30T13:56:00"/>
    <x v="0"/>
  </r>
  <r>
    <x v="0"/>
    <x v="2"/>
    <n v="0.16666666666666666"/>
    <d v="2024-10-23T00:00:00"/>
    <d v="2024-10-21T00:00:00"/>
    <x v="0"/>
    <n v="12774"/>
    <x v="0"/>
    <s v="GUARULHOS"/>
    <x v="0"/>
    <x v="0"/>
    <n v="529.19691623437495"/>
    <n v="529"/>
    <n v="1"/>
    <s v="CIV4354"/>
    <s v="TRUCK SIDER"/>
    <s v="Dentro"/>
    <s v="Dentro"/>
    <s v="GEODIS"/>
    <d v="1899-12-30T13:56:00"/>
    <x v="0"/>
  </r>
  <r>
    <x v="0"/>
    <x v="2"/>
    <n v="0.16666666666666666"/>
    <d v="2024-10-23T00:00:00"/>
    <d v="2024-10-21T00:00:00"/>
    <x v="0"/>
    <n v="12765"/>
    <x v="0"/>
    <s v="GUARULHOS"/>
    <x v="0"/>
    <x v="0"/>
    <n v="151.27583702343753"/>
    <n v="14.5"/>
    <n v="3"/>
    <s v="CIV4354"/>
    <s v="TRUCK SIDER"/>
    <s v="Dentro"/>
    <s v="Dentro"/>
    <s v="GEODIS"/>
    <d v="1899-12-30T13:56:00"/>
    <x v="0"/>
  </r>
  <r>
    <x v="0"/>
    <x v="2"/>
    <n v="0.16666666666666666"/>
    <d v="2024-10-23T00:00:00"/>
    <d v="2024-10-21T00:00:00"/>
    <x v="0"/>
    <n v="12766"/>
    <x v="0"/>
    <s v="GUARULHOS"/>
    <x v="0"/>
    <x v="0"/>
    <n v="202.32640068750001"/>
    <n v="84"/>
    <n v="1"/>
    <s v="CIV4354"/>
    <s v="TRUCK SIDER"/>
    <s v="Dentro"/>
    <s v="Dentro"/>
    <s v="GEODIS"/>
    <d v="1899-12-30T13:56:00"/>
    <x v="0"/>
  </r>
  <r>
    <x v="0"/>
    <x v="2"/>
    <n v="0.16666666666666666"/>
    <d v="2024-10-23T00:00:00"/>
    <d v="2024-10-21T00:00:00"/>
    <x v="0"/>
    <n v="12767"/>
    <x v="0"/>
    <s v="GUARULHOS"/>
    <x v="0"/>
    <x v="0"/>
    <n v="453.65100441145842"/>
    <n v="379"/>
    <n v="2"/>
    <s v="CIV4354"/>
    <s v="TRUCK SIDER"/>
    <s v="Dentro"/>
    <s v="Dentro"/>
    <s v="GEODIS"/>
    <d v="1899-12-30T13:56:00"/>
    <x v="0"/>
  </r>
  <r>
    <x v="0"/>
    <x v="2"/>
    <n v="1"/>
    <d v="2024-10-23T00:00:00"/>
    <d v="2024-10-21T00:00:00"/>
    <x v="0"/>
    <n v="12772"/>
    <x v="0"/>
    <s v="GUARULHOS"/>
    <x v="0"/>
    <x v="0"/>
    <n v="3058.9036133333334"/>
    <n v="10281"/>
    <n v="6"/>
    <s v="CGR4F13"/>
    <s v="CARRETA SIDER"/>
    <s v="Dentro"/>
    <s v="Dentro"/>
    <s v="GEODIS"/>
    <d v="1899-12-30T12:55:00"/>
    <x v="0"/>
  </r>
  <r>
    <x v="0"/>
    <x v="2"/>
    <n v="1"/>
    <d v="2024-10-23T00:00:00"/>
    <d v="2024-10-22T00:00:00"/>
    <x v="1"/>
    <n v="12771"/>
    <x v="0"/>
    <s v="GUARULHOS"/>
    <x v="0"/>
    <x v="0"/>
    <n v="4945.2508550000002"/>
    <n v="1390"/>
    <n v="3"/>
    <s v="EVU1B96"/>
    <s v="TRUCK SIDER"/>
    <s v="Dentro"/>
    <s v="Dentro"/>
    <s v="GEODIS"/>
    <d v="1899-12-30T14:44:00"/>
    <x v="0"/>
  </r>
  <r>
    <x v="0"/>
    <x v="2"/>
    <n v="0.25"/>
    <d v="2024-10-23T00:00:00"/>
    <d v="2024-10-22T00:00:00"/>
    <x v="1"/>
    <n v="238607"/>
    <x v="1"/>
    <s v="GUARULHOS"/>
    <x v="0"/>
    <x v="0"/>
    <n v="275.30060263045453"/>
    <n v="44"/>
    <n v="1"/>
    <s v="FYP4969"/>
    <s v="VUC"/>
    <s v="Dentro"/>
    <s v="Dentro"/>
    <s v="GEODIS"/>
    <d v="1899-12-30T08:47:00"/>
    <x v="1"/>
  </r>
  <r>
    <x v="0"/>
    <x v="2"/>
    <n v="0.25"/>
    <d v="2024-10-23T00:00:00"/>
    <d v="2024-10-22T00:00:00"/>
    <x v="1"/>
    <n v="238606"/>
    <x v="1"/>
    <s v="GUARULHOS"/>
    <x v="0"/>
    <x v="0"/>
    <n v="2015.6599766096363"/>
    <n v="654.4"/>
    <n v="5"/>
    <s v="FYP4969"/>
    <s v="VUC"/>
    <s v="Dentro"/>
    <s v="Dentro"/>
    <s v="GEODIS"/>
    <d v="1899-12-30T08:47:00"/>
    <x v="1"/>
  </r>
  <r>
    <x v="0"/>
    <x v="2"/>
    <n v="0.25"/>
    <d v="2024-10-23T00:00:00"/>
    <d v="2024-10-22T00:00:00"/>
    <x v="1"/>
    <n v="238608"/>
    <x v="1"/>
    <s v="GUARULHOS"/>
    <x v="0"/>
    <x v="0"/>
    <n v="167.57712696313862"/>
    <n v="5.86"/>
    <n v="1"/>
    <s v="FYP4969"/>
    <s v="VUC"/>
    <s v="Dentro"/>
    <s v="Dentro"/>
    <s v="GEODIS"/>
    <d v="1899-12-30T08:47:00"/>
    <x v="1"/>
  </r>
  <r>
    <x v="0"/>
    <x v="2"/>
    <n v="0.25"/>
    <d v="2024-10-23T00:00:00"/>
    <d v="2024-10-22T00:00:00"/>
    <x v="1"/>
    <n v="238609"/>
    <x v="1"/>
    <s v="GUARULHOS"/>
    <x v="0"/>
    <x v="0"/>
    <n v="174.25012687937954"/>
    <n v="8.6199999999999992"/>
    <n v="4"/>
    <s v="FYP4969"/>
    <s v="VUC"/>
    <s v="Dentro"/>
    <s v="Dentro"/>
    <s v="GEODIS"/>
    <d v="1899-12-30T08:47:00"/>
    <x v="1"/>
  </r>
  <r>
    <x v="0"/>
    <x v="2"/>
    <n v="9.0909090909090912E-2"/>
    <d v="2024-10-23T00:00:00"/>
    <d v="2024-10-23T00:00:00"/>
    <x v="1"/>
    <n v="238824"/>
    <x v="1"/>
    <s v="GUARULHOS"/>
    <x v="0"/>
    <x v="0"/>
    <n v="1205.7689799636362"/>
    <n v="32"/>
    <n v="1"/>
    <s v="STX1I65"/>
    <s v=" 3/4"/>
    <s v="Dentro"/>
    <s v="Dentro"/>
    <s v="GEODIS"/>
    <d v="1899-12-30T08:10:00"/>
    <x v="1"/>
  </r>
  <r>
    <x v="0"/>
    <x v="2"/>
    <n v="9.0909090909090912E-2"/>
    <d v="2024-10-23T00:00:00"/>
    <d v="2024-10-23T00:00:00"/>
    <x v="1"/>
    <n v="238826"/>
    <x v="1"/>
    <s v="GUARULHOS"/>
    <x v="0"/>
    <x v="0"/>
    <n v="824.61738264669316"/>
    <n v="20.41"/>
    <n v="2"/>
    <s v="STX1I65"/>
    <s v=" 3/4"/>
    <s v="Dentro"/>
    <s v="Dentro"/>
    <s v="GEODIS"/>
    <d v="1899-12-30T08:10:00"/>
    <x v="1"/>
  </r>
  <r>
    <x v="0"/>
    <x v="2"/>
    <n v="5.8823529411764705E-2"/>
    <d v="2024-10-23T00:00:00"/>
    <d v="2024-10-23T00:00:00"/>
    <x v="1"/>
    <n v="12788"/>
    <x v="0"/>
    <s v="GUARULHOS"/>
    <x v="0"/>
    <x v="0"/>
    <n v="1039.5833333333335"/>
    <n v="575"/>
    <n v="1"/>
    <s v="STX1I65"/>
    <s v=" 3/4"/>
    <s v="Dentro"/>
    <s v="Dentro"/>
    <s v="GEODIS"/>
    <d v="1899-12-30T08:10:00"/>
    <x v="1"/>
  </r>
  <r>
    <x v="0"/>
    <x v="2"/>
    <n v="0.25"/>
    <d v="2024-10-25T00:00:00"/>
    <d v="2024-10-24T00:00:00"/>
    <x v="1"/>
    <n v="238956"/>
    <x v="1"/>
    <s v="GUARULHOS"/>
    <x v="0"/>
    <x v="0"/>
    <n v="1076.6094364858182"/>
    <n v="183.02"/>
    <n v="1"/>
    <s v="GAC9H91"/>
    <s v="VUC"/>
    <s v="Dentro"/>
    <s v="Dentro"/>
    <s v="GEODIS"/>
    <d v="1899-12-30T07:43:00"/>
    <x v="1"/>
  </r>
  <r>
    <x v="0"/>
    <x v="2"/>
    <n v="0.25"/>
    <d v="2024-10-25T00:00:00"/>
    <d v="2024-10-24T00:00:00"/>
    <x v="1"/>
    <n v="238953"/>
    <x v="1"/>
    <s v="GUARULHOS"/>
    <x v="0"/>
    <x v="0"/>
    <n v="865.40507560145454"/>
    <n v="148.78"/>
    <n v="1"/>
    <s v="GAC9H91"/>
    <s v="VUC"/>
    <s v="Dentro"/>
    <s v="Dentro"/>
    <s v="GEODIS"/>
    <d v="1899-12-30T07:43:00"/>
    <x v="1"/>
  </r>
  <r>
    <x v="0"/>
    <x v="2"/>
    <n v="0.25"/>
    <d v="2024-10-25T00:00:00"/>
    <d v="2024-10-24T00:00:00"/>
    <x v="1"/>
    <n v="238957"/>
    <x v="1"/>
    <s v="GUARULHOS"/>
    <x v="0"/>
    <x v="0"/>
    <n v="174.08272079127275"/>
    <n v="4.32"/>
    <n v="1"/>
    <s v="GAC9H91"/>
    <s v="VUC"/>
    <s v="Dentro"/>
    <s v="Dentro"/>
    <s v="GEODIS"/>
    <d v="1899-12-30T07:43:00"/>
    <x v="1"/>
  </r>
  <r>
    <x v="0"/>
    <x v="2"/>
    <n v="0.25"/>
    <d v="2024-10-25T00:00:00"/>
    <d v="2024-10-24T00:00:00"/>
    <x v="1"/>
    <n v="238954"/>
    <x v="1"/>
    <s v="GUARULHOS"/>
    <x v="0"/>
    <x v="0"/>
    <n v="268.45401275345455"/>
    <n v="24.04"/>
    <n v="1"/>
    <s v="GAC9H91"/>
    <s v="VUC"/>
    <s v="Dentro"/>
    <s v="Dentro"/>
    <s v="GEODIS"/>
    <d v="1899-12-30T07:43:00"/>
    <x v="1"/>
  </r>
  <r>
    <x v="0"/>
    <x v="2"/>
    <n v="0.33333333333333331"/>
    <d v="2024-10-25T00:00:00"/>
    <d v="2024-10-25T00:00:00"/>
    <x v="1"/>
    <n v="12793"/>
    <x v="0"/>
    <s v="GUARULHOS"/>
    <x v="0"/>
    <x v="0"/>
    <n v="1537.5438033895311"/>
    <n v="285.89999999999998"/>
    <n v="2"/>
    <s v="GVL5048"/>
    <s v="TRUCK SIDER"/>
    <s v="Dentro"/>
    <s v="Dentro"/>
    <s v="GEODIS"/>
    <d v="1899-12-30T06:15:00"/>
    <x v="1"/>
  </r>
  <r>
    <x v="0"/>
    <x v="2"/>
    <n v="0.33333333333333331"/>
    <d v="2024-10-25T00:00:00"/>
    <d v="2024-10-25T00:00:00"/>
    <x v="1"/>
    <n v="12794"/>
    <x v="0"/>
    <s v="GUARULHOS"/>
    <x v="0"/>
    <x v="0"/>
    <n v="172.8728632471875"/>
    <n v="6.6"/>
    <n v="1"/>
    <s v="GVL5048"/>
    <s v="TRUCK SIDER"/>
    <s v="Dentro"/>
    <s v="Dentro"/>
    <s v="GEODIS"/>
    <d v="1899-12-30T06:15:00"/>
    <x v="1"/>
  </r>
  <r>
    <x v="0"/>
    <x v="2"/>
    <n v="0.33333333333333331"/>
    <d v="2024-10-28T00:00:00"/>
    <d v="2024-10-25T00:00:00"/>
    <x v="1"/>
    <n v="239116"/>
    <x v="1"/>
    <s v="GUARULHOS"/>
    <x v="0"/>
    <x v="0"/>
    <n v="1434.1531945404545"/>
    <n v="420"/>
    <n v="2"/>
    <s v="EMU8A54"/>
    <s v="VUC"/>
    <s v="Dentro"/>
    <s v="Dentro"/>
    <s v="GEODIS"/>
    <d v="1899-12-30T07:30:00"/>
    <x v="1"/>
  </r>
  <r>
    <x v="0"/>
    <x v="2"/>
    <n v="0.33333333333333331"/>
    <d v="2024-10-28T00:00:00"/>
    <d v="2024-10-25T00:00:00"/>
    <x v="1"/>
    <n v="239114"/>
    <x v="1"/>
    <s v="GUARULHOS"/>
    <x v="0"/>
    <x v="0"/>
    <n v="236.27294577886366"/>
    <n v="30"/>
    <n v="1"/>
    <s v="EMU8A54"/>
    <s v="VUC"/>
    <s v="Dentro"/>
    <s v="Dentro"/>
    <s v="GEODIS"/>
    <d v="1899-12-30T07:30:00"/>
    <x v="1"/>
  </r>
  <r>
    <x v="0"/>
    <x v="2"/>
    <n v="0.33333333333333331"/>
    <d v="2024-10-28T00:00:00"/>
    <d v="2024-10-25T00:00:00"/>
    <x v="1"/>
    <n v="239115"/>
    <x v="1"/>
    <s v="GUARULHOS"/>
    <x v="0"/>
    <x v="0"/>
    <n v="773.98747188104539"/>
    <n v="174"/>
    <n v="1"/>
    <s v="EMU8A54"/>
    <s v="VUC"/>
    <s v="Dentro"/>
    <s v="Dentro"/>
    <s v="GEODIS"/>
    <d v="1899-12-30T07:30:00"/>
    <x v="1"/>
  </r>
  <r>
    <x v="0"/>
    <x v="2"/>
    <n v="0.2"/>
    <d v="2024-10-29T00:00:00"/>
    <d v="2024-10-28T00:00:00"/>
    <x v="1"/>
    <n v="12805"/>
    <x v="0"/>
    <s v="GUARULHOS"/>
    <x v="0"/>
    <x v="1"/>
    <n v="946.18423038838546"/>
    <n v="396.5"/>
    <n v="2"/>
    <s v="STT6C63"/>
    <s v=" 3/4"/>
    <s v="Fora"/>
    <s v="Dentro"/>
    <s v="GEODIS"/>
    <d v="1899-12-30T08:05:00"/>
    <x v="1"/>
  </r>
  <r>
    <x v="0"/>
    <x v="2"/>
    <n v="0.2"/>
    <d v="2024-10-29T00:00:00"/>
    <d v="2024-10-28T00:00:00"/>
    <x v="1"/>
    <n v="12812"/>
    <x v="0"/>
    <s v="GUARULHOS"/>
    <x v="0"/>
    <x v="1"/>
    <n v="417.04268717541663"/>
    <n v="116"/>
    <n v="2"/>
    <s v="STT6C63"/>
    <s v=" 3/4"/>
    <s v="Fora"/>
    <s v="Dentro"/>
    <s v="GEODIS"/>
    <d v="1899-12-30T08:05:00"/>
    <x v="1"/>
  </r>
  <r>
    <x v="0"/>
    <x v="2"/>
    <n v="0.2"/>
    <d v="2024-10-29T00:00:00"/>
    <d v="2024-10-28T00:00:00"/>
    <x v="1"/>
    <n v="12802"/>
    <x v="0"/>
    <s v="GUARULHOS"/>
    <x v="0"/>
    <x v="1"/>
    <n v="165.00510281125"/>
    <n v="12"/>
    <n v="1"/>
    <s v="STT6C63"/>
    <s v=" 3/4"/>
    <s v="Fora"/>
    <s v="Dentro"/>
    <s v="GEODIS"/>
    <d v="1899-12-30T08:05:00"/>
    <x v="1"/>
  </r>
  <r>
    <x v="0"/>
    <x v="2"/>
    <n v="0.2"/>
    <d v="2024-10-29T00:00:00"/>
    <d v="2024-10-28T00:00:00"/>
    <x v="1"/>
    <n v="12803"/>
    <x v="0"/>
    <s v="GUARULHOS"/>
    <x v="0"/>
    <x v="1"/>
    <n v="150.01133958233126"/>
    <n v="4.62"/>
    <n v="2"/>
    <s v="STT6C63"/>
    <s v=" 3/4"/>
    <s v="Fora"/>
    <s v="Dentro"/>
    <s v="GEODIS"/>
    <d v="1899-12-30T08:05:00"/>
    <x v="1"/>
  </r>
  <r>
    <x v="0"/>
    <x v="2"/>
    <n v="0.125"/>
    <d v="2024-10-29T00:00:00"/>
    <d v="2024-10-28T00:00:00"/>
    <x v="1"/>
    <n v="239231"/>
    <x v="1"/>
    <s v="GUARULHOS"/>
    <x v="0"/>
    <x v="0"/>
    <n v="173.49571166859093"/>
    <n v="2.0499999999999998"/>
    <n v="1"/>
    <s v="GEH4043"/>
    <s v=" 3/4"/>
    <s v="Dentro"/>
    <s v="Dentro"/>
    <s v="GEODIS"/>
    <d v="1899-12-30T08:42:00"/>
    <x v="1"/>
  </r>
  <r>
    <x v="0"/>
    <x v="2"/>
    <n v="0.125"/>
    <d v="2024-10-29T00:00:00"/>
    <d v="2024-10-28T00:00:00"/>
    <x v="1"/>
    <n v="239232"/>
    <x v="1"/>
    <s v="GUARULHOS"/>
    <x v="0"/>
    <x v="0"/>
    <n v="344.47694691409089"/>
    <n v="19.5"/>
    <n v="1"/>
    <s v="GEH4043"/>
    <s v=" 3/4"/>
    <s v="Dentro"/>
    <s v="Dentro"/>
    <s v="GEODIS"/>
    <d v="1899-12-30T08:42:00"/>
    <x v="1"/>
  </r>
  <r>
    <x v="0"/>
    <x v="2"/>
    <n v="0.125"/>
    <d v="2024-10-29T00:00:00"/>
    <d v="2024-10-28T00:00:00"/>
    <x v="1"/>
    <n v="239233"/>
    <x v="1"/>
    <s v="GUARULHOS"/>
    <x v="0"/>
    <x v="0"/>
    <n v="1302.4604304704546"/>
    <n v="107.5"/>
    <n v="1"/>
    <s v="GEH4043"/>
    <s v=" 3/4"/>
    <s v="Dentro"/>
    <s v="Dentro"/>
    <s v="GEODIS"/>
    <d v="1899-12-30T08:42:00"/>
    <x v="1"/>
  </r>
  <r>
    <x v="0"/>
    <x v="2"/>
    <n v="5.8823529411764705E-2"/>
    <d v="2024-10-28T00:00:00"/>
    <d v="2024-10-28T00:00:00"/>
    <x v="1"/>
    <n v="12801"/>
    <x v="0"/>
    <s v="GUARULHOS"/>
    <x v="0"/>
    <x v="1"/>
    <n v="401.3593579472917"/>
    <n v="182"/>
    <n v="1"/>
    <s v="STX1I65"/>
    <s v=" 3/4"/>
    <s v="Fora"/>
    <s v="Dentro"/>
    <s v="GEODIS"/>
    <d v="1899-12-30T13:42:00"/>
    <x v="0"/>
  </r>
  <r>
    <x v="0"/>
    <x v="2"/>
    <n v="5.8823529411764705E-2"/>
    <d v="2024-10-28T00:00:00"/>
    <d v="2024-10-28T00:00:00"/>
    <x v="1"/>
    <n v="12799"/>
    <x v="0"/>
    <s v="GUARULHOS"/>
    <x v="0"/>
    <x v="1"/>
    <n v="813.07150180156248"/>
    <n v="135"/>
    <n v="4"/>
    <s v="STX1I65"/>
    <s v=" 3/4"/>
    <s v="Fora"/>
    <s v="Dentro"/>
    <s v="GEODIS"/>
    <d v="1899-12-30T13:42:00"/>
    <x v="0"/>
  </r>
  <r>
    <x v="0"/>
    <x v="2"/>
    <n v="5.8823529411764705E-2"/>
    <d v="2024-10-28T00:00:00"/>
    <d v="2024-10-28T00:00:00"/>
    <x v="1"/>
    <n v="12800"/>
    <x v="0"/>
    <s v="GUARULHOS"/>
    <x v="0"/>
    <x v="1"/>
    <n v="559.77875286093752"/>
    <n v="145"/>
    <n v="1"/>
    <s v="STX1I65"/>
    <s v=" 3/4"/>
    <s v="Fora"/>
    <s v="Dentro"/>
    <s v="GEODIS"/>
    <d v="1899-12-30T13:42:00"/>
    <x v="0"/>
  </r>
  <r>
    <x v="0"/>
    <x v="2"/>
    <n v="5.8823529411764705E-2"/>
    <d v="2024-10-28T00:00:00"/>
    <d v="2024-10-28T00:00:00"/>
    <x v="1"/>
    <n v="12798"/>
    <x v="0"/>
    <s v="GUARULHOS"/>
    <x v="0"/>
    <x v="0"/>
    <n v="538.89186982702074"/>
    <n v="248.2"/>
    <n v="7"/>
    <s v="STX1I65"/>
    <s v=" 3/4"/>
    <s v="Dentro"/>
    <s v="Dentro"/>
    <s v="GEODIS"/>
    <d v="1899-12-30T13:42:00"/>
    <x v="0"/>
  </r>
  <r>
    <x v="0"/>
    <x v="2"/>
    <n v="0.33333333333333331"/>
    <d v="2024-10-29T00:00:00"/>
    <d v="2024-10-29T00:00:00"/>
    <x v="1"/>
    <n v="12809"/>
    <x v="0"/>
    <s v="GUARULHOS"/>
    <x v="0"/>
    <x v="0"/>
    <n v="953.97188341666674"/>
    <n v="14"/>
    <n v="1"/>
    <s v="GGC0G67"/>
    <s v="CARRETA SIDER"/>
    <s v="Dentro"/>
    <s v="Dentro"/>
    <s v="GEODIS"/>
    <d v="1899-12-30T09:16:00"/>
    <x v="1"/>
  </r>
  <r>
    <x v="0"/>
    <x v="2"/>
    <n v="0.33333333333333331"/>
    <d v="2024-10-29T00:00:00"/>
    <d v="2024-10-29T00:00:00"/>
    <x v="1"/>
    <n v="12810"/>
    <x v="0"/>
    <s v="GUARULHOS"/>
    <x v="0"/>
    <x v="0"/>
    <n v="637.13033230833332"/>
    <n v="7.8"/>
    <n v="1"/>
    <s v="GGC0G67"/>
    <s v="CARRETA SIDER"/>
    <s v="Dentro"/>
    <s v="Dentro"/>
    <s v="GEODIS"/>
    <d v="1899-12-30T09:16:00"/>
    <x v="1"/>
  </r>
  <r>
    <x v="0"/>
    <x v="2"/>
    <n v="0.33333333333333331"/>
    <d v="2024-10-29T00:00:00"/>
    <d v="2024-10-29T00:00:00"/>
    <x v="1"/>
    <n v="12811"/>
    <x v="0"/>
    <s v="GUARULHOS"/>
    <x v="0"/>
    <x v="0"/>
    <n v="303.29437668333333"/>
    <n v="2.8"/>
    <n v="2"/>
    <s v="GGC0G67"/>
    <s v="CARRETA SIDER"/>
    <s v="Dentro"/>
    <s v="Dentro"/>
    <s v="GEODIS"/>
    <d v="1899-12-30T09:16:00"/>
    <x v="1"/>
  </r>
  <r>
    <x v="0"/>
    <x v="2"/>
    <n v="0.2"/>
    <d v="2024-10-29T00:00:00"/>
    <d v="2024-10-29T00:00:00"/>
    <x v="1"/>
    <n v="239248"/>
    <x v="1"/>
    <s v="GUARULHOS"/>
    <x v="0"/>
    <x v="0"/>
    <n v="222.09350935170451"/>
    <n v="6.26"/>
    <n v="1"/>
    <s v="FAX6H95"/>
    <s v=" 3/4"/>
    <s v="Dentro"/>
    <s v="Dentro"/>
    <s v="GEODIS"/>
    <d v="1899-12-30T08:56:00"/>
    <x v="1"/>
  </r>
  <r>
    <x v="0"/>
    <x v="2"/>
    <n v="0.2"/>
    <d v="2024-10-29T00:00:00"/>
    <d v="2024-10-29T00:00:00"/>
    <x v="1"/>
    <n v="239247"/>
    <x v="1"/>
    <s v="GUARULHOS"/>
    <x v="0"/>
    <x v="0"/>
    <n v="1758.8269805681816"/>
    <n v="220"/>
    <n v="1"/>
    <s v="FAX6H95"/>
    <s v=" 3/4"/>
    <s v="Dentro"/>
    <s v="Dentro"/>
    <s v="GEODIS"/>
    <d v="1899-12-30T08:56:00"/>
    <x v="1"/>
  </r>
  <r>
    <x v="0"/>
    <x v="2"/>
    <n v="0.2"/>
    <d v="2024-10-29T00:00:00"/>
    <d v="2024-10-29T00:00:00"/>
    <x v="1"/>
    <n v="239253"/>
    <x v="1"/>
    <s v="GUARULHOS"/>
    <x v="0"/>
    <x v="0"/>
    <n v="250.45684887784091"/>
    <n v="13.5"/>
    <n v="1"/>
    <s v="FAX6H95"/>
    <s v=" 3/4"/>
    <s v="Dentro"/>
    <s v="Dentro"/>
    <s v="GEODIS"/>
    <d v="1899-12-30T08:56:00"/>
    <x v="1"/>
  </r>
  <r>
    <x v="0"/>
    <x v="2"/>
    <n v="5.8823529411764705E-2"/>
    <d v="2024-10-30T00:00:00"/>
    <d v="2024-10-30T00:00:00"/>
    <x v="1"/>
    <n v="12815"/>
    <x v="0"/>
    <s v="GUARULHOS"/>
    <x v="0"/>
    <x v="1"/>
    <n v="788.02567083333338"/>
    <n v="81.8"/>
    <n v="4"/>
    <s v="STX1I65"/>
    <s v=" 3/4"/>
    <s v="Fora"/>
    <s v="Dentro"/>
    <s v="GEODIS"/>
    <d v="1899-12-30T08:47:00"/>
    <x v="1"/>
  </r>
  <r>
    <x v="0"/>
    <x v="2"/>
    <n v="9.0909090909090912E-2"/>
    <d v="2024-10-30T00:00:00"/>
    <d v="2024-10-30T00:00:00"/>
    <x v="1"/>
    <n v="239373"/>
    <x v="1"/>
    <s v="GUARULHOS"/>
    <x v="0"/>
    <x v="0"/>
    <n v="1431.1101018181816"/>
    <n v="259.91000000000003"/>
    <n v="1"/>
    <s v="STX1I65"/>
    <s v=" 3/4"/>
    <s v="Dentro"/>
    <s v="Dentro"/>
    <s v="GEODIS"/>
    <d v="1899-12-30T08:47:00"/>
    <x v="1"/>
  </r>
  <r>
    <x v="0"/>
    <x v="2"/>
    <n v="1"/>
    <d v="2024-10-30T00:00:00"/>
    <d v="2024-10-30T00:00:00"/>
    <x v="1"/>
    <n v="12816"/>
    <x v="0"/>
    <s v="GUARULHOS"/>
    <x v="0"/>
    <x v="0"/>
    <n v="493.75"/>
    <n v="6.1"/>
    <n v="1"/>
    <s v="GAC9H91"/>
    <s v="VUC"/>
    <s v="Dentro"/>
    <s v="Dentro"/>
    <s v="GEODIS"/>
    <d v="1899-12-30T14:59:00"/>
    <x v="0"/>
  </r>
  <r>
    <x v="0"/>
    <x v="2"/>
    <n v="0.33333333333333331"/>
    <d v="2024-10-31T00:00:00"/>
    <d v="2024-10-31T00:00:00"/>
    <x v="1"/>
    <n v="12817"/>
    <x v="0"/>
    <s v="GUARULHOS"/>
    <x v="0"/>
    <x v="0"/>
    <n v="3124.5186216666671"/>
    <n v="435"/>
    <n v="2"/>
    <s v="GVL5048"/>
    <s v="TRUCK SIDER"/>
    <s v="Dentro"/>
    <s v="Dentro"/>
    <s v="GEODIS"/>
    <d v="1899-12-30T07:30:00"/>
    <x v="1"/>
  </r>
  <r>
    <x v="0"/>
    <x v="2"/>
    <n v="0.2"/>
    <d v="2024-10-31T00:00:00"/>
    <d v="2024-10-31T00:00:00"/>
    <x v="1"/>
    <n v="239433"/>
    <x v="1"/>
    <s v="GUARULHOS"/>
    <x v="0"/>
    <x v="0"/>
    <n v="297.48669048786815"/>
    <n v="5.8"/>
    <n v="2"/>
    <s v="FAX6H95"/>
    <s v=" 3/4"/>
    <s v="Dentro"/>
    <s v="Dentro"/>
    <s v="GEODIS"/>
    <d v="1899-12-30T08:59:00"/>
    <x v="1"/>
  </r>
  <r>
    <x v="0"/>
    <x v="2"/>
    <n v="0.2"/>
    <d v="2024-10-31T00:00:00"/>
    <d v="2024-10-31T00:00:00"/>
    <x v="1"/>
    <n v="239432"/>
    <x v="1"/>
    <s v="GUARULHOS"/>
    <x v="0"/>
    <x v="0"/>
    <n v="1816.3949112556184"/>
    <n v="159.21"/>
    <n v="1"/>
    <s v="FAX6H95"/>
    <s v=" 3/4"/>
    <s v="Dentro"/>
    <s v="Dentro"/>
    <s v="GEODIS"/>
    <d v="1899-12-30T08:59:00"/>
    <x v="1"/>
  </r>
  <r>
    <x v="1"/>
    <x v="0"/>
    <n v="0.5"/>
    <d v="2024-08-01T00:00:00"/>
    <d v="2024-08-01T00:00:00"/>
    <x v="1"/>
    <n v="231478"/>
    <x v="3"/>
    <s v="GUARULHOS"/>
    <x v="0"/>
    <x v="0"/>
    <n v="3461.7299999999996"/>
    <n v="600"/>
    <m/>
    <s v="DXO6D24"/>
    <s v="TRUCK SIDER"/>
    <s v="Dentro do Prazo"/>
    <s v="Dentro"/>
    <s v="GEODIS"/>
    <m/>
    <x v="1"/>
  </r>
  <r>
    <x v="1"/>
    <x v="0"/>
    <n v="0.5"/>
    <d v="2024-08-01T00:00:00"/>
    <d v="2024-08-01T00:00:00"/>
    <x v="1"/>
    <n v="231467"/>
    <x v="3"/>
    <s v="GUARULHOS"/>
    <x v="0"/>
    <x v="0"/>
    <n v="510.42"/>
    <n v="266"/>
    <m/>
    <s v="DXO6D24"/>
    <s v="TRUCK SIDER"/>
    <s v="Dentro do Prazo"/>
    <s v="Dentro"/>
    <s v="GEODIS"/>
    <m/>
    <x v="1"/>
  </r>
  <r>
    <x v="1"/>
    <x v="0"/>
    <n v="0.5"/>
    <d v="2024-08-02T00:00:00"/>
    <d v="2024-08-02T00:00:00"/>
    <x v="1"/>
    <n v="231581"/>
    <x v="3"/>
    <s v="GUARULHOS"/>
    <x v="0"/>
    <x v="0"/>
    <n v="3015.05"/>
    <n v="1660"/>
    <m/>
    <s v="CGR4F13"/>
    <s v="TRUCK SIDER"/>
    <s v="Dentro do Prazo"/>
    <s v="Dentro"/>
    <s v="GEODIS"/>
    <m/>
    <x v="1"/>
  </r>
  <r>
    <x v="1"/>
    <x v="0"/>
    <n v="0.5"/>
    <d v="2024-08-02T00:00:00"/>
    <d v="2024-08-02T00:00:00"/>
    <x v="1"/>
    <n v="231582"/>
    <x v="3"/>
    <s v="GUARULHOS"/>
    <x v="0"/>
    <x v="0"/>
    <n v="1322.2"/>
    <n v="535"/>
    <m/>
    <s v="CGR4F13"/>
    <s v="TRUCK SIDER"/>
    <s v="Dentro do Prazo"/>
    <s v="Dentro"/>
    <s v="GEODIS"/>
    <m/>
    <x v="1"/>
  </r>
  <r>
    <x v="1"/>
    <x v="0"/>
    <n v="0.5"/>
    <d v="2024-08-05T00:00:00"/>
    <d v="2024-08-05T00:00:00"/>
    <x v="1"/>
    <n v="231952"/>
    <x v="4"/>
    <s v="GUARULHOS"/>
    <x v="0"/>
    <x v="0"/>
    <n v="6224.3399999999992"/>
    <n v="13472"/>
    <m/>
    <s v="MCS8536"/>
    <s v="CARRETA SIDER"/>
    <s v="Dentro do Prazo"/>
    <s v="Dentro"/>
    <s v="GEODIS"/>
    <m/>
    <x v="1"/>
  </r>
  <r>
    <x v="1"/>
    <x v="0"/>
    <n v="0.2"/>
    <d v="2024-08-05T00:00:00"/>
    <d v="2024-08-05T00:00:00"/>
    <x v="1"/>
    <n v="231945"/>
    <x v="4"/>
    <s v="GUARULHOS"/>
    <x v="0"/>
    <x v="0"/>
    <n v="6224.3399999999992"/>
    <n v="13472"/>
    <m/>
    <s v="GCV3C45"/>
    <s v="CARRETA SIDER"/>
    <s v="Dentro do Prazo"/>
    <s v="Dentro"/>
    <s v="GEODIS"/>
    <m/>
    <x v="1"/>
  </r>
  <r>
    <x v="1"/>
    <x v="0"/>
    <n v="1"/>
    <d v="2024-08-05T00:00:00"/>
    <d v="2024-08-05T00:00:00"/>
    <x v="1"/>
    <n v="231917"/>
    <x v="4"/>
    <s v="GUARULHOS"/>
    <x v="0"/>
    <x v="0"/>
    <n v="4120.6400000000003"/>
    <n v="5333"/>
    <m/>
    <s v="GJD5J81"/>
    <s v="TRUCK SIDER"/>
    <s v="Dentro do Prazo"/>
    <s v="Dentro"/>
    <s v="GEODIS"/>
    <m/>
    <x v="1"/>
  </r>
  <r>
    <x v="1"/>
    <x v="0"/>
    <n v="0.25"/>
    <d v="2024-08-06T00:00:00"/>
    <d v="2024-08-06T00:00:00"/>
    <x v="1"/>
    <n v="231971"/>
    <x v="4"/>
    <s v="GUARULHOS"/>
    <x v="0"/>
    <x v="0"/>
    <n v="6153.32"/>
    <n v="7658"/>
    <m/>
    <s v="GIK4C47"/>
    <s v="CARRETA SIDER"/>
    <s v="Dentro do Prazo"/>
    <s v="Dentro"/>
    <s v="GEODIS"/>
    <m/>
    <x v="1"/>
  </r>
  <r>
    <x v="1"/>
    <x v="0"/>
    <n v="1"/>
    <d v="2024-08-06T00:00:00"/>
    <d v="2024-08-06T00:00:00"/>
    <x v="1"/>
    <n v="231902"/>
    <x v="3"/>
    <s v="GUARULHOS"/>
    <x v="0"/>
    <x v="0"/>
    <n v="1341.02"/>
    <n v="918"/>
    <m/>
    <s v="FPW4E73"/>
    <s v="3//4"/>
    <s v="Dentro do Prazo"/>
    <s v="Dentro"/>
    <s v="GEODIS"/>
    <m/>
    <x v="1"/>
  </r>
  <r>
    <x v="1"/>
    <x v="0"/>
    <n v="0.2"/>
    <d v="2024-08-06T00:00:00"/>
    <d v="2024-08-06T00:00:00"/>
    <x v="1"/>
    <n v="232042"/>
    <x v="4"/>
    <s v="GUARULHOS"/>
    <x v="0"/>
    <x v="0"/>
    <n v="5680.57"/>
    <n v="20944"/>
    <m/>
    <s v="GCV3C45"/>
    <s v="CARRETA SIDER"/>
    <s v="Dentro do Prazo"/>
    <s v="Dentro"/>
    <s v="GEODIS"/>
    <m/>
    <x v="1"/>
  </r>
  <r>
    <x v="1"/>
    <x v="0"/>
    <n v="0.33333333333333331"/>
    <d v="2024-08-07T00:00:00"/>
    <d v="2024-08-07T00:00:00"/>
    <x v="1"/>
    <n v="232198"/>
    <x v="4"/>
    <s v="GUARULHOS"/>
    <x v="0"/>
    <x v="0"/>
    <n v="3957.25"/>
    <n v="4470"/>
    <m/>
    <s v="IJT7J22"/>
    <s v="CARRETA SIDER"/>
    <s v="Dentro do Prazo"/>
    <s v="Dentro"/>
    <s v="GEODIS"/>
    <m/>
    <x v="1"/>
  </r>
  <r>
    <x v="1"/>
    <x v="0"/>
    <n v="1"/>
    <d v="2024-08-08T00:00:00"/>
    <d v="2024-08-08T00:00:00"/>
    <x v="1"/>
    <n v="232184"/>
    <x v="3"/>
    <s v="GUARULHOS"/>
    <x v="0"/>
    <x v="0"/>
    <n v="5389.869999999999"/>
    <n v="7461"/>
    <m/>
    <s v="GAY6I98"/>
    <s v="TRUCK SIDER"/>
    <s v="Dentro do Prazo"/>
    <s v="Fora"/>
    <s v="GEODIS"/>
    <m/>
    <x v="1"/>
  </r>
  <r>
    <x v="1"/>
    <x v="0"/>
    <n v="0.5"/>
    <d v="2024-08-08T00:00:00"/>
    <d v="2024-08-08T00:00:00"/>
    <x v="1"/>
    <n v="232324"/>
    <x v="3"/>
    <s v="GUARULHOS"/>
    <x v="0"/>
    <x v="0"/>
    <n v="622.54000000000008"/>
    <n v="287"/>
    <m/>
    <s v="GAG2F88"/>
    <s v="TRUCK SIDER"/>
    <s v="Dentro do Prazo"/>
    <s v="Dentro"/>
    <s v="GEODIS"/>
    <m/>
    <x v="1"/>
  </r>
  <r>
    <x v="1"/>
    <x v="0"/>
    <n v="0.5"/>
    <d v="2024-08-08T00:00:00"/>
    <d v="2024-08-08T00:00:00"/>
    <x v="1"/>
    <n v="232315"/>
    <x v="3"/>
    <s v="GUARULHOS"/>
    <x v="0"/>
    <x v="0"/>
    <n v="811.18"/>
    <n v="457.67500000000001"/>
    <m/>
    <s v="GAG2F88"/>
    <s v="TRUCK SIDER"/>
    <s v="Dentro do Prazo"/>
    <s v="Dentro"/>
    <s v="GEODIS"/>
    <m/>
    <x v="1"/>
  </r>
  <r>
    <x v="1"/>
    <x v="0"/>
    <n v="0.33333333333333331"/>
    <d v="2024-08-08T00:00:00"/>
    <d v="2024-08-08T00:00:00"/>
    <x v="1"/>
    <n v="232342"/>
    <x v="4"/>
    <s v="GUARULHOS"/>
    <x v="0"/>
    <x v="0"/>
    <n v="3722.5899999999997"/>
    <n v="3680"/>
    <m/>
    <s v="FCU0G88"/>
    <s v="TRUCK SIDER"/>
    <s v="Dentro do Prazo"/>
    <s v="Dentro"/>
    <s v="GEODIS"/>
    <m/>
    <x v="1"/>
  </r>
  <r>
    <x v="1"/>
    <x v="0"/>
    <n v="0.5"/>
    <d v="2024-08-08T00:00:00"/>
    <d v="2024-08-08T00:00:00"/>
    <x v="1"/>
    <n v="232347"/>
    <x v="4"/>
    <s v="GUARULHOS"/>
    <x v="0"/>
    <x v="0"/>
    <n v="8274.9"/>
    <n v="5375"/>
    <m/>
    <s v="CUH0B28"/>
    <s v="CARRETA SIDER"/>
    <s v="Dentro do Prazo"/>
    <s v="Dentro"/>
    <s v="GEODIS"/>
    <m/>
    <x v="1"/>
  </r>
  <r>
    <x v="1"/>
    <x v="0"/>
    <n v="1"/>
    <d v="2024-08-09T00:00:00"/>
    <d v="2024-08-09T00:00:00"/>
    <x v="1"/>
    <n v="232350"/>
    <x v="4"/>
    <s v="GUARULHOS"/>
    <x v="0"/>
    <x v="0"/>
    <n v="3685.0099999999998"/>
    <n v="1885"/>
    <m/>
    <s v="ESX0B66"/>
    <s v="TRUCK SIDER"/>
    <s v="Dentro do Prazo"/>
    <s v="Dentro"/>
    <s v="GEODIS"/>
    <m/>
    <x v="1"/>
  </r>
  <r>
    <x v="1"/>
    <x v="0"/>
    <n v="0.25"/>
    <d v="2024-08-12T00:00:00"/>
    <d v="2024-08-12T00:00:00"/>
    <x v="1"/>
    <n v="232494"/>
    <x v="4"/>
    <s v="GUARULHOS"/>
    <x v="0"/>
    <x v="0"/>
    <n v="658.54000000000008"/>
    <n v="297"/>
    <m/>
    <s v="CSI9D53"/>
    <s v="CARRETA SIDER"/>
    <s v="Dentro do Prazo"/>
    <s v="Dentro"/>
    <s v="GEODIS"/>
    <m/>
    <x v="1"/>
  </r>
  <r>
    <x v="1"/>
    <x v="0"/>
    <n v="0.25"/>
    <d v="2024-08-12T00:00:00"/>
    <d v="2024-08-12T00:00:00"/>
    <x v="1"/>
    <n v="232454"/>
    <x v="4"/>
    <s v="GUARULHOS"/>
    <x v="0"/>
    <x v="0"/>
    <n v="5567"/>
    <n v="6705"/>
    <m/>
    <s v="CSI9D53"/>
    <s v="CARRETA SIDER"/>
    <s v="Dentro do Prazo"/>
    <s v="Dentro"/>
    <s v="GEODIS"/>
    <m/>
    <x v="1"/>
  </r>
  <r>
    <x v="1"/>
    <x v="0"/>
    <n v="1"/>
    <d v="2024-08-12T00:00:00"/>
    <d v="2024-08-12T00:00:00"/>
    <x v="1"/>
    <n v="232450"/>
    <x v="3"/>
    <s v="GUARULHOS"/>
    <x v="0"/>
    <x v="0"/>
    <n v="1200.26"/>
    <n v="795"/>
    <m/>
    <s v="CSI9D53"/>
    <s v="CARRETA SIDER"/>
    <s v="Dentro do Prazo"/>
    <s v="Dentro"/>
    <s v="GEODIS"/>
    <m/>
    <x v="1"/>
  </r>
  <r>
    <x v="1"/>
    <x v="0"/>
    <n v="1"/>
    <d v="2024-08-13T00:00:00"/>
    <d v="2024-08-13T00:00:00"/>
    <x v="1"/>
    <n v="232666"/>
    <x v="4"/>
    <s v="GUARULHOS"/>
    <x v="0"/>
    <x v="0"/>
    <n v="2234.69"/>
    <n v="1689"/>
    <m/>
    <s v="FOV3J97"/>
    <s v="3//4"/>
    <s v="Dentro do Prazo"/>
    <s v="Dentro"/>
    <s v="GEODIS"/>
    <m/>
    <x v="1"/>
  </r>
  <r>
    <x v="1"/>
    <x v="0"/>
    <n v="0.33333333333333331"/>
    <d v="2024-08-14T00:00:00"/>
    <d v="2024-08-14T00:00:00"/>
    <x v="1"/>
    <n v="232669"/>
    <x v="4"/>
    <s v="GUARULHOS"/>
    <x v="0"/>
    <x v="0"/>
    <n v="5556.62"/>
    <n v="6744"/>
    <m/>
    <s v="EZQ1J28"/>
    <s v="CARRETA SIDER"/>
    <s v="Dentro do Prazo"/>
    <s v="Dentro"/>
    <s v="GEODIS"/>
    <m/>
    <x v="1"/>
  </r>
  <r>
    <x v="1"/>
    <x v="0"/>
    <n v="1"/>
    <d v="2024-08-15T00:00:00"/>
    <d v="2024-08-15T00:00:00"/>
    <x v="1"/>
    <n v="232774"/>
    <x v="3"/>
    <s v="GUARULHOS"/>
    <x v="0"/>
    <x v="0"/>
    <n v="947.71999999999991"/>
    <n v="464"/>
    <m/>
    <s v="BYP8E81"/>
    <s v="TRUCK SIDER"/>
    <s v="Dentro do Prazo"/>
    <s v="Dentro"/>
    <s v="GEODIS"/>
    <m/>
    <x v="1"/>
  </r>
  <r>
    <x v="1"/>
    <x v="0"/>
    <n v="1"/>
    <d v="2024-08-16T00:00:00"/>
    <d v="2024-08-16T00:00:00"/>
    <x v="1"/>
    <n v="232981"/>
    <x v="3"/>
    <s v="GUARULHOS"/>
    <x v="0"/>
    <x v="0"/>
    <n v="5194.6000000000004"/>
    <n v="6380"/>
    <m/>
    <s v="IJT7J22"/>
    <s v="3//4"/>
    <s v="Dentro do Prazo"/>
    <s v="Dentro"/>
    <s v="GEODIS"/>
    <m/>
    <x v="1"/>
  </r>
  <r>
    <x v="1"/>
    <x v="0"/>
    <n v="0.5"/>
    <d v="2024-08-16T00:00:00"/>
    <d v="2024-08-16T00:00:00"/>
    <x v="1"/>
    <n v="232988"/>
    <x v="4"/>
    <s v="GUARULHOS"/>
    <x v="0"/>
    <x v="0"/>
    <n v="8672.23"/>
    <n v="25060.715"/>
    <m/>
    <s v="DAK4H02"/>
    <s v="CARRETA SIDER"/>
    <s v="Dentro do Prazo"/>
    <s v="Dentro"/>
    <s v="GEODIS"/>
    <m/>
    <x v="1"/>
  </r>
  <r>
    <x v="1"/>
    <x v="0"/>
    <n v="1"/>
    <d v="2024-08-16T00:00:00"/>
    <d v="2024-08-16T00:00:00"/>
    <x v="1"/>
    <n v="232991"/>
    <x v="4"/>
    <s v="GUARULHOS"/>
    <x v="0"/>
    <x v="0"/>
    <n v="8356.9699999999993"/>
    <n v="25422.285"/>
    <m/>
    <s v="GJP2D16"/>
    <s v="CARRETA SIDER"/>
    <s v="Dentro do Prazo"/>
    <s v="Dentro"/>
    <s v="GEODIS"/>
    <m/>
    <x v="1"/>
  </r>
  <r>
    <x v="1"/>
    <x v="0"/>
    <n v="0.5"/>
    <d v="2024-08-19T00:00:00"/>
    <d v="2024-08-19T00:00:00"/>
    <x v="1"/>
    <n v="233026"/>
    <x v="4"/>
    <s v="GUARULHOS"/>
    <x v="0"/>
    <x v="0"/>
    <n v="5468.2100000000009"/>
    <n v="13472"/>
    <m/>
    <s v="CGR4F13"/>
    <s v="CARRETA SIDER"/>
    <s v="Dentro do Prazo"/>
    <s v="Dentro"/>
    <s v="GEODIS"/>
    <m/>
    <x v="1"/>
  </r>
  <r>
    <x v="1"/>
    <x v="0"/>
    <n v="0.25"/>
    <d v="2024-08-13T00:00:00"/>
    <d v="2024-08-13T00:00:00"/>
    <x v="1"/>
    <n v="232520"/>
    <x v="4"/>
    <s v="GUARULHOS"/>
    <x v="0"/>
    <x v="0"/>
    <n v="5312.76"/>
    <n v="11467.434999999999"/>
    <m/>
    <s v="GIK4C47"/>
    <s v="CARRETA SIDER"/>
    <s v="Dentro do Prazo"/>
    <s v="Fora"/>
    <s v="GEODIS"/>
    <m/>
    <x v="1"/>
  </r>
  <r>
    <x v="1"/>
    <x v="0"/>
    <n v="0.25"/>
    <d v="2024-08-13T00:00:00"/>
    <d v="2024-08-13T00:00:00"/>
    <x v="1"/>
    <n v="232526"/>
    <x v="4"/>
    <s v="GUARULHOS"/>
    <x v="0"/>
    <x v="0"/>
    <n v="5334.19"/>
    <n v="12273.291999999999"/>
    <m/>
    <s v="GKH1I95"/>
    <s v="CARRETA SIDER"/>
    <s v="Dentro do Prazo"/>
    <s v="Dentro"/>
    <s v="GEODIS"/>
    <m/>
    <x v="1"/>
  </r>
  <r>
    <x v="1"/>
    <x v="0"/>
    <n v="0.5"/>
    <d v="2024-08-14T00:00:00"/>
    <d v="2024-08-14T00:00:00"/>
    <x v="1"/>
    <n v="232671"/>
    <x v="4"/>
    <s v="GUARULHOS"/>
    <x v="0"/>
    <x v="0"/>
    <n v="5202.1499999999996"/>
    <n v="6410.2250000000004"/>
    <m/>
    <s v="BYP8E81"/>
    <s v="CARRETA SIDER"/>
    <s v="Dentro do Prazo"/>
    <s v="Dentro"/>
    <s v="GEODIS"/>
    <m/>
    <x v="1"/>
  </r>
  <r>
    <x v="1"/>
    <x v="0"/>
    <n v="0.33333333333333331"/>
    <d v="2024-08-14T00:00:00"/>
    <d v="2024-08-14T00:00:00"/>
    <x v="1"/>
    <n v="232670"/>
    <x v="4"/>
    <s v="GUARULHOS"/>
    <x v="0"/>
    <x v="0"/>
    <n v="5250.02"/>
    <n v="8532.4670000000006"/>
    <m/>
    <s v="IJT7J22"/>
    <s v="CARRETA SIDER"/>
    <s v="Dentro do Prazo"/>
    <s v="Fora"/>
    <s v="GEODIS"/>
    <m/>
    <x v="1"/>
  </r>
  <r>
    <x v="1"/>
    <x v="0"/>
    <n v="0.25"/>
    <d v="2024-08-15T00:00:00"/>
    <d v="2024-08-15T00:00:00"/>
    <x v="1"/>
    <n v="232783"/>
    <x v="4"/>
    <s v="GUARULHOS"/>
    <x v="0"/>
    <x v="0"/>
    <n v="5287.6"/>
    <n v="10375.406999999999"/>
    <m/>
    <s v="GKH1I95"/>
    <s v="CARRETA SIDER"/>
    <s v="Dentro do Prazo"/>
    <s v="Dentro"/>
    <s v="GEODIS"/>
    <m/>
    <x v="1"/>
  </r>
  <r>
    <x v="1"/>
    <x v="0"/>
    <n v="0.5"/>
    <d v="2024-08-15T00:00:00"/>
    <d v="2024-08-15T00:00:00"/>
    <x v="1"/>
    <n v="232752"/>
    <x v="4"/>
    <s v="GUARULHOS"/>
    <x v="0"/>
    <x v="0"/>
    <n v="5350.5199999999986"/>
    <n v="13266.877"/>
    <m/>
    <s v="BYP8E81"/>
    <s v="CARRETA SIDER"/>
    <s v="Dentro do Prazo"/>
    <s v="Dentro"/>
    <s v="GEODIS"/>
    <m/>
    <x v="1"/>
  </r>
  <r>
    <x v="1"/>
    <x v="0"/>
    <n v="0.16666666666666666"/>
    <d v="2024-08-16T00:00:00"/>
    <d v="2024-08-16T00:00:00"/>
    <x v="1"/>
    <n v="232853"/>
    <x v="4"/>
    <s v="GUARULHOS"/>
    <x v="0"/>
    <x v="0"/>
    <n v="5378.7199999999993"/>
    <n v="14471.083000000001"/>
    <m/>
    <s v="FDA6G67"/>
    <s v="CARRETA SIDER"/>
    <s v="Dentro do Prazo"/>
    <s v="Dentro"/>
    <s v="GEODIS"/>
    <m/>
    <x v="1"/>
  </r>
  <r>
    <x v="1"/>
    <x v="0"/>
    <n v="0.33333333333333331"/>
    <d v="2024-08-16T00:00:00"/>
    <d v="2024-08-16T00:00:00"/>
    <x v="1"/>
    <n v="232856"/>
    <x v="4"/>
    <s v="GUARULHOS"/>
    <x v="0"/>
    <x v="0"/>
    <n v="5240.1399999999994"/>
    <n v="8237.1389999999992"/>
    <m/>
    <s v="GKC7B24"/>
    <s v="CARRETA SIDER"/>
    <s v="Dentro do Prazo"/>
    <s v="Dentro"/>
    <s v="GEODIS"/>
    <m/>
    <x v="1"/>
  </r>
  <r>
    <x v="1"/>
    <x v="0"/>
    <n v="0.33333333333333331"/>
    <d v="2024-08-19T00:00:00"/>
    <d v="2024-08-19T00:00:00"/>
    <x v="1"/>
    <n v="233018"/>
    <x v="4"/>
    <s v="GUARULHOS"/>
    <x v="0"/>
    <x v="0"/>
    <n v="5233.32"/>
    <n v="7928.0749999999998"/>
    <m/>
    <s v="FRK0I24"/>
    <s v="CARRETA SIDER"/>
    <s v="Dentro do Prazo"/>
    <s v="Dentro"/>
    <s v="GEODIS"/>
    <m/>
    <x v="1"/>
  </r>
  <r>
    <x v="1"/>
    <x v="0"/>
    <n v="0.25"/>
    <d v="2024-08-19T00:00:00"/>
    <d v="2024-08-19T00:00:00"/>
    <x v="1"/>
    <n v="233237"/>
    <x v="4"/>
    <s v="GUARULHOS"/>
    <x v="0"/>
    <x v="0"/>
    <n v="5882.93"/>
    <n v="2520"/>
    <m/>
    <s v="CYW5I39"/>
    <s v="TRUCK SIDER"/>
    <s v="Dentro do Prazo"/>
    <s v="Fora"/>
    <s v="GEODIS"/>
    <m/>
    <x v="1"/>
  </r>
  <r>
    <x v="1"/>
    <x v="0"/>
    <n v="0.5"/>
    <d v="2024-08-19T00:00:00"/>
    <d v="2024-08-19T00:00:00"/>
    <x v="1"/>
    <n v="233157"/>
    <x v="4"/>
    <s v="GUARULHOS"/>
    <x v="0"/>
    <x v="0"/>
    <n v="5454.2300000000005"/>
    <n v="14210"/>
    <m/>
    <s v="DAK4H02"/>
    <s v="CARRETA SIDER"/>
    <s v="Dentro do Prazo"/>
    <s v="Dentro"/>
    <s v="GEODIS"/>
    <m/>
    <x v="1"/>
  </r>
  <r>
    <x v="1"/>
    <x v="0"/>
    <n v="0.16666666666666666"/>
    <d v="2024-08-20T00:00:00"/>
    <d v="2024-08-20T00:00:00"/>
    <x v="1"/>
    <n v="233220"/>
    <x v="4"/>
    <s v="GUARULHOS"/>
    <x v="0"/>
    <x v="0"/>
    <n v="8304.34"/>
    <n v="10752"/>
    <m/>
    <s v="FDA6G67"/>
    <s v="CARRETA SIDER"/>
    <s v="Dentro do Prazo"/>
    <s v="Dentro"/>
    <s v="GEODIS"/>
    <m/>
    <x v="1"/>
  </r>
  <r>
    <x v="1"/>
    <x v="0"/>
    <n v="0.5"/>
    <d v="2024-08-20T00:00:00"/>
    <d v="2024-08-20T00:00:00"/>
    <x v="1"/>
    <n v="233282"/>
    <x v="4"/>
    <s v="GUARULHOS"/>
    <x v="0"/>
    <x v="0"/>
    <n v="5322.7200000000012"/>
    <n v="9997.2019999999993"/>
    <m/>
    <s v="CUH0B28"/>
    <s v="CARRETA SIDER"/>
    <s v="Dentro do Prazo"/>
    <s v="Dentro"/>
    <s v="GEODIS"/>
    <m/>
    <x v="1"/>
  </r>
  <r>
    <x v="1"/>
    <x v="0"/>
    <n v="0.33333333333333331"/>
    <d v="2024-08-21T00:00:00"/>
    <d v="2024-08-21T00:00:00"/>
    <x v="1"/>
    <n v="233283"/>
    <x v="4"/>
    <s v="GUARULHOS"/>
    <x v="0"/>
    <x v="0"/>
    <n v="5347.5700000000006"/>
    <n v="10935.089"/>
    <m/>
    <s v="GKC7B24"/>
    <s v="CARRETA SIDER"/>
    <s v="Dentro do Prazo"/>
    <s v="Dentro"/>
    <s v="GEODIS"/>
    <m/>
    <x v="1"/>
  </r>
  <r>
    <x v="1"/>
    <x v="0"/>
    <n v="0.25"/>
    <d v="2024-08-21T00:00:00"/>
    <d v="2024-08-21T00:00:00"/>
    <x v="1"/>
    <n v="233337"/>
    <x v="4"/>
    <s v="GUARULHOS"/>
    <x v="0"/>
    <x v="0"/>
    <n v="5346.91"/>
    <n v="10909.709000000001"/>
    <m/>
    <s v="CSI9D53"/>
    <s v="CARRETA SIDER"/>
    <s v="Dentro do Prazo"/>
    <s v="Dentro"/>
    <s v="GEODIS"/>
    <m/>
    <x v="1"/>
  </r>
  <r>
    <x v="1"/>
    <x v="0"/>
    <n v="0.16666666666666666"/>
    <d v="2024-08-22T00:00:00"/>
    <d v="2024-08-22T00:00:00"/>
    <x v="1"/>
    <n v="233340"/>
    <x v="4"/>
    <s v="GUARULHOS"/>
    <x v="0"/>
    <x v="0"/>
    <n v="5481.2800000000007"/>
    <n v="17736.036"/>
    <m/>
    <s v="FDA6G67"/>
    <s v="CARRETA SIDER"/>
    <s v="Dentro do Prazo"/>
    <s v="Dentro"/>
    <s v="GEODIS"/>
    <m/>
    <x v="1"/>
  </r>
  <r>
    <x v="1"/>
    <x v="0"/>
    <n v="0.33333333333333331"/>
    <d v="2024-08-22T00:00:00"/>
    <d v="2024-08-22T00:00:00"/>
    <x v="1"/>
    <n v="233532"/>
    <x v="4"/>
    <s v="GUARULHOS"/>
    <x v="0"/>
    <x v="0"/>
    <n v="5473.1399999999994"/>
    <n v="17395.222000000002"/>
    <m/>
    <s v="EZQ1J28"/>
    <s v="CARRETA SIDER"/>
    <s v="Dentro do Prazo"/>
    <s v="Dentro"/>
    <s v="GEODIS"/>
    <m/>
    <x v="1"/>
  </r>
  <r>
    <x v="1"/>
    <x v="0"/>
    <n v="0.25"/>
    <d v="2024-08-23T00:00:00"/>
    <d v="2024-08-23T00:00:00"/>
    <x v="1"/>
    <n v="233533"/>
    <x v="4"/>
    <s v="GUARULHOS"/>
    <x v="0"/>
    <x v="0"/>
    <n v="5540.8300000000008"/>
    <n v="20229.358"/>
    <m/>
    <s v="CSI9D53"/>
    <s v="CARRETA SIDER"/>
    <s v="Dentro do Prazo"/>
    <s v="Dentro"/>
    <s v="GEODIS"/>
    <m/>
    <x v="1"/>
  </r>
  <r>
    <x v="1"/>
    <x v="0"/>
    <n v="0.25"/>
    <d v="2024-08-26T00:00:00"/>
    <d v="2024-08-26T00:00:00"/>
    <x v="1"/>
    <n v="233603"/>
    <x v="4"/>
    <s v="GUARULHOS"/>
    <x v="1"/>
    <x v="2"/>
    <n v="5482.47"/>
    <n v="17785.628000000001"/>
    <m/>
    <s v="GIK4C47"/>
    <s v="CARRETA SIDER"/>
    <s v="Fora"/>
    <s v="Fora"/>
    <s v="GEODIS"/>
    <m/>
    <x v="1"/>
  </r>
  <r>
    <x v="1"/>
    <x v="0"/>
    <n v="0.33333333333333331"/>
    <d v="2024-08-26T00:00:00"/>
    <d v="2024-08-26T00:00:00"/>
    <x v="1"/>
    <n v="233605"/>
    <x v="4"/>
    <s v="GUARULHOS"/>
    <x v="0"/>
    <x v="0"/>
    <n v="5467.4400000000005"/>
    <n v="17156.758000000002"/>
    <m/>
    <s v="GKC7B24"/>
    <s v="CARRETA SIDER"/>
    <s v="Dentro do Prazo"/>
    <s v="Fora"/>
    <s v="GEODIS"/>
    <m/>
    <x v="1"/>
  </r>
  <r>
    <x v="1"/>
    <x v="0"/>
    <n v="0.33333333333333331"/>
    <d v="2024-08-23T00:00:00"/>
    <d v="2024-08-23T00:00:00"/>
    <x v="1"/>
    <n v="233635"/>
    <x v="4"/>
    <s v="GUARULHOS"/>
    <x v="0"/>
    <x v="0"/>
    <n v="4658.9299999999994"/>
    <n v="2250"/>
    <m/>
    <s v="FRK0I24"/>
    <s v="CARRETA SIDER"/>
    <s v="Dentro do Prazo"/>
    <s v="Dentro"/>
    <s v="GEODIS"/>
    <m/>
    <x v="1"/>
  </r>
  <r>
    <x v="1"/>
    <x v="0"/>
    <n v="0.33333333333333331"/>
    <d v="2024-08-23T00:00:00"/>
    <d v="2024-08-23T00:00:00"/>
    <x v="1"/>
    <n v="233636"/>
    <x v="4"/>
    <s v="GUARULHOS"/>
    <x v="0"/>
    <x v="0"/>
    <n v="4091.7700000000004"/>
    <n v="285"/>
    <m/>
    <s v="FRK0I24"/>
    <s v="CARRETA SIDER"/>
    <s v="Dentro do Prazo"/>
    <s v="Dentro"/>
    <s v="GEODIS"/>
    <m/>
    <x v="1"/>
  </r>
  <r>
    <x v="1"/>
    <x v="0"/>
    <n v="0.33333333333333331"/>
    <d v="2024-08-23T00:00:00"/>
    <d v="2024-08-23T00:00:00"/>
    <x v="1"/>
    <n v="233619"/>
    <x v="3"/>
    <s v="GUARULHOS"/>
    <x v="0"/>
    <x v="0"/>
    <n v="3461.06"/>
    <n v="239"/>
    <m/>
    <s v="GVL5048"/>
    <s v="TRUCK SIDER"/>
    <s v="Dentro do Prazo"/>
    <s v="Dentro"/>
    <s v="GEODIS"/>
    <m/>
    <x v="1"/>
  </r>
  <r>
    <x v="1"/>
    <x v="0"/>
    <n v="0.33333333333333331"/>
    <d v="2024-08-23T00:00:00"/>
    <d v="2024-08-23T00:00:00"/>
    <x v="1"/>
    <n v="233621"/>
    <x v="3"/>
    <s v="GUARULHOS"/>
    <x v="0"/>
    <x v="0"/>
    <n v="1332.31"/>
    <n v="526.16999999999996"/>
    <m/>
    <s v="GVL5048"/>
    <s v="TRCUK SIDER"/>
    <s v="Dentro do Prazo"/>
    <s v="Dentro"/>
    <s v="GEODIS"/>
    <m/>
    <x v="1"/>
  </r>
  <r>
    <x v="1"/>
    <x v="0"/>
    <n v="1"/>
    <d v="2024-08-26T00:00:00"/>
    <d v="2024-08-26T00:00:00"/>
    <x v="1"/>
    <n v="233727"/>
    <x v="4"/>
    <s v="GUARULHOS"/>
    <x v="0"/>
    <x v="0"/>
    <n v="5223.57"/>
    <n v="13472"/>
    <m/>
    <s v="BGU0C87"/>
    <s v="CARRETA"/>
    <s v="Dentro do Prazo"/>
    <s v="Dentro"/>
    <s v="GEODIS"/>
    <m/>
    <x v="1"/>
  </r>
  <r>
    <x v="1"/>
    <x v="0"/>
    <n v="1"/>
    <d v="2024-08-26T00:00:00"/>
    <d v="2024-08-26T00:00:00"/>
    <x v="1"/>
    <n v="233726"/>
    <x v="4"/>
    <s v="GUARULHOS"/>
    <x v="0"/>
    <x v="0"/>
    <n v="5223.57"/>
    <n v="13472"/>
    <m/>
    <s v="EGB5C01"/>
    <s v="CARRETA"/>
    <s v="Dentro do Prazo"/>
    <s v="Fora"/>
    <s v="GEODIS"/>
    <m/>
    <x v="1"/>
  </r>
  <r>
    <x v="1"/>
    <x v="0"/>
    <n v="0.2"/>
    <d v="2024-08-26T00:00:00"/>
    <d v="2024-08-26T00:00:00"/>
    <x v="1"/>
    <n v="233737"/>
    <x v="4"/>
    <s v="GUARULHOS"/>
    <x v="0"/>
    <x v="0"/>
    <n v="775.43999999999994"/>
    <n v="435"/>
    <m/>
    <s v="EKO0517"/>
    <s v="TRCUK SIDER"/>
    <s v="Dentro do Prazo"/>
    <s v="Fora"/>
    <s v="GEODIS"/>
    <m/>
    <x v="1"/>
  </r>
  <r>
    <x v="1"/>
    <x v="0"/>
    <n v="0.2"/>
    <d v="2024-08-26T00:00:00"/>
    <d v="2024-08-26T00:00:00"/>
    <x v="1"/>
    <n v="233738"/>
    <x v="4"/>
    <s v="GUARULHOS"/>
    <x v="0"/>
    <x v="0"/>
    <n v="1737.22"/>
    <n v="1332"/>
    <m/>
    <s v="EKO0517"/>
    <s v="TRUCK SIDER"/>
    <s v="Dentro do Prazo"/>
    <s v="Fora"/>
    <s v="GEODIS"/>
    <m/>
    <x v="1"/>
  </r>
  <r>
    <x v="1"/>
    <x v="0"/>
    <n v="0.25"/>
    <d v="2024-08-27T00:00:00"/>
    <d v="2024-08-27T00:00:00"/>
    <x v="1"/>
    <n v="233735"/>
    <x v="4"/>
    <s v="GUARULHOS"/>
    <x v="0"/>
    <x v="0"/>
    <n v="5270.14"/>
    <n v="2676"/>
    <m/>
    <s v="CYW5I39"/>
    <s v="3//4"/>
    <s v="Dentro do Prazo"/>
    <s v="Dentro"/>
    <s v="GEODIS"/>
    <m/>
    <x v="1"/>
  </r>
  <r>
    <x v="1"/>
    <x v="0"/>
    <n v="0.33333333333333331"/>
    <d v="2024-08-27T00:00:00"/>
    <d v="2024-08-27T00:00:00"/>
    <x v="1"/>
    <n v="233796"/>
    <x v="4"/>
    <s v="GUARULHOS"/>
    <x v="0"/>
    <x v="0"/>
    <n v="5574.29"/>
    <n v="21601.9"/>
    <m/>
    <s v="FCU0G88"/>
    <s v="CARRETA SIDER"/>
    <s v="Dentro do Prazo"/>
    <s v="Dentro"/>
    <s v="GEODIS"/>
    <m/>
    <x v="1"/>
  </r>
  <r>
    <x v="1"/>
    <x v="0"/>
    <n v="0.5"/>
    <d v="2024-08-27T00:00:00"/>
    <d v="2024-08-27T00:00:00"/>
    <x v="1"/>
    <n v="233792"/>
    <x v="4"/>
    <s v="GUARULHOS"/>
    <x v="0"/>
    <x v="0"/>
    <n v="5565.9"/>
    <n v="21251.1"/>
    <m/>
    <s v="MCS8536"/>
    <s v="CARRETA SIDER"/>
    <s v="Dentro do Prazo"/>
    <s v="Dentro"/>
    <s v="GEODIS"/>
    <m/>
    <x v="1"/>
  </r>
  <r>
    <x v="1"/>
    <x v="0"/>
    <n v="0.25"/>
    <d v="2024-08-28T00:00:00"/>
    <d v="2024-08-28T00:00:00"/>
    <x v="1"/>
    <n v="233989"/>
    <x v="4"/>
    <s v="GUARULHOS"/>
    <x v="0"/>
    <x v="0"/>
    <n v="1181.94"/>
    <n v="760"/>
    <m/>
    <s v="CYW5I39"/>
    <s v="TRUCK SIDER"/>
    <s v="Dentro do Prazo"/>
    <s v="Fora"/>
    <s v="GEODIS"/>
    <m/>
    <x v="1"/>
  </r>
  <r>
    <x v="1"/>
    <x v="0"/>
    <n v="0.5"/>
    <d v="2024-08-28T00:00:00"/>
    <d v="2024-08-28T00:00:00"/>
    <x v="1"/>
    <n v="233980"/>
    <x v="4"/>
    <s v="GUARULHOS"/>
    <x v="0"/>
    <x v="0"/>
    <n v="6351.43"/>
    <n v="16277"/>
    <m/>
    <s v="GGC0G67"/>
    <s v="CARRETA SIDER"/>
    <s v="Dentro do Prazo"/>
    <s v="Dentro"/>
    <s v="GEODIS"/>
    <m/>
    <x v="1"/>
  </r>
  <r>
    <x v="1"/>
    <x v="0"/>
    <n v="0.5"/>
    <d v="2024-08-28T00:00:00"/>
    <d v="2024-08-28T00:00:00"/>
    <x v="1"/>
    <n v="233974"/>
    <x v="4"/>
    <s v="GUARULHOS"/>
    <x v="0"/>
    <x v="0"/>
    <n v="6229.58"/>
    <n v="17291"/>
    <m/>
    <s v="CGR4F13"/>
    <s v="CARRETA SIDER"/>
    <s v="Dentro do Prazo"/>
    <s v="Dentro"/>
    <s v="GEODIS"/>
    <m/>
    <x v="1"/>
  </r>
  <r>
    <x v="1"/>
    <x v="0"/>
    <n v="1"/>
    <d v="2024-08-29T00:00:00"/>
    <d v="2024-08-29T00:00:00"/>
    <x v="1"/>
    <n v="234103"/>
    <x v="4"/>
    <s v="GUARULHOS"/>
    <x v="0"/>
    <x v="0"/>
    <n v="5193.91"/>
    <n v="13470.239"/>
    <m/>
    <s v="GIM9H69"/>
    <s v="CARRETA SIDER"/>
    <s v="Dentro do Prazo"/>
    <s v="Dentro"/>
    <s v="GEODIS"/>
    <m/>
    <x v="1"/>
  </r>
  <r>
    <x v="1"/>
    <x v="0"/>
    <n v="1"/>
    <d v="2024-08-29T00:00:00"/>
    <d v="2024-08-29T00:00:00"/>
    <x v="1"/>
    <n v="234110"/>
    <x v="4"/>
    <s v="GUARULHOS"/>
    <x v="0"/>
    <x v="0"/>
    <n v="5157.9099999999989"/>
    <n v="13473.761"/>
    <m/>
    <s v="FTD1F68"/>
    <s v="CARRETA SIDER"/>
    <s v="Dentro do Prazo"/>
    <s v="Dentro"/>
    <s v="GEODIS"/>
    <m/>
    <x v="1"/>
  </r>
  <r>
    <x v="1"/>
    <x v="0"/>
    <n v="1"/>
    <d v="2024-08-29T00:00:00"/>
    <d v="2024-08-29T00:00:00"/>
    <x v="1"/>
    <n v="234139"/>
    <x v="4"/>
    <s v="GUARULHOS"/>
    <x v="0"/>
    <x v="0"/>
    <n v="1483.33"/>
    <n v="1102"/>
    <m/>
    <s v="GVL5048"/>
    <s v="3//4"/>
    <s v="Dentro do Prazo"/>
    <s v="Dentro"/>
    <s v="GEODIS"/>
    <m/>
    <x v="1"/>
  </r>
  <r>
    <x v="1"/>
    <x v="0"/>
    <n v="0.25"/>
    <d v="2024-08-29T00:00:00"/>
    <d v="2024-08-29T00:00:00"/>
    <x v="1"/>
    <n v="234094"/>
    <x v="4"/>
    <s v="GUARULHOS"/>
    <x v="0"/>
    <x v="0"/>
    <n v="4537.1499999999996"/>
    <n v="1520"/>
    <m/>
    <s v="CYW5I39"/>
    <s v="TRUCK SIDER"/>
    <s v="Dentro do Prazo"/>
    <s v="Dentro"/>
    <s v="GEODIS"/>
    <m/>
    <x v="1"/>
  </r>
  <r>
    <x v="1"/>
    <x v="0"/>
    <n v="0.2"/>
    <d v="2024-08-30T00:00:00"/>
    <d v="2024-08-30T00:00:00"/>
    <x v="1"/>
    <n v="234186"/>
    <x v="4"/>
    <s v="GUARULHOS"/>
    <x v="0"/>
    <x v="0"/>
    <n v="3632.32"/>
    <n v="4540"/>
    <m/>
    <s v="EKO0517"/>
    <s v="TRUCK SIDER"/>
    <s v="Dentro do Prazo"/>
    <s v="Fora"/>
    <s v="GEODIS"/>
    <m/>
    <x v="1"/>
  </r>
  <r>
    <x v="1"/>
    <x v="0"/>
    <n v="0.33333333333333331"/>
    <d v="2024-08-30T00:00:00"/>
    <d v="2024-08-30T00:00:00"/>
    <x v="1"/>
    <n v="234278"/>
    <x v="3"/>
    <s v="GUARULHOS"/>
    <x v="0"/>
    <x v="0"/>
    <n v="5018.78"/>
    <n v="674.5"/>
    <m/>
    <s v="GVL5048"/>
    <s v="TRUCK SIDER"/>
    <s v="Dentro do Prazo"/>
    <s v="Dentro"/>
    <s v="GEODIS"/>
    <m/>
    <x v="1"/>
  </r>
  <r>
    <x v="1"/>
    <x v="0"/>
    <n v="0.2"/>
    <d v="2024-09-02T00:00:00"/>
    <d v="2024-09-02T00:00:00"/>
    <x v="1"/>
    <n v="234090"/>
    <x v="4"/>
    <s v="GUARULHOS"/>
    <x v="0"/>
    <x v="0"/>
    <n v="5844.1100000000006"/>
    <n v="2135"/>
    <m/>
    <s v="EKO0517"/>
    <s v="TRUCK SIDER"/>
    <s v="Dentro do Prazo"/>
    <s v="Fora"/>
    <s v="GEODIS"/>
    <m/>
    <x v="1"/>
  </r>
  <r>
    <x v="1"/>
    <x v="0"/>
    <n v="0.33333333333333331"/>
    <d v="2024-09-02T00:00:00"/>
    <d v="2024-09-02T00:00:00"/>
    <x v="1"/>
    <n v="234323"/>
    <x v="4"/>
    <s v="GUARULHOS"/>
    <x v="0"/>
    <x v="0"/>
    <n v="5264.2300000000005"/>
    <n v="9261.2060000000001"/>
    <m/>
    <s v="IJT7J22"/>
    <s v="CARRETA SIDER"/>
    <s v="Dentro do Prazo"/>
    <s v="Dentro"/>
    <s v="GEODIS"/>
    <m/>
    <x v="1"/>
  </r>
  <r>
    <x v="1"/>
    <x v="0"/>
    <n v="0.2"/>
    <d v="2024-09-02T00:00:00"/>
    <d v="2024-09-02T00:00:00"/>
    <x v="1"/>
    <n v="234341"/>
    <x v="4"/>
    <s v="GUARULHOS"/>
    <x v="0"/>
    <x v="0"/>
    <n v="5239.4699999999993"/>
    <n v="8260.5930000000008"/>
    <m/>
    <s v="GCV3C45"/>
    <s v="CARRETA SIDER"/>
    <s v="Dentro do Prazo"/>
    <s v="Fora"/>
    <s v="GEODIS"/>
    <m/>
    <x v="1"/>
  </r>
  <r>
    <x v="1"/>
    <x v="0"/>
    <n v="0.16666666666666666"/>
    <d v="2024-09-04T00:00:00"/>
    <d v="2024-09-04T00:00:00"/>
    <x v="1"/>
    <n v="234677"/>
    <x v="4"/>
    <s v="GUARULHOS"/>
    <x v="0"/>
    <x v="0"/>
    <n v="5276.6600000000008"/>
    <n v="9882.1620000000003"/>
    <m/>
    <s v="FDA6G67"/>
    <s v="CARRETA SIDER"/>
    <s v="Dentro do Prazo"/>
    <s v="Dentro"/>
    <s v="GEODIS"/>
    <m/>
    <x v="1"/>
  </r>
  <r>
    <x v="1"/>
    <x v="0"/>
    <n v="1"/>
    <d v="2024-09-04T00:00:00"/>
    <d v="2024-09-04T00:00:00"/>
    <x v="1"/>
    <n v="234674"/>
    <x v="4"/>
    <s v="GUARULHOS"/>
    <x v="0"/>
    <x v="0"/>
    <n v="5379.85"/>
    <n v="14590.8"/>
    <m/>
    <s v="CCU1C37"/>
    <s v="CARRETA SIDER"/>
    <s v="Dentro do Prazo"/>
    <s v="Dentro"/>
    <s v="GEODIS"/>
    <m/>
    <x v="1"/>
  </r>
  <r>
    <x v="1"/>
    <x v="0"/>
    <n v="0.2"/>
    <d v="2024-09-04T00:00:00"/>
    <d v="2024-09-04T00:00:00"/>
    <x v="1"/>
    <n v="234665"/>
    <x v="4"/>
    <s v="GUARULHOS"/>
    <x v="0"/>
    <x v="0"/>
    <n v="5472.01"/>
    <n v="18800.238000000001"/>
    <m/>
    <s v="GCV3C45"/>
    <s v="CARRETA SIDER"/>
    <s v="Dentro do Prazo"/>
    <s v="Dentro"/>
    <s v="GEODIS"/>
    <m/>
    <x v="1"/>
  </r>
  <r>
    <x v="1"/>
    <x v="0"/>
    <n v="1"/>
    <d v="2024-09-04T00:00:00"/>
    <d v="2024-09-04T00:00:00"/>
    <x v="1"/>
    <n v="234490"/>
    <x v="5"/>
    <s v="GUARULHOS"/>
    <x v="0"/>
    <x v="0"/>
    <n v="5185.03"/>
    <n v="1610"/>
    <m/>
    <s v="EGX3A65"/>
    <s v="TRUCK SIDER"/>
    <s v="Dentro do Prazo"/>
    <s v="Dentro"/>
    <s v="GEODIS"/>
    <m/>
    <x v="1"/>
  </r>
  <r>
    <x v="1"/>
    <x v="0"/>
    <n v="0.2"/>
    <d v="2024-09-04T00:00:00"/>
    <d v="2024-09-04T00:00:00"/>
    <x v="1"/>
    <n v="234678"/>
    <x v="4"/>
    <s v="GUARULHOS"/>
    <x v="0"/>
    <x v="0"/>
    <n v="3017.68"/>
    <n v="2320"/>
    <m/>
    <s v="EKO0517"/>
    <s v="3//4 SIDER"/>
    <s v="Dentro do Prazo"/>
    <s v="Dentro"/>
    <s v="GEODIS"/>
    <m/>
    <x v="1"/>
  </r>
  <r>
    <x v="1"/>
    <x v="0"/>
    <n v="0.25"/>
    <d v="2024-09-04T00:00:00"/>
    <d v="2024-09-04T00:00:00"/>
    <x v="1"/>
    <n v="234685"/>
    <x v="4"/>
    <s v="GUARULHOS"/>
    <x v="0"/>
    <x v="0"/>
    <n v="4740.33"/>
    <n v="1896.0160000000001"/>
    <m/>
    <s v="GKH1I95"/>
    <s v="CARRETA SIDER"/>
    <s v="Dentro do Prazo"/>
    <s v="Dentro"/>
    <s v="GEODIS"/>
    <m/>
    <x v="1"/>
  </r>
  <r>
    <x v="1"/>
    <x v="0"/>
    <n v="0.25"/>
    <d v="2024-09-04T00:00:00"/>
    <d v="2024-09-04T00:00:00"/>
    <x v="1"/>
    <n v="234683"/>
    <x v="4"/>
    <s v="GUARULHOS"/>
    <x v="0"/>
    <x v="0"/>
    <n v="5577.91"/>
    <n v="2807"/>
    <m/>
    <s v="GKH1I95"/>
    <s v="CARRETA SIDER"/>
    <s v="Dentro do Prazo"/>
    <s v="Dentro"/>
    <s v="GEODIS"/>
    <m/>
    <x v="1"/>
  </r>
  <r>
    <x v="1"/>
    <x v="1"/>
    <n v="1"/>
    <d v="2024-09-05T00:00:00"/>
    <d v="2024-09-05T00:00:00"/>
    <x v="1"/>
    <n v="234818"/>
    <x v="4"/>
    <s v="GUARULHOS"/>
    <x v="0"/>
    <x v="0"/>
    <n v="4100.3999999999996"/>
    <n v="3027.7"/>
    <m/>
    <s v="CTX4134"/>
    <s v="TRUCK SIDER"/>
    <s v="Dentro do Prazo"/>
    <s v="Dentro"/>
    <s v="GEODIS"/>
    <m/>
    <x v="1"/>
  </r>
  <r>
    <x v="1"/>
    <x v="1"/>
    <n v="0.33333333333333331"/>
    <d v="2024-09-05T00:00:00"/>
    <d v="2024-09-05T00:00:00"/>
    <x v="1"/>
    <n v="234814"/>
    <x v="4"/>
    <s v="GUARULHOS"/>
    <x v="0"/>
    <x v="0"/>
    <n v="7020.45"/>
    <n v="5362.37"/>
    <m/>
    <s v="IJT7J22"/>
    <s v="CARRETA SIDER"/>
    <s v="Dentro do Prazo"/>
    <s v="Fora"/>
    <s v="GEODIS"/>
    <m/>
    <x v="1"/>
  </r>
  <r>
    <x v="1"/>
    <x v="1"/>
    <n v="0.33333333333333331"/>
    <d v="2024-09-05T00:00:00"/>
    <d v="2024-09-05T00:00:00"/>
    <x v="1"/>
    <n v="234844"/>
    <x v="4"/>
    <s v="GUARULHOS"/>
    <x v="0"/>
    <x v="0"/>
    <n v="37553.65"/>
    <n v="2401"/>
    <m/>
    <s v="FUT4H46"/>
    <s v="CARRETA SIDER"/>
    <s v="Dentro do Prazo"/>
    <s v="Dentro"/>
    <s v="GEODIS"/>
    <m/>
    <x v="1"/>
  </r>
  <r>
    <x v="1"/>
    <x v="1"/>
    <n v="1"/>
    <d v="2024-09-05T00:00:00"/>
    <d v="2024-09-05T00:00:00"/>
    <x v="1"/>
    <n v="234823"/>
    <x v="4"/>
    <s v="GUARULHOS"/>
    <x v="0"/>
    <x v="0"/>
    <n v="4134.21"/>
    <n v="644"/>
    <m/>
    <s v="EKO0517"/>
    <s v="TRUCK SIDER"/>
    <s v="Dentro do Prazo"/>
    <s v="Fora"/>
    <s v="GEODIS"/>
    <m/>
    <x v="1"/>
  </r>
  <r>
    <x v="1"/>
    <x v="1"/>
    <n v="0.33333333333333331"/>
    <d v="2024-09-05T00:00:00"/>
    <d v="2024-09-05T00:00:00"/>
    <x v="1"/>
    <n v="234822"/>
    <x v="4"/>
    <s v="GUARULHOS"/>
    <x v="0"/>
    <x v="0"/>
    <n v="5353.68"/>
    <n v="12627"/>
    <m/>
    <s v="FDA6G67"/>
    <s v="CARRETA SIDER"/>
    <s v="Dentro do Prazo"/>
    <s v="Dentro"/>
    <s v="GEODIS"/>
    <m/>
    <x v="1"/>
  </r>
  <r>
    <x v="1"/>
    <x v="0"/>
    <n v="0.16666666666666666"/>
    <d v="2024-09-06T00:00:00"/>
    <d v="2024-09-06T00:00:00"/>
    <x v="1"/>
    <n v="234888"/>
    <x v="4"/>
    <s v="GUARULHOS"/>
    <x v="0"/>
    <x v="0"/>
    <n v="6200.33"/>
    <n v="14024.536"/>
    <m/>
    <s v="FDA6G67"/>
    <s v="CARRETA SIDER"/>
    <s v="Dentro do Prazo"/>
    <s v="Dentro"/>
    <s v="GEODIS"/>
    <m/>
    <x v="1"/>
  </r>
  <r>
    <x v="1"/>
    <x v="0"/>
    <n v="0.16666666666666666"/>
    <d v="2024-09-06T00:00:00"/>
    <d v="2024-09-06T00:00:00"/>
    <x v="1"/>
    <n v="234889"/>
    <x v="4"/>
    <s v="GUARULHOS"/>
    <x v="0"/>
    <x v="0"/>
    <n v="4236.51"/>
    <n v="10979.464"/>
    <m/>
    <s v="FDA6G67"/>
    <s v="CARRETA SIDER"/>
    <s v="Dentro do Prazo"/>
    <s v="Dentro"/>
    <s v="GEODIS"/>
    <m/>
    <x v="1"/>
  </r>
  <r>
    <x v="1"/>
    <x v="0"/>
    <n v="0.2"/>
    <d v="2024-09-06T00:00:00"/>
    <d v="2024-09-06T00:00:00"/>
    <x v="1"/>
    <n v="234892"/>
    <x v="4"/>
    <s v="GUARULHOS"/>
    <x v="0"/>
    <x v="0"/>
    <n v="6283.39"/>
    <n v="13922.655000000001"/>
    <m/>
    <s v="GCV3C45"/>
    <s v="CARRETA SIDER"/>
    <s v="Dentro do Prazo"/>
    <s v="Dentro"/>
    <s v="GEODIS"/>
    <m/>
    <x v="1"/>
  </r>
  <r>
    <x v="1"/>
    <x v="0"/>
    <n v="1"/>
    <d v="2024-09-09T00:00:00"/>
    <d v="2024-09-09T00:00:00"/>
    <x v="1"/>
    <n v="234904"/>
    <x v="4"/>
    <s v="GUARULHOS"/>
    <x v="0"/>
    <x v="0"/>
    <n v="6358.0900000000011"/>
    <n v="16594.345000000001"/>
    <m/>
    <s v="FUT4H46"/>
    <s v="CARRETA SIDER"/>
    <s v="Dentro do Prazo"/>
    <s v="Fora"/>
    <s v="GEODIS"/>
    <m/>
    <x v="1"/>
  </r>
  <r>
    <x v="1"/>
    <x v="0"/>
    <n v="0.5"/>
    <d v="2024-09-02T00:00:00"/>
    <d v="2024-09-02T00:00:00"/>
    <x v="1"/>
    <n v="234187"/>
    <x v="4"/>
    <s v="GUARULHOS"/>
    <x v="0"/>
    <x v="0"/>
    <n v="7142"/>
    <n v="8948.741"/>
    <m/>
    <s v="GGC0G67"/>
    <s v="CARRETA SIDER"/>
    <s v="Dentro do Prazo"/>
    <s v="Fora"/>
    <s v="GEODIS"/>
    <m/>
    <x v="1"/>
  </r>
  <r>
    <x v="1"/>
    <x v="0"/>
    <n v="1"/>
    <d v="2024-09-02T00:00:00"/>
    <d v="2024-09-02T00:00:00"/>
    <x v="1"/>
    <n v="234192"/>
    <x v="4"/>
    <s v="GUARULHOS"/>
    <x v="0"/>
    <x v="0"/>
    <n v="6549.8099999999995"/>
    <n v="4818.8450000000003"/>
    <m/>
    <s v="GGO3H75"/>
    <s v="CARRETA SIDER"/>
    <s v="Dentro do Prazo"/>
    <s v="Fora"/>
    <s v="GEODIS"/>
    <m/>
    <x v="1"/>
  </r>
  <r>
    <x v="1"/>
    <x v="0"/>
    <n v="0.33333333333333331"/>
    <d v="2024-09-02T00:00:00"/>
    <d v="2024-09-02T00:00:00"/>
    <x v="1"/>
    <n v="234229"/>
    <x v="4"/>
    <s v="GUARULHOS"/>
    <x v="0"/>
    <x v="0"/>
    <n v="7337.93"/>
    <n v="9621.2270000000008"/>
    <m/>
    <s v="EZQ1J28"/>
    <s v="CARRETA SIDER"/>
    <s v="Dentro do Prazo"/>
    <s v="Fora"/>
    <s v="GEODIS"/>
    <m/>
    <x v="1"/>
  </r>
  <r>
    <x v="1"/>
    <x v="0"/>
    <n v="1"/>
    <d v="2024-09-02T00:00:00"/>
    <d v="2024-09-02T00:00:00"/>
    <x v="1"/>
    <n v="234233"/>
    <x v="4"/>
    <s v="GUARULHOS"/>
    <x v="0"/>
    <x v="0"/>
    <n v="6383.7599999999993"/>
    <n v="3421.3359999999998"/>
    <m/>
    <s v="CUF4C26"/>
    <s v="CARRETA SIDER"/>
    <s v="Dentro do Prazo"/>
    <s v="Fora"/>
    <s v="GEODIS"/>
    <m/>
    <x v="1"/>
  </r>
  <r>
    <x v="1"/>
    <x v="0"/>
    <n v="1"/>
    <d v="2024-09-04T00:00:00"/>
    <d v="2024-09-04T00:00:00"/>
    <x v="1"/>
    <n v="234652"/>
    <x v="4"/>
    <s v="GUARULHOS"/>
    <x v="0"/>
    <x v="0"/>
    <n v="8197.64"/>
    <n v="3195.9789999999998"/>
    <m/>
    <s v="BWU0C54"/>
    <s v="CARRETA ABERTA"/>
    <s v="Dentro do Prazo"/>
    <s v="Dentro"/>
    <s v="GEODIS"/>
    <m/>
    <x v="1"/>
  </r>
  <r>
    <x v="1"/>
    <x v="0"/>
    <n v="1"/>
    <d v="2024-09-04T00:00:00"/>
    <d v="2024-09-04T00:00:00"/>
    <x v="1"/>
    <n v="234651"/>
    <x v="4"/>
    <s v="GUARULHOS"/>
    <x v="0"/>
    <x v="0"/>
    <n v="8197.64"/>
    <n v="3195.9789999999998"/>
    <m/>
    <s v="BBS3B08"/>
    <s v="CARRETA ABERTA"/>
    <s v="Dentro do Prazo"/>
    <s v="Fora"/>
    <s v="GEODIS"/>
    <m/>
    <x v="1"/>
  </r>
  <r>
    <x v="1"/>
    <x v="0"/>
    <n v="0.5"/>
    <d v="2024-09-04T00:00:00"/>
    <d v="2024-09-04T00:00:00"/>
    <x v="1"/>
    <n v="234663"/>
    <x v="4"/>
    <s v="GUARULHOS"/>
    <x v="0"/>
    <x v="0"/>
    <n v="8197.64"/>
    <n v="3195.9789999999998"/>
    <m/>
    <s v="LKS9E45"/>
    <s v="CARRETA ABERTA"/>
    <s v="Dentro do Prazo"/>
    <s v="Fora"/>
    <s v="GEODIS"/>
    <m/>
    <x v="1"/>
  </r>
  <r>
    <x v="1"/>
    <x v="0"/>
    <n v="1"/>
    <d v="2024-09-04T00:00:00"/>
    <d v="2024-09-04T00:00:00"/>
    <x v="1"/>
    <n v="234659"/>
    <x v="4"/>
    <s v="GUARULHOS"/>
    <x v="0"/>
    <x v="0"/>
    <n v="8011.8"/>
    <n v="1854.809"/>
    <m/>
    <s v="BXF8080"/>
    <s v="CARRETA ABERTA"/>
    <s v="Dentro do Prazo"/>
    <s v="Dentro"/>
    <s v="GEODIS"/>
    <m/>
    <x v="1"/>
  </r>
  <r>
    <x v="1"/>
    <x v="0"/>
    <n v="0.33333333333333331"/>
    <d v="2024-09-05T00:00:00"/>
    <d v="2024-09-05T00:00:00"/>
    <x v="1"/>
    <n v="234701"/>
    <x v="4"/>
    <s v="GUARULHOS"/>
    <x v="0"/>
    <x v="0"/>
    <n v="7383.4000000000005"/>
    <n v="9333.8970000000008"/>
    <m/>
    <s v="FCU0G88"/>
    <s v="CARRETA SIDER"/>
    <s v="Dentro do Prazo"/>
    <s v="Dentro"/>
    <s v="GEODIS"/>
    <m/>
    <x v="1"/>
  </r>
  <r>
    <x v="1"/>
    <x v="0"/>
    <n v="1"/>
    <d v="2024-09-05T00:00:00"/>
    <d v="2024-09-05T00:00:00"/>
    <x v="1"/>
    <n v="234703"/>
    <x v="4"/>
    <s v="GUARULHOS"/>
    <x v="0"/>
    <x v="0"/>
    <n v="6715.97"/>
    <n v="5476.6989999999996"/>
    <m/>
    <s v="GDV0J55"/>
    <s v="CARRETA SIDER"/>
    <s v="Dentro do Prazo"/>
    <s v="Fora"/>
    <s v="GEODIS"/>
    <m/>
    <x v="1"/>
  </r>
  <r>
    <x v="1"/>
    <x v="0"/>
    <n v="0.25"/>
    <d v="2024-09-05T00:00:00"/>
    <d v="2024-09-05T00:00:00"/>
    <x v="1"/>
    <n v="234702"/>
    <x v="4"/>
    <s v="GUARULHOS"/>
    <x v="0"/>
    <x v="0"/>
    <n v="7315.72"/>
    <n v="9473.2080000000005"/>
    <m/>
    <s v="GIK4C47"/>
    <s v="CARRETA SIDER"/>
    <s v="Dentro do Prazo"/>
    <s v="Fora"/>
    <s v="GEODIS"/>
    <m/>
    <x v="1"/>
  </r>
  <r>
    <x v="1"/>
    <x v="0"/>
    <n v="0.5"/>
    <d v="2024-09-05T00:00:00"/>
    <d v="2024-09-05T00:00:00"/>
    <x v="1"/>
    <n v="234757"/>
    <x v="4"/>
    <s v="GUARULHOS"/>
    <x v="0"/>
    <x v="0"/>
    <n v="7141.83"/>
    <n v="2368.3020000000001"/>
    <m/>
    <s v="LKS9E45"/>
    <s v="CARRETA ABERTA"/>
    <s v="Dentro do Prazo"/>
    <s v="Dentro"/>
    <s v="GEODIS"/>
    <m/>
    <x v="1"/>
  </r>
  <r>
    <x v="1"/>
    <x v="1"/>
    <n v="0.33333333333333331"/>
    <d v="2024-09-06T00:00:00"/>
    <d v="2024-09-06T00:00:00"/>
    <x v="1"/>
    <n v="234886"/>
    <x v="4"/>
    <s v="GUARULHOS"/>
    <x v="0"/>
    <x v="0"/>
    <n v="5884.93"/>
    <n v="4850"/>
    <m/>
    <s v="IJT7J22"/>
    <s v="CARRETA SIDER"/>
    <s v="Dentro do Prazo"/>
    <s v="Dentro"/>
    <s v="GEODIS"/>
    <m/>
    <x v="1"/>
  </r>
  <r>
    <x v="1"/>
    <x v="1"/>
    <n v="0.5"/>
    <d v="2024-09-06T00:00:00"/>
    <d v="2024-09-06T00:00:00"/>
    <x v="1"/>
    <n v="234918"/>
    <x v="3"/>
    <s v="GUARULHOS"/>
    <x v="0"/>
    <x v="0"/>
    <n v="489.44"/>
    <n v="197"/>
    <m/>
    <s v="GDV0J55"/>
    <s v="CARRETA SIDER"/>
    <s v="Dentro do Prazo"/>
    <s v="Dentro"/>
    <s v="GEODIS"/>
    <m/>
    <x v="1"/>
  </r>
  <r>
    <x v="1"/>
    <x v="1"/>
    <n v="0.5"/>
    <d v="2024-09-06T00:00:00"/>
    <d v="2024-09-06T00:00:00"/>
    <x v="1"/>
    <n v="234917"/>
    <x v="3"/>
    <s v="GUARULHOS"/>
    <x v="0"/>
    <x v="0"/>
    <n v="4920.0099999999993"/>
    <n v="4740"/>
    <m/>
    <s v="GDV0J55"/>
    <s v="CARRETA SIDER"/>
    <s v="Dentro do Prazo"/>
    <s v="Dentro"/>
    <s v="GEODIS"/>
    <m/>
    <x v="1"/>
  </r>
  <r>
    <x v="1"/>
    <x v="1"/>
    <n v="1"/>
    <d v="2024-09-09T00:00:00"/>
    <d v="2024-09-09T00:00:00"/>
    <x v="1"/>
    <n v="235018"/>
    <x v="4"/>
    <s v="GUARULHOS"/>
    <x v="0"/>
    <x v="0"/>
    <n v="6191.92"/>
    <n v="12070"/>
    <m/>
    <s v="MCS8536"/>
    <s v="CARRETA SIDER"/>
    <s v="Dentro do Prazo"/>
    <s v="Dentro"/>
    <s v="GEODIS"/>
    <m/>
    <x v="1"/>
  </r>
  <r>
    <x v="1"/>
    <x v="1"/>
    <n v="1"/>
    <d v="2024-09-10T00:00:00"/>
    <d v="2024-09-10T00:00:00"/>
    <x v="1"/>
    <n v="235175"/>
    <x v="6"/>
    <s v="GUARULHOS"/>
    <x v="0"/>
    <x v="0"/>
    <n v="4950.4300000000012"/>
    <n v="4540"/>
    <m/>
    <s v="GAY6I98"/>
    <s v="CARRETA SIDER"/>
    <s v="Dentro do Prazo"/>
    <s v="Dentro"/>
    <s v="GEODIS"/>
    <m/>
    <x v="1"/>
  </r>
  <r>
    <x v="1"/>
    <x v="1"/>
    <n v="0.5"/>
    <d v="2024-09-10T00:00:00"/>
    <d v="2024-09-10T00:00:00"/>
    <x v="1"/>
    <n v="235174"/>
    <x v="3"/>
    <s v="GUARULHOS"/>
    <x v="0"/>
    <x v="0"/>
    <n v="3521.4100000000003"/>
    <n v="900"/>
    <m/>
    <s v="EZQ1J28"/>
    <s v="TRUCK SIDER"/>
    <s v="Dentro do Prazo"/>
    <s v="Dentro"/>
    <s v="GEODIS"/>
    <m/>
    <x v="1"/>
  </r>
  <r>
    <x v="1"/>
    <x v="1"/>
    <n v="0.5"/>
    <d v="2024-09-13T00:00:00"/>
    <d v="2024-09-13T00:00:00"/>
    <x v="1"/>
    <n v="235458"/>
    <x v="4"/>
    <s v="GUARULHOS"/>
    <x v="0"/>
    <x v="3"/>
    <n v="6502.2000000000007"/>
    <n v="24608"/>
    <m/>
    <s v="GKC7B24"/>
    <s v="CARRETA SIDER"/>
    <s v="Fora"/>
    <s v="Dentro"/>
    <s v="GEODIS"/>
    <m/>
    <x v="1"/>
  </r>
  <r>
    <x v="1"/>
    <x v="1"/>
    <n v="0.33333333333333331"/>
    <d v="2024-09-16T00:00:00"/>
    <d v="2024-09-16T00:00:00"/>
    <x v="1"/>
    <n v="235542"/>
    <x v="4"/>
    <s v="EMBRAGEN"/>
    <x v="0"/>
    <x v="0"/>
    <n v="4384.17"/>
    <n v="727"/>
    <m/>
    <s v="FDA6G67"/>
    <s v="TRUCK SIDER"/>
    <s v="Dentro do Prazo"/>
    <s v="Dentro"/>
    <s v="GEODIS"/>
    <m/>
    <x v="1"/>
  </r>
  <r>
    <x v="1"/>
    <x v="1"/>
    <n v="1"/>
    <d v="2024-09-16T00:00:00"/>
    <d v="2024-09-16T00:00:00"/>
    <x v="1"/>
    <n v="235546"/>
    <x v="3"/>
    <s v="GUARULHOS"/>
    <x v="0"/>
    <x v="0"/>
    <n v="4187.54"/>
    <n v="2560"/>
    <m/>
    <s v="BYP8E81"/>
    <s v="TRUCK SIDER"/>
    <s v="Dentro do Prazo"/>
    <s v="Dentro"/>
    <s v="GEODIS"/>
    <m/>
    <x v="1"/>
  </r>
  <r>
    <x v="1"/>
    <x v="1"/>
    <n v="0.5"/>
    <d v="2024-09-18T00:00:00"/>
    <d v="2024-09-18T00:00:00"/>
    <x v="1"/>
    <n v="235834"/>
    <x v="4"/>
    <s v="GUARULHOS"/>
    <x v="0"/>
    <x v="0"/>
    <n v="6322.7"/>
    <n v="15194.673000000001"/>
    <m/>
    <s v="CUH0B28"/>
    <s v="CARRETA SIDER"/>
    <s v="Dentro do Prazo"/>
    <s v="Dentro"/>
    <s v="GEODIS"/>
    <m/>
    <x v="1"/>
  </r>
  <r>
    <x v="1"/>
    <x v="1"/>
    <n v="1"/>
    <d v="2024-09-18T00:00:00"/>
    <d v="2024-09-18T00:00:00"/>
    <x v="1"/>
    <n v="235838"/>
    <x v="4"/>
    <s v="GUARULHOS"/>
    <x v="0"/>
    <x v="0"/>
    <n v="6168.4400000000005"/>
    <n v="9726.5589999999993"/>
    <m/>
    <s v="GDV0J55"/>
    <s v="CARRETA SIDER"/>
    <s v="Dentro do Prazo"/>
    <s v="Dentro"/>
    <s v="GEODIS"/>
    <m/>
    <x v="1"/>
  </r>
  <r>
    <x v="1"/>
    <x v="1"/>
    <n v="1"/>
    <d v="2024-09-18T00:00:00"/>
    <d v="2024-09-18T00:00:00"/>
    <x v="1"/>
    <n v="235839"/>
    <x v="4"/>
    <s v="GUARULHOS"/>
    <x v="0"/>
    <x v="0"/>
    <n v="6286"/>
    <n v="13893.781000000001"/>
    <m/>
    <s v="GIK4C47"/>
    <s v="CARRETA SIDER"/>
    <s v="Dentro do Prazo"/>
    <s v="Dentro"/>
    <s v="GEODIS"/>
    <m/>
    <x v="1"/>
  </r>
  <r>
    <x v="1"/>
    <x v="1"/>
    <n v="0.5"/>
    <d v="2024-09-19T00:00:00"/>
    <d v="2024-09-19T00:00:00"/>
    <x v="1"/>
    <n v="235879"/>
    <x v="4"/>
    <s v="GUARULHOS"/>
    <x v="0"/>
    <x v="0"/>
    <n v="5397.5"/>
    <n v="12049.210999999999"/>
    <m/>
    <s v="CUH0B28"/>
    <s v="CARRETA SIDER"/>
    <s v="Dentro do Prazo"/>
    <s v="Dentro"/>
    <s v="GEODIS"/>
    <m/>
    <x v="1"/>
  </r>
  <r>
    <x v="1"/>
    <x v="1"/>
    <n v="0.5"/>
    <d v="2024-09-19T00:00:00"/>
    <d v="2024-09-19T00:00:00"/>
    <x v="1"/>
    <n v="235876"/>
    <x v="4"/>
    <s v="GUARULHOS"/>
    <x v="0"/>
    <x v="0"/>
    <n v="5380.73"/>
    <n v="11454.777"/>
    <m/>
    <s v="CSI9D53"/>
    <s v="CARRETA SIDER"/>
    <s v="Dentro do Prazo"/>
    <s v="Dentro"/>
    <s v="GEODIS"/>
    <m/>
    <x v="1"/>
  </r>
  <r>
    <x v="1"/>
    <x v="1"/>
    <n v="0.33333333333333331"/>
    <d v="2024-09-19T00:00:00"/>
    <d v="2024-09-19T00:00:00"/>
    <x v="1"/>
    <n v="235913"/>
    <x v="4"/>
    <s v="GUARULHOS"/>
    <x v="0"/>
    <x v="0"/>
    <n v="6366.25"/>
    <n v="12615.909"/>
    <m/>
    <s v="FUT4H46"/>
    <s v="CARRETA SIDER"/>
    <s v="Dentro do Prazo"/>
    <s v="Dentro"/>
    <s v="GEODIS"/>
    <m/>
    <x v="1"/>
  </r>
  <r>
    <x v="1"/>
    <x v="1"/>
    <n v="0.5"/>
    <d v="2024-09-19T00:00:00"/>
    <d v="2024-09-19T00:00:00"/>
    <x v="1"/>
    <n v="235915"/>
    <x v="4"/>
    <s v="GUARULHOS"/>
    <x v="0"/>
    <x v="0"/>
    <n v="6263.19"/>
    <n v="11784.091"/>
    <m/>
    <s v="FCU0G88"/>
    <s v="CARRETA SIDER"/>
    <s v="Dentro do Prazo"/>
    <s v="Dentro"/>
    <s v="GEODIS"/>
    <m/>
    <x v="1"/>
  </r>
  <r>
    <x v="1"/>
    <x v="1"/>
    <n v="0.5"/>
    <d v="2024-09-20T00:00:00"/>
    <d v="2024-09-20T00:00:00"/>
    <x v="1"/>
    <n v="235930"/>
    <x v="4"/>
    <s v="GUARULHOS"/>
    <x v="0"/>
    <x v="0"/>
    <n v="8485.76"/>
    <n v="13513.008"/>
    <m/>
    <s v="EXU9C84"/>
    <s v="CARRETA SIDER"/>
    <s v="Dentro do Prazo"/>
    <s v="Dentro"/>
    <s v="GEODIS"/>
    <m/>
    <x v="1"/>
  </r>
  <r>
    <x v="1"/>
    <x v="1"/>
    <n v="1"/>
    <d v="2024-09-20T00:00:00"/>
    <d v="2024-09-20T00:00:00"/>
    <x v="1"/>
    <n v="235933"/>
    <x v="4"/>
    <s v="GUARULHOS"/>
    <x v="0"/>
    <x v="0"/>
    <n v="8446.18"/>
    <n v="12284.553"/>
    <m/>
    <s v="CGR4F13"/>
    <s v="CARRETA SIDER"/>
    <s v="Dentro do Prazo"/>
    <s v="Dentro"/>
    <s v="GEODIS"/>
    <m/>
    <x v="1"/>
  </r>
  <r>
    <x v="1"/>
    <x v="1"/>
    <n v="0.5"/>
    <d v="2024-09-20T00:00:00"/>
    <d v="2024-09-20T00:00:00"/>
    <x v="1"/>
    <n v="235932"/>
    <x v="4"/>
    <s v="GUARULHOS"/>
    <x v="0"/>
    <x v="0"/>
    <n v="8470.25"/>
    <n v="10714.057000000001"/>
    <m/>
    <s v="BYP8E81"/>
    <s v="CARRETA SIDER"/>
    <s v="Dentro do Prazo"/>
    <s v="Dentro"/>
    <s v="GEODIS"/>
    <m/>
    <x v="1"/>
  </r>
  <r>
    <x v="1"/>
    <x v="1"/>
    <n v="0.5"/>
    <d v="2024-09-20T00:00:00"/>
    <d v="2024-09-20T00:00:00"/>
    <x v="1"/>
    <n v="235931"/>
    <x v="4"/>
    <s v="GUARULHOS"/>
    <x v="0"/>
    <x v="0"/>
    <n v="8483.2800000000007"/>
    <n v="10969.383"/>
    <m/>
    <s v="CCU1C37"/>
    <s v="CARRETA SIDER"/>
    <s v="Dentro do Prazo"/>
    <s v="Fora"/>
    <s v="GEODIS"/>
    <m/>
    <x v="1"/>
  </r>
  <r>
    <x v="1"/>
    <x v="1"/>
    <n v="1"/>
    <d v="2024-09-23T00:00:00"/>
    <d v="2024-09-23T00:00:00"/>
    <x v="1"/>
    <n v="236033"/>
    <x v="4"/>
    <s v="GUARULHOS"/>
    <x v="0"/>
    <x v="0"/>
    <n v="6283.62"/>
    <n v="11600"/>
    <m/>
    <s v="EZQ1J28"/>
    <s v="CARRETA SIDER"/>
    <s v="Dentro do Prazo"/>
    <s v="Dentro"/>
    <s v="GEODIS"/>
    <m/>
    <x v="1"/>
  </r>
  <r>
    <x v="1"/>
    <x v="1"/>
    <n v="1"/>
    <d v="2024-09-24T00:00:00"/>
    <d v="2024-09-24T00:00:00"/>
    <x v="1"/>
    <n v="236172"/>
    <x v="3"/>
    <s v="GUARULHOS"/>
    <x v="0"/>
    <x v="0"/>
    <n v="776.56999999999994"/>
    <n v="419.57"/>
    <m/>
    <s v="DCU7F01"/>
    <s v="3//4 SIDER"/>
    <s v="Dentro do Prazo"/>
    <s v="Dentro"/>
    <s v="GEODIS"/>
    <m/>
    <x v="1"/>
  </r>
  <r>
    <x v="1"/>
    <x v="1"/>
    <n v="0.33333333333333331"/>
    <d v="2024-09-25T00:00:00"/>
    <d v="2024-09-25T00:00:00"/>
    <x v="1"/>
    <n v="236028"/>
    <x v="4"/>
    <s v="EMBRAGEN"/>
    <x v="0"/>
    <x v="0"/>
    <n v="25195.319999999996"/>
    <n v="7410"/>
    <m/>
    <s v="FUT4H46"/>
    <s v="CARRETA ABERTA"/>
    <s v="Dentro do Prazo"/>
    <s v="Dentro"/>
    <s v="GEODIS"/>
    <m/>
    <x v="1"/>
  </r>
  <r>
    <x v="1"/>
    <x v="1"/>
    <n v="0.5"/>
    <d v="2024-09-25T00:00:00"/>
    <d v="2024-09-25T00:00:00"/>
    <x v="1"/>
    <n v="236319"/>
    <x v="4"/>
    <s v="GUARULHOS"/>
    <x v="0"/>
    <x v="0"/>
    <n v="6281.22"/>
    <n v="2099.5"/>
    <m/>
    <s v="GCV3C45"/>
    <s v="CARRETA SIDER"/>
    <s v="Dentro do Prazo"/>
    <s v="Fora"/>
    <s v="GEODIS"/>
    <m/>
    <x v="1"/>
  </r>
  <r>
    <x v="1"/>
    <x v="1"/>
    <n v="1"/>
    <d v="2024-09-25T00:00:00"/>
    <d v="2024-09-25T00:00:00"/>
    <x v="1"/>
    <n v="236320"/>
    <x v="4"/>
    <s v="GUARULHOS"/>
    <x v="0"/>
    <x v="0"/>
    <n v="4190.01"/>
    <n v="735"/>
    <m/>
    <s v="EJW2D52"/>
    <s v="TRUCK SIDER"/>
    <s v="Dentro do Prazo"/>
    <s v="Dentro"/>
    <s v="GEODIS"/>
    <m/>
    <x v="1"/>
  </r>
  <r>
    <x v="1"/>
    <x v="1"/>
    <n v="0.5"/>
    <d v="2024-09-26T00:00:00"/>
    <d v="2024-09-26T00:00:00"/>
    <x v="1"/>
    <n v="236400"/>
    <x v="3"/>
    <s v="GUARULHOS"/>
    <x v="0"/>
    <x v="0"/>
    <n v="5402.5"/>
    <n v="3008"/>
    <m/>
    <s v="EZQ1J28"/>
    <s v="CARRETA SIDER"/>
    <s v="Dentro do Prazo"/>
    <s v="Dentro"/>
    <s v="GEODIS"/>
    <m/>
    <x v="1"/>
  </r>
  <r>
    <x v="1"/>
    <x v="1"/>
    <n v="0.5"/>
    <d v="2024-09-26T00:00:00"/>
    <d v="2024-09-26T00:00:00"/>
    <x v="1"/>
    <n v="236403"/>
    <x v="4"/>
    <s v="GUARULHOS"/>
    <x v="0"/>
    <x v="0"/>
    <n v="6252.04"/>
    <n v="11788"/>
    <m/>
    <s v="GKC7B24"/>
    <s v="CARRETA SIDER"/>
    <s v="Dentro do Prazo"/>
    <s v="Dentro"/>
    <s v="GEODIS"/>
    <m/>
    <x v="1"/>
  </r>
  <r>
    <x v="1"/>
    <x v="1"/>
    <n v="0.5"/>
    <d v="2024-09-27T00:00:00"/>
    <d v="2024-09-27T00:00:00"/>
    <x v="1"/>
    <n v="236414"/>
    <x v="4"/>
    <s v="GUARULHOS"/>
    <x v="0"/>
    <x v="0"/>
    <n v="6570.68"/>
    <n v="13670"/>
    <m/>
    <s v="CCU1C37"/>
    <s v="CARRETA SIDER"/>
    <s v="Dentro do Prazo"/>
    <s v="Dentro"/>
    <s v="GEODIS"/>
    <m/>
    <x v="1"/>
  </r>
  <r>
    <x v="1"/>
    <x v="1"/>
    <n v="0.5"/>
    <d v="2024-09-27T00:00:00"/>
    <d v="2024-09-27T00:00:00"/>
    <x v="1"/>
    <n v="236500"/>
    <x v="4"/>
    <s v="GUARULHOS"/>
    <x v="0"/>
    <x v="0"/>
    <n v="6327.7"/>
    <n v="13837.698"/>
    <m/>
    <s v="CSI9D53"/>
    <s v="CARRETA SIDER"/>
    <s v="Dentro do Prazo"/>
    <s v="Dentro"/>
    <s v="GEODIS"/>
    <m/>
    <x v="1"/>
  </r>
  <r>
    <x v="1"/>
    <x v="1"/>
    <n v="1"/>
    <d v="2024-09-27T00:00:00"/>
    <d v="2024-09-27T00:00:00"/>
    <x v="1"/>
    <n v="236501"/>
    <x v="4"/>
    <s v="GUARULHOS"/>
    <x v="0"/>
    <x v="0"/>
    <n v="6251.54"/>
    <n v="11787.302"/>
    <m/>
    <s v="GGC0G67"/>
    <s v="CARRETA SIDER"/>
    <s v="Dentro do Prazo"/>
    <s v="Dentro"/>
    <s v="GEODIS"/>
    <m/>
    <x v="1"/>
  </r>
  <r>
    <x v="1"/>
    <x v="1"/>
    <n v="1"/>
    <d v="2024-09-27T00:00:00"/>
    <d v="2024-09-27T00:00:00"/>
    <x v="1"/>
    <n v="236502"/>
    <x v="5"/>
    <s v="GUARULHOS"/>
    <x v="0"/>
    <x v="0"/>
    <n v="2497.8499999999995"/>
    <n v="1200"/>
    <m/>
    <s v="DCU7F01"/>
    <s v="3//4 SIDER"/>
    <s v="Dentro do Prazo"/>
    <s v="Dentro"/>
    <s v="GEODIS"/>
    <m/>
    <x v="1"/>
  </r>
  <r>
    <x v="1"/>
    <x v="1"/>
    <n v="0.33333333333333331"/>
    <d v="2024-10-01T00:00:00"/>
    <d v="2024-10-01T00:00:00"/>
    <x v="1"/>
    <n v="236565"/>
    <x v="4"/>
    <s v="GUARULHOS"/>
    <x v="0"/>
    <x v="0"/>
    <n v="6284.53"/>
    <n v="11600"/>
    <m/>
    <s v="FDA6G67"/>
    <s v="CARRETA SIDER"/>
    <s v="Dentro do Prazo"/>
    <s v="Fora"/>
    <s v="GEODIS"/>
    <m/>
    <x v="1"/>
  </r>
  <r>
    <x v="1"/>
    <x v="1"/>
    <n v="0.5"/>
    <d v="2024-10-01T00:00:00"/>
    <d v="2024-10-01T00:00:00"/>
    <x v="1"/>
    <n v="236564"/>
    <x v="4"/>
    <s v="GUARULHOS"/>
    <x v="0"/>
    <x v="0"/>
    <n v="5475.64"/>
    <n v="20208"/>
    <m/>
    <s v="EXU9C84"/>
    <s v="CARRETA SIDER"/>
    <s v="Dentro do Prazo"/>
    <s v="Fora"/>
    <s v="GEODIS"/>
    <m/>
    <x v="1"/>
  </r>
  <r>
    <x v="1"/>
    <x v="1"/>
    <n v="0.33333333333333331"/>
    <d v="2024-10-01T00:00:00"/>
    <d v="2024-10-01T00:00:00"/>
    <x v="1"/>
    <n v="236728"/>
    <x v="4"/>
    <s v="GUARULHOS"/>
    <x v="0"/>
    <x v="0"/>
    <n v="4184.1100000000006"/>
    <n v="1054"/>
    <m/>
    <s v="IJT7J22"/>
    <s v="CARRETA SIDER"/>
    <s v="Dentro do Prazo"/>
    <s v="Dentro"/>
    <s v="GEODIS"/>
    <m/>
    <x v="1"/>
  </r>
  <r>
    <x v="1"/>
    <x v="1"/>
    <n v="0.5"/>
    <d v="2024-10-01T00:00:00"/>
    <d v="2024-10-01T00:00:00"/>
    <x v="1"/>
    <n v="236740"/>
    <x v="4"/>
    <s v="GUARULHOS"/>
    <x v="0"/>
    <x v="0"/>
    <n v="6853.65"/>
    <n v="4274"/>
    <m/>
    <s v="GCV3C45"/>
    <s v="CARRETA SIDER"/>
    <s v="Dentro do Prazo"/>
    <s v="Dentro"/>
    <s v="GEODIS"/>
    <m/>
    <x v="1"/>
  </r>
  <r>
    <x v="1"/>
    <x v="1"/>
    <n v="1"/>
    <d v="2024-10-01T00:00:00"/>
    <d v="2024-10-01T00:00:00"/>
    <x v="1"/>
    <n v="236737"/>
    <x v="4"/>
    <s v="GUARULHOS"/>
    <x v="0"/>
    <x v="0"/>
    <n v="6523.83"/>
    <n v="24825"/>
    <m/>
    <s v="GJP2D16"/>
    <s v="CARRETA SIDER"/>
    <s v="Dentro do Prazo"/>
    <s v="Dentro"/>
    <s v="GEODIS"/>
    <m/>
    <x v="1"/>
  </r>
  <r>
    <x v="1"/>
    <x v="1"/>
    <n v="0.5"/>
    <d v="2024-10-02T00:00:00"/>
    <d v="2024-10-02T00:00:00"/>
    <x v="1"/>
    <n v="236741"/>
    <x v="4"/>
    <s v="GUARULHOS"/>
    <x v="0"/>
    <x v="0"/>
    <n v="5488.8200000000006"/>
    <n v="20268"/>
    <m/>
    <s v="BYP8E81"/>
    <s v="CARRETA SIDER"/>
    <s v="Dentro do Prazo"/>
    <s v="Fora"/>
    <s v="GEODIS"/>
    <m/>
    <x v="1"/>
  </r>
  <r>
    <x v="1"/>
    <x v="1"/>
    <n v="0.5"/>
    <d v="2024-10-02T00:00:00"/>
    <d v="2024-10-02T00:00:00"/>
    <x v="1"/>
    <n v="236832"/>
    <x v="4"/>
    <s v="GUARULHOS"/>
    <x v="0"/>
    <x v="0"/>
    <n v="10972.15"/>
    <n v="22480"/>
    <m/>
    <s v="FCU0G88"/>
    <s v="CARRETA SIDER"/>
    <s v="Dentro do Prazo"/>
    <s v="Dentro"/>
    <s v="GEODIS"/>
    <m/>
    <x v="1"/>
  </r>
  <r>
    <x v="1"/>
    <x v="1"/>
    <n v="1"/>
    <d v="2024-10-02T00:00:00"/>
    <d v="2024-10-02T00:00:00"/>
    <x v="1"/>
    <n v="236837"/>
    <x v="3"/>
    <s v="GUARULHOS"/>
    <x v="0"/>
    <x v="0"/>
    <n v="932.92000000000007"/>
    <n v="530"/>
    <m/>
    <s v="ESX0B66"/>
    <s v="3//4"/>
    <s v="Dentro do Prazo"/>
    <s v="Dentro"/>
    <s v="GEODIS"/>
    <m/>
    <x v="1"/>
  </r>
  <r>
    <x v="1"/>
    <x v="2"/>
    <n v="1"/>
    <d v="2024-10-04T00:00:00"/>
    <d v="2024-10-04T00:00:00"/>
    <x v="1"/>
    <n v="237081"/>
    <x v="4"/>
    <s v="GUARULHOS"/>
    <x v="0"/>
    <x v="0"/>
    <n v="6306.24"/>
    <n v="23520"/>
    <m/>
    <s v="DAK4H02"/>
    <s v="CARRETA SIDER"/>
    <s v="Dentro do Prazo"/>
    <s v="Dentro"/>
    <s v="GEODIS"/>
    <m/>
    <x v="1"/>
  </r>
  <r>
    <x v="1"/>
    <x v="2"/>
    <n v="1"/>
    <d v="2024-10-07T00:00:00"/>
    <d v="2024-10-07T00:00:00"/>
    <x v="1"/>
    <n v="237478"/>
    <x v="3"/>
    <s v="GUARULHOS"/>
    <x v="0"/>
    <x v="0"/>
    <n v="4924.29"/>
    <n v="1554"/>
    <m/>
    <s v="CUH0B28"/>
    <s v="3//4"/>
    <s v="Dentro do Prazo"/>
    <s v="Dentro"/>
    <s v="GEODIS"/>
    <m/>
    <x v="1"/>
  </r>
  <r>
    <x v="1"/>
    <x v="2"/>
    <n v="1"/>
    <d v="2024-10-08T00:00:00"/>
    <d v="2024-10-08T00:00:00"/>
    <x v="1"/>
    <n v="237185"/>
    <x v="7"/>
    <s v="GUARULHOS"/>
    <x v="0"/>
    <x v="0"/>
    <n v="4056.5199999999995"/>
    <n v="5650"/>
    <m/>
    <s v="FDA6G67"/>
    <s v="TRUCK SIDER"/>
    <s v="Dentro do Prazo"/>
    <s v="Dentro"/>
    <s v="GEODIS"/>
    <m/>
    <x v="1"/>
  </r>
  <r>
    <x v="1"/>
    <x v="2"/>
    <n v="0.5"/>
    <d v="2024-10-09T00:00:00"/>
    <d v="2024-10-09T00:00:00"/>
    <x v="1"/>
    <n v="237493"/>
    <x v="4"/>
    <s v="GUARULHOS"/>
    <x v="0"/>
    <x v="0"/>
    <n v="6273.7900000000009"/>
    <n v="11600"/>
    <m/>
    <s v="GCV3C45"/>
    <s v="CARRETA SIDER"/>
    <s v="Dentro do Prazo"/>
    <s v="Dentro"/>
    <s v="GEODIS"/>
    <m/>
    <x v="1"/>
  </r>
  <r>
    <x v="1"/>
    <x v="2"/>
    <n v="1"/>
    <d v="2024-10-09T00:00:00"/>
    <d v="2024-10-09T00:00:00"/>
    <x v="1"/>
    <n v="237491"/>
    <x v="3"/>
    <s v="GUARULHOS"/>
    <x v="0"/>
    <x v="0"/>
    <n v="3465.8999999999996"/>
    <n v="4779"/>
    <m/>
    <s v="EJW2D52"/>
    <s v="TRUCK SIDER"/>
    <s v="Dentro do Prazo"/>
    <s v="Fora"/>
    <s v="GEODIS"/>
    <m/>
    <x v="1"/>
  </r>
  <r>
    <x v="1"/>
    <x v="2"/>
    <n v="0.5"/>
    <d v="2024-10-11T00:00:00"/>
    <d v="2024-10-11T00:00:00"/>
    <x v="1"/>
    <n v="237655"/>
    <x v="4"/>
    <s v="GUARULHOS"/>
    <x v="0"/>
    <x v="0"/>
    <n v="6274.2699999999995"/>
    <n v="11600"/>
    <m/>
    <s v="GCV3C45"/>
    <s v="CARRETA SIDER"/>
    <s v="Dentro do Prazo"/>
    <s v="Dentro"/>
    <s v="GEODIS"/>
    <m/>
    <x v="1"/>
  </r>
  <r>
    <x v="1"/>
    <x v="2"/>
    <n v="0.5"/>
    <d v="2024-10-11T00:00:00"/>
    <d v="2024-10-11T00:00:00"/>
    <x v="1"/>
    <n v="237656"/>
    <x v="4"/>
    <s v="GUARULHOS"/>
    <x v="0"/>
    <x v="0"/>
    <n v="6367.73"/>
    <n v="14000"/>
    <m/>
    <s v="MCS8536"/>
    <s v="CARRETA SIDER"/>
    <s v="Dentro do Prazo"/>
    <s v="Dentro"/>
    <s v="GEODIS"/>
    <m/>
    <x v="1"/>
  </r>
  <r>
    <x v="1"/>
    <x v="2"/>
    <n v="0.5"/>
    <d v="2024-10-17T00:00:00"/>
    <d v="2024-10-17T00:00:00"/>
    <x v="1"/>
    <n v="237996"/>
    <x v="4"/>
    <s v="GUARULHOS"/>
    <x v="0"/>
    <x v="0"/>
    <n v="6316.24"/>
    <n v="14880"/>
    <m/>
    <s v="GGC0G67"/>
    <s v="CARRETA SIDER"/>
    <s v="Dentro do Prazo"/>
    <s v="Dentro"/>
    <s v="GEODIS"/>
    <m/>
    <x v="1"/>
  </r>
  <r>
    <x v="1"/>
    <x v="2"/>
    <n v="0.5"/>
    <d v="2024-10-21T00:00:00"/>
    <d v="2024-10-21T00:00:00"/>
    <x v="1"/>
    <n v="238224"/>
    <x v="4"/>
    <s v="GUARULHOS"/>
    <x v="0"/>
    <x v="0"/>
    <n v="6310.5599999999995"/>
    <n v="14360"/>
    <m/>
    <s v="GJP2D16"/>
    <s v="CARRETA SIDER"/>
    <s v="Dentro do Prazo"/>
    <s v="Dentro"/>
    <s v="GEODIS"/>
    <m/>
    <x v="1"/>
  </r>
  <r>
    <x v="1"/>
    <x v="2"/>
    <n v="0.5"/>
    <d v="2024-10-21T00:00:00"/>
    <d v="2024-10-21T00:00:00"/>
    <x v="1"/>
    <n v="238255"/>
    <x v="4"/>
    <s v="GUARULHOS"/>
    <x v="0"/>
    <x v="0"/>
    <n v="5782.08"/>
    <n v="24694"/>
    <m/>
    <s v="GGO3H75"/>
    <s v="CARRETA SIDER"/>
    <s v="Dentro do Prazo"/>
    <s v="Fora"/>
    <s v="GEODIS"/>
    <m/>
    <x v="1"/>
  </r>
  <r>
    <x v="1"/>
    <x v="2"/>
    <n v="0.5"/>
    <d v="2024-10-21T00:00:00"/>
    <d v="2024-10-21T00:00:00"/>
    <x v="1"/>
    <n v="238364"/>
    <x v="4"/>
    <s v="GUARULHOS"/>
    <x v="0"/>
    <x v="0"/>
    <n v="4432.53"/>
    <n v="1941"/>
    <m/>
    <s v="STH2A17"/>
    <s v="TRUCK SIDER"/>
    <s v="Dentro do Prazo"/>
    <s v="Dentro"/>
    <s v="GEODIS"/>
    <m/>
    <x v="1"/>
  </r>
  <r>
    <x v="1"/>
    <x v="2"/>
    <n v="1"/>
    <d v="2024-10-23T00:00:00"/>
    <d v="2024-10-23T00:00:00"/>
    <x v="1"/>
    <n v="238459"/>
    <x v="4"/>
    <s v="GUARULHOS"/>
    <x v="0"/>
    <x v="0"/>
    <n v="5591.02"/>
    <n v="24979"/>
    <m/>
    <s v="GKC7B24"/>
    <s v="CARRETA SIDER"/>
    <s v="Dentro do Prazo"/>
    <s v="Dentro"/>
    <s v="GEODIS"/>
    <m/>
    <x v="1"/>
  </r>
  <r>
    <x v="1"/>
    <x v="2"/>
    <n v="0.5"/>
    <d v="2024-10-23T00:00:00"/>
    <d v="2024-10-23T00:00:00"/>
    <x v="1"/>
    <n v="238484"/>
    <x v="4"/>
    <s v="GUARULHOS"/>
    <x v="0"/>
    <x v="0"/>
    <n v="5547.01"/>
    <n v="21847"/>
    <m/>
    <s v="GJP2D16"/>
    <s v="CARRETA SIDER"/>
    <s v="Dentro do Prazo"/>
    <s v="Dentro"/>
    <s v="GEODIS"/>
    <m/>
    <x v="1"/>
  </r>
  <r>
    <x v="1"/>
    <x v="2"/>
    <n v="0.5"/>
    <d v="2024-10-24T00:00:00"/>
    <d v="2024-10-24T00:00:00"/>
    <x v="1"/>
    <n v="238753"/>
    <x v="4"/>
    <s v="GUARULHOS"/>
    <x v="0"/>
    <x v="0"/>
    <n v="4181.7300000000005"/>
    <n v="678.12"/>
    <m/>
    <s v="STH2A17"/>
    <s v="TRUCK SIDER"/>
    <s v="Dentro do Prazo"/>
    <s v="Dentro"/>
    <s v="GEODIS"/>
    <m/>
    <x v="1"/>
  </r>
  <r>
    <x v="1"/>
    <x v="2"/>
    <n v="0.5"/>
    <d v="2024-10-24T00:00:00"/>
    <d v="2024-10-24T00:00:00"/>
    <x v="1"/>
    <n v="238599"/>
    <x v="4"/>
    <s v="GUARULHOS"/>
    <x v="0"/>
    <x v="0"/>
    <n v="5982.92"/>
    <n v="8194.6849999999995"/>
    <m/>
    <s v="CGR4F13"/>
    <s v="CARRETA SIDER"/>
    <s v="Dentro do Prazo"/>
    <s v="Dentro"/>
    <s v="GEODIS"/>
    <m/>
    <x v="1"/>
  </r>
  <r>
    <x v="1"/>
    <x v="2"/>
    <n v="0.33333333333333331"/>
    <d v="2024-10-24T00:00:00"/>
    <d v="2024-10-24T00:00:00"/>
    <x v="1"/>
    <n v="238587"/>
    <x v="4"/>
    <s v="GUARULHOS"/>
    <x v="0"/>
    <x v="0"/>
    <n v="6056.5199999999995"/>
    <n v="10597.483"/>
    <m/>
    <s v="EXU9C84"/>
    <s v="CARRETA SIDER"/>
    <s v="Dentro do Prazo"/>
    <s v="Dentro"/>
    <s v="GEODIS"/>
    <m/>
    <x v="1"/>
  </r>
  <r>
    <x v="1"/>
    <x v="2"/>
    <n v="0.5"/>
    <d v="2024-10-24T00:00:00"/>
    <d v="2024-10-24T00:00:00"/>
    <x v="1"/>
    <n v="238574"/>
    <x v="4"/>
    <s v="GUARULHOS"/>
    <x v="0"/>
    <x v="0"/>
    <n v="6298.93"/>
    <n v="11694.986000000001"/>
    <m/>
    <s v="GGC0G67"/>
    <s v="CARRETA SIDER"/>
    <s v="Dentro do Prazo"/>
    <s v="Dentro"/>
    <s v="GEODIS"/>
    <m/>
    <x v="1"/>
  </r>
  <r>
    <x v="1"/>
    <x v="2"/>
    <n v="1"/>
    <d v="2024-10-24T00:00:00"/>
    <d v="2024-10-24T00:00:00"/>
    <x v="1"/>
    <n v="238589"/>
    <x v="4"/>
    <s v="GUARULHOS"/>
    <x v="0"/>
    <x v="0"/>
    <n v="6392.43"/>
    <n v="12701.761"/>
    <m/>
    <s v="GKH1I95"/>
    <s v="CARRETA SIDER"/>
    <s v="Dentro do Prazo"/>
    <s v="Dentro"/>
    <s v="GEODIS"/>
    <m/>
    <x v="1"/>
  </r>
  <r>
    <x v="1"/>
    <x v="2"/>
    <n v="0.5"/>
    <d v="2024-10-24T00:00:00"/>
    <d v="2024-10-24T00:00:00"/>
    <x v="1"/>
    <n v="238761"/>
    <x v="4"/>
    <s v="GUARULHOS"/>
    <x v="0"/>
    <x v="0"/>
    <n v="6081.04"/>
    <n v="14721.165999999999"/>
    <m/>
    <s v="MCS8536"/>
    <s v="CARRETA SIDER"/>
    <s v="Dentro do Prazo"/>
    <s v="Dentro"/>
    <s v="GEODIS"/>
    <m/>
    <x v="1"/>
  </r>
  <r>
    <x v="1"/>
    <x v="2"/>
    <n v="1"/>
    <d v="2024-10-25T00:00:00"/>
    <d v="2024-10-25T00:00:00"/>
    <x v="1"/>
    <n v="238768"/>
    <x v="4"/>
    <s v="GUARULHOS"/>
    <x v="0"/>
    <x v="0"/>
    <n v="6392.43"/>
    <n v="12701.761"/>
    <m/>
    <s v="CUF4C26"/>
    <s v="CARRETA SIDER"/>
    <s v="Dentro do Prazo"/>
    <s v="Dentro"/>
    <s v="GEODIS"/>
    <m/>
    <x v="1"/>
  </r>
  <r>
    <x v="1"/>
    <x v="2"/>
    <n v="0.5"/>
    <d v="2024-10-25T00:00:00"/>
    <d v="2024-10-25T00:00:00"/>
    <x v="1"/>
    <n v="238764"/>
    <x v="4"/>
    <s v="GUARULHOS"/>
    <x v="0"/>
    <x v="0"/>
    <n v="5744.09"/>
    <n v="6532.3339999999998"/>
    <m/>
    <s v="EZQ1J28"/>
    <s v="CARRETA SIDER"/>
    <s v="Dentro do Prazo"/>
    <s v="Dentro"/>
    <s v="GEODIS"/>
    <m/>
    <x v="1"/>
  </r>
  <r>
    <x v="1"/>
    <x v="2"/>
    <n v="1"/>
    <d v="2024-10-25T00:00:00"/>
    <d v="2024-10-25T00:00:00"/>
    <x v="1"/>
    <n v="238769"/>
    <x v="4"/>
    <s v="GUARULHOS"/>
    <x v="0"/>
    <x v="0"/>
    <n v="5744.09"/>
    <n v="6532.3339999999998"/>
    <m/>
    <s v="CUH0B28"/>
    <s v="CARRETA SIDER"/>
    <s v="Dentro do Prazo"/>
    <s v="Fora"/>
    <s v="GEODIS"/>
    <m/>
    <x v="1"/>
  </r>
  <r>
    <x v="1"/>
    <x v="2"/>
    <n v="0.33333333333333331"/>
    <d v="2024-10-28T00:00:00"/>
    <d v="2024-10-28T00:00:00"/>
    <x v="1"/>
    <n v="238944"/>
    <x v="4"/>
    <s v="GUARULHOS"/>
    <x v="0"/>
    <x v="0"/>
    <n v="5590.4000000000005"/>
    <n v="3399.623"/>
    <m/>
    <s v="EXU9C84"/>
    <s v="CARRETA SIDER"/>
    <s v="Dentro do Prazo"/>
    <s v="Dentro"/>
    <s v="GEODIS"/>
    <m/>
    <x v="1"/>
  </r>
  <r>
    <x v="1"/>
    <x v="2"/>
    <n v="0.5"/>
    <d v="2024-10-28T00:00:00"/>
    <d v="2024-10-28T00:00:00"/>
    <x v="1"/>
    <n v="238921"/>
    <x v="4"/>
    <s v="GUARULHOS"/>
    <x v="0"/>
    <x v="0"/>
    <n v="7844.3099999999995"/>
    <n v="14852.866"/>
    <m/>
    <s v="GGO3H75"/>
    <s v="CARRETA SIDER"/>
    <s v="Dentro do Prazo"/>
    <s v="Dentro"/>
    <s v="GEODIS"/>
    <m/>
    <x v="1"/>
  </r>
  <r>
    <x v="1"/>
    <x v="2"/>
    <n v="1"/>
    <d v="2024-10-28T00:00:00"/>
    <d v="2024-10-28T00:00:00"/>
    <x v="1"/>
    <n v="238922"/>
    <x v="4"/>
    <s v="GUARULHOS"/>
    <x v="0"/>
    <x v="0"/>
    <n v="6023.7300000000005"/>
    <n v="8469.2309999999998"/>
    <m/>
    <s v="FUT4H46"/>
    <s v="CARRETA SIDER"/>
    <s v="Dentro do Prazo"/>
    <s v="Dentro"/>
    <s v="GEODIS"/>
    <m/>
    <x v="1"/>
  </r>
  <r>
    <x v="1"/>
    <x v="2"/>
    <n v="1"/>
    <d v="2024-10-28T00:00:00"/>
    <d v="2024-10-28T00:00:00"/>
    <x v="1"/>
    <n v="238924"/>
    <x v="4"/>
    <s v="GUARULHOS"/>
    <x v="0"/>
    <x v="0"/>
    <n v="6706.8700000000008"/>
    <n v="13550.769"/>
    <m/>
    <s v="EDP3286"/>
    <s v="CARRETA SIDER"/>
    <s v="Dentro do Prazo"/>
    <s v="Dentro"/>
    <s v="GEODIS"/>
    <m/>
    <x v="1"/>
  </r>
  <r>
    <x v="1"/>
    <x v="2"/>
    <n v="0.5"/>
    <d v="2024-10-28T00:00:00"/>
    <d v="2024-10-28T00:00:00"/>
    <x v="1"/>
    <n v="238929"/>
    <x v="4"/>
    <s v="GUARULHOS"/>
    <x v="0"/>
    <x v="0"/>
    <n v="6327.0700000000006"/>
    <n v="15506.245999999999"/>
    <m/>
    <s v="FRK0I24"/>
    <s v="CARRETA SIDER"/>
    <s v="Dentro do Prazo"/>
    <s v="Dentro"/>
    <s v="GEODIS"/>
    <m/>
    <x v="1"/>
  </r>
  <r>
    <x v="1"/>
    <x v="2"/>
    <n v="0.5"/>
    <d v="2024-10-28T00:00:00"/>
    <d v="2024-10-28T00:00:00"/>
    <x v="1"/>
    <n v="238919"/>
    <x v="4"/>
    <s v="GUARULHOS"/>
    <x v="0"/>
    <x v="0"/>
    <n v="6302.25"/>
    <n v="14653.754000000001"/>
    <m/>
    <s v="CGR4F13"/>
    <s v="CARRETA SIDER"/>
    <s v="Dentro do Prazo"/>
    <s v="Dentro"/>
    <s v="GEODIS"/>
    <m/>
    <x v="1"/>
  </r>
  <r>
    <x v="1"/>
    <x v="2"/>
    <n v="0.5"/>
    <d v="2024-10-28T00:00:00"/>
    <d v="2024-10-28T00:00:00"/>
    <x v="1"/>
    <n v="239022"/>
    <x v="4"/>
    <s v="GUARULHOS"/>
    <x v="0"/>
    <x v="0"/>
    <n v="5639.02"/>
    <n v="3060.6"/>
    <m/>
    <s v="EZQ1J28"/>
    <s v="CARRETA SIDER"/>
    <s v="Dentro do Prazo"/>
    <s v="Dentro"/>
    <s v="GEODIS"/>
    <m/>
    <x v="1"/>
  </r>
  <r>
    <x v="1"/>
    <x v="2"/>
    <n v="1"/>
    <d v="2024-10-29T00:00:00"/>
    <d v="2024-10-29T00:00:00"/>
    <x v="1"/>
    <n v="239029"/>
    <x v="4"/>
    <s v="GUARULHOS"/>
    <x v="0"/>
    <x v="0"/>
    <n v="6319.41"/>
    <n v="16919.028999999999"/>
    <m/>
    <s v="FCU0G88"/>
    <s v="CARRETA SIDER"/>
    <s v="Dentro do Prazo"/>
    <s v="Dentro"/>
    <s v="GEODIS"/>
    <m/>
    <x v="1"/>
  </r>
  <r>
    <x v="1"/>
    <x v="2"/>
    <n v="1"/>
    <d v="2024-10-29T00:00:00"/>
    <d v="2024-10-29T00:00:00"/>
    <x v="1"/>
    <n v="239032"/>
    <x v="4"/>
    <s v="GUARULHOS"/>
    <x v="0"/>
    <x v="0"/>
    <n v="6239.73"/>
    <n v="13749.655000000001"/>
    <m/>
    <s v="GDV0J55"/>
    <s v="CARRETA SIDER"/>
    <s v="Dentro do Prazo"/>
    <s v="Dentro"/>
    <s v="GEODIS"/>
    <m/>
    <x v="1"/>
  </r>
  <r>
    <x v="1"/>
    <x v="2"/>
    <n v="0.5"/>
    <d v="2024-10-30T00:00:00"/>
    <d v="2024-10-30T00:00:00"/>
    <x v="1"/>
    <n v="239153"/>
    <x v="4"/>
    <s v="GUARULHOS"/>
    <x v="0"/>
    <x v="0"/>
    <n v="6359.42"/>
    <n v="18510.445"/>
    <m/>
    <s v="FRK0I24"/>
    <s v="CARRETA SIDER"/>
    <s v="Dentro do Prazo"/>
    <s v="Dentro"/>
    <s v="GEODIS"/>
    <m/>
    <x v="1"/>
  </r>
  <r>
    <x v="1"/>
    <x v="2"/>
    <n v="0.33333333333333331"/>
    <d v="2024-10-30T00:00:00"/>
    <d v="2024-10-30T00:00:00"/>
    <x v="1"/>
    <n v="239158"/>
    <x v="4"/>
    <s v="GUARULHOS"/>
    <x v="0"/>
    <x v="0"/>
    <n v="6114.9400000000005"/>
    <n v="8785.8719999999994"/>
    <m/>
    <s v="EXU9C84"/>
    <s v="CARRETA SIDER"/>
    <s v="Dentro do Prazo"/>
    <s v="Dentro"/>
    <s v="GEODIS"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87FDEE-CDF7-429F-9D6A-DA6EC80C0D31}" name="PivotTable6" cacheId="9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B4:AF6" firstHeaderRow="1" firstDataRow="2" firstDataCol="1" rowPageCount="1" colPageCount="1"/>
  <pivotFields count="23">
    <pivotField axis="axisPage" showAll="0">
      <items count="3">
        <item x="0"/>
        <item x="1"/>
        <item t="default"/>
      </items>
    </pivotField>
    <pivotField numFmtId="14" showAll="0">
      <items count="5">
        <item x="0"/>
        <item m="1" x="3"/>
        <item x="1"/>
        <item x="2"/>
        <item t="default"/>
      </items>
    </pivotField>
    <pivotField showAll="0"/>
    <pivotField numFmtId="14" showAll="0"/>
    <pivotField numFmtId="14" showAll="0"/>
    <pivotField showAll="0"/>
    <pivotField dataField="1" showAll="0"/>
    <pivotField showAll="0"/>
    <pivotField showAll="0"/>
    <pivotField showAll="0"/>
    <pivotField axis="axisCol" multipleItemSelectionAllowed="1" showAll="0">
      <items count="5">
        <item h="1"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Fields count="1">
    <field x="10"/>
  </colFields>
  <colItems count="4"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unt of CTE" fld="6" subtotal="count" showDataAs="percentOfRow" baseField="9" baseItem="2" numFmtId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90BFC-F9BD-413A-A4B8-EBC8B4BFE0E2}" name="PivotTable2" cacheId="9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3">
  <location ref="M3:P8" firstHeaderRow="1" firstDataRow="2" firstDataCol="1" rowPageCount="1" colPageCount="1"/>
  <pivotFields count="23">
    <pivotField axis="axisPage" showAll="0">
      <items count="3">
        <item x="0"/>
        <item x="1"/>
        <item t="default"/>
      </items>
    </pivotField>
    <pivotField axis="axisRow" numFmtId="14" showAll="0">
      <items count="5">
        <item x="0"/>
        <item m="1" x="3"/>
        <item x="1"/>
        <item x="2"/>
        <item t="default"/>
      </items>
    </pivotField>
    <pivotField showAll="0"/>
    <pivotField numFmtId="14" showAll="0"/>
    <pivotField numFmtId="14" showAll="0"/>
    <pivotField axis="axisCol" showAll="0">
      <items count="3">
        <item x="1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22"/>
    <field x="21"/>
    <field x="1"/>
  </rowFields>
  <rowItems count="4">
    <i>
      <x v="8"/>
    </i>
    <i>
      <x v="9"/>
    </i>
    <i>
      <x v="10"/>
    </i>
    <i t="grand">
      <x/>
    </i>
  </rowItems>
  <colFields count="1">
    <field x="5"/>
  </colFields>
  <colItems count="3">
    <i>
      <x/>
    </i>
    <i>
      <x v="1"/>
    </i>
    <i t="grand">
      <x/>
    </i>
  </colItems>
  <pageFields count="1">
    <pageField fld="0" hier="-1"/>
  </pageFields>
  <dataFields count="1">
    <dataField name="Count of CTE" fld="6" subtotal="count" showDataAs="percentOfRow" baseField="17" baseItem="8" numFmtId="9"/>
  </dataFields>
  <formats count="32">
    <format dxfId="66">
      <pivotArea type="all" dataOnly="0" outline="0" fieldPosition="0"/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type="origin" dataOnly="0" labelOnly="1" outline="0" fieldPosition="0"/>
    </format>
    <format dxfId="62">
      <pivotArea field="5" type="button" dataOnly="0" labelOnly="1" outline="0" axis="axisCol" fieldPosition="0"/>
    </format>
    <format dxfId="61">
      <pivotArea type="topRight" dataOnly="0" labelOnly="1" outline="0" fieldPosition="0"/>
    </format>
    <format dxfId="60">
      <pivotArea field="22" type="button" dataOnly="0" labelOnly="1" outline="0" axis="axisRow" fieldPosition="0"/>
    </format>
    <format dxfId="59">
      <pivotArea dataOnly="0" labelOnly="1" fieldPosition="0">
        <references count="1">
          <reference field="22" count="3">
            <x v="8"/>
            <x v="9"/>
            <x v="10"/>
          </reference>
        </references>
      </pivotArea>
    </format>
    <format dxfId="58">
      <pivotArea dataOnly="0" labelOnly="1" grandRow="1" outline="0" fieldPosition="0"/>
    </format>
    <format dxfId="57">
      <pivotArea dataOnly="0" labelOnly="1" fieldPosition="0">
        <references count="1">
          <reference field="5" count="0"/>
        </references>
      </pivotArea>
    </format>
    <format dxfId="56">
      <pivotArea dataOnly="0" labelOnly="1" grandCol="1" outline="0" fieldPosition="0"/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type="origin" dataOnly="0" labelOnly="1" outline="0" fieldPosition="0"/>
    </format>
    <format dxfId="52">
      <pivotArea field="5" type="button" dataOnly="0" labelOnly="1" outline="0" axis="axisCol" fieldPosition="0"/>
    </format>
    <format dxfId="51">
      <pivotArea type="topRight" dataOnly="0" labelOnly="1" outline="0" fieldPosition="0"/>
    </format>
    <format dxfId="50">
      <pivotArea field="22" type="button" dataOnly="0" labelOnly="1" outline="0" axis="axisRow" fieldPosition="0"/>
    </format>
    <format dxfId="49">
      <pivotArea dataOnly="0" labelOnly="1" fieldPosition="0">
        <references count="1">
          <reference field="22" count="3">
            <x v="8"/>
            <x v="9"/>
            <x v="10"/>
          </reference>
        </references>
      </pivotArea>
    </format>
    <format dxfId="48">
      <pivotArea dataOnly="0" labelOnly="1" grandRow="1" outline="0" fieldPosition="0"/>
    </format>
    <format dxfId="47">
      <pivotArea dataOnly="0" labelOnly="1" fieldPosition="0">
        <references count="1">
          <reference field="5" count="0"/>
        </references>
      </pivotArea>
    </format>
    <format dxfId="46">
      <pivotArea dataOnly="0" labelOnly="1" grandCol="1" outline="0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type="origin" dataOnly="0" labelOnly="1" outline="0" fieldPosition="0"/>
    </format>
    <format dxfId="42">
      <pivotArea field="5" type="button" dataOnly="0" labelOnly="1" outline="0" axis="axisCol" fieldPosition="0"/>
    </format>
    <format dxfId="41">
      <pivotArea type="topRight" dataOnly="0" labelOnly="1" outline="0" fieldPosition="0"/>
    </format>
    <format dxfId="40">
      <pivotArea field="22" type="button" dataOnly="0" labelOnly="1" outline="0" axis="axisRow" fieldPosition="0"/>
    </format>
    <format dxfId="39">
      <pivotArea dataOnly="0" labelOnly="1" fieldPosition="0">
        <references count="1">
          <reference field="22" count="3">
            <x v="8"/>
            <x v="9"/>
            <x v="10"/>
          </reference>
        </references>
      </pivotArea>
    </format>
    <format dxfId="38">
      <pivotArea dataOnly="0" labelOnly="1" grandRow="1" outline="0" fieldPosition="0"/>
    </format>
    <format dxfId="37">
      <pivotArea dataOnly="0" labelOnly="1" fieldPosition="0">
        <references count="1">
          <reference field="5" count="0"/>
        </references>
      </pivotArea>
    </format>
    <format dxfId="36">
      <pivotArea dataOnly="0" labelOnly="1" grandCol="1" outline="0" fieldPosition="0"/>
    </format>
    <format dxfId="35">
      <pivotArea outline="0" fieldPosition="0">
        <references count="1">
          <reference field="4294967294" count="1">
            <x v="0"/>
          </reference>
        </references>
      </pivotArea>
    </format>
  </formats>
  <chartFormats count="6">
    <chartFormat chart="46" format="4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6" format="4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52" format="5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52" format="6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2" format="6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2" format="6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419402-0A01-4271-B858-B8DDA3612998}" name="PivotTable10" cacheId="9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9">
  <location ref="AH3:AL13" firstHeaderRow="1" firstDataRow="2" firstDataCol="1" rowPageCount="1" colPageCount="1"/>
  <pivotFields count="23">
    <pivotField axis="axisPage" showAll="0">
      <items count="3">
        <item x="0"/>
        <item x="1"/>
        <item t="default"/>
      </items>
    </pivotField>
    <pivotField numFmtId="14" showAll="0">
      <items count="5">
        <item x="0"/>
        <item m="1" x="3"/>
        <item x="1"/>
        <item x="2"/>
        <item t="default"/>
      </items>
    </pivotField>
    <pivotField dataField="1" showAll="0"/>
    <pivotField numFmtId="14" showAll="0"/>
    <pivotField numFmtId="14" showAll="0"/>
    <pivotField showAll="0"/>
    <pivotField showAll="0"/>
    <pivotField axis="axisRow" showAll="0" sortType="ascending">
      <items count="11">
        <item x="2"/>
        <item x="3"/>
        <item m="1" x="8"/>
        <item x="7"/>
        <item x="6"/>
        <item x="0"/>
        <item m="1" x="9"/>
        <item x="5"/>
        <item x="4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Col" showAll="0" sortType="descending">
      <items count="15">
        <item sd="0" x="13"/>
        <item sd="0" x="0"/>
        <item sd="0" x="12"/>
        <item sd="0" x="11"/>
        <item sd="0" x="10"/>
        <item sd="0" x="9"/>
        <item sd="0" x="8"/>
        <item sd="0" x="7"/>
        <item sd="0" x="6"/>
        <item sd="0" x="5"/>
        <item sd="0" x="4"/>
        <item sd="0" x="3"/>
        <item sd="0" x="2"/>
        <item sd="0" x="1"/>
        <item t="default"/>
      </items>
    </pivotField>
  </pivotFields>
  <rowFields count="1">
    <field x="7"/>
  </rowFields>
  <rowItems count="9">
    <i>
      <x v="4"/>
    </i>
    <i>
      <x/>
    </i>
    <i>
      <x v="3"/>
    </i>
    <i>
      <x v="7"/>
    </i>
    <i>
      <x v="1"/>
    </i>
    <i>
      <x v="9"/>
    </i>
    <i>
      <x v="5"/>
    </i>
    <i>
      <x v="8"/>
    </i>
    <i t="grand">
      <x/>
    </i>
  </rowItems>
  <colFields count="1">
    <field x="22"/>
  </colFields>
  <colItems count="4">
    <i>
      <x v="4"/>
    </i>
    <i>
      <x v="5"/>
    </i>
    <i>
      <x v="6"/>
    </i>
    <i t="grand">
      <x/>
    </i>
  </colItems>
  <pageFields count="1">
    <pageField fld="0" hier="-1"/>
  </pageFields>
  <dataFields count="1">
    <dataField name="Sum of MonthlyTrucks" fld="2" baseField="0" baseItem="0"/>
  </dataFields>
  <chartFormats count="6">
    <chartFormat chart="54" format="78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6"/>
          </reference>
        </references>
      </pivotArea>
    </chartFormat>
    <chartFormat chart="54" format="79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5"/>
          </reference>
        </references>
      </pivotArea>
    </chartFormat>
    <chartFormat chart="54" format="80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4"/>
          </reference>
        </references>
      </pivotArea>
    </chartFormat>
    <chartFormat chart="78" format="84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4"/>
          </reference>
        </references>
      </pivotArea>
    </chartFormat>
    <chartFormat chart="78" format="85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5"/>
          </reference>
        </references>
      </pivotArea>
    </chartFormat>
    <chartFormat chart="78" format="86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52867F-2260-44E4-B7D9-40A739F96E95}" name="PivotTable1" cacheId="9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8">
  <location ref="A3:D8" firstHeaderRow="1" firstDataRow="2" firstDataCol="1"/>
  <pivotFields count="23">
    <pivotField axis="axisCol" showAll="0">
      <items count="3">
        <item x="0"/>
        <item x="1"/>
        <item t="default"/>
      </items>
    </pivotField>
    <pivotField numFmtId="14" showAll="0">
      <items count="5">
        <item x="0"/>
        <item m="1" x="3"/>
        <item x="1"/>
        <item x="2"/>
        <item t="default"/>
      </items>
    </pivotField>
    <pivotField showAll="0"/>
    <pivotField numFmtId="14" showAll="0"/>
    <pivotField numFmtId="14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 sortType="descending">
      <items count="15">
        <item sd="0" x="0"/>
        <item sd="0" x="1"/>
        <item sd="0" x="2"/>
        <item sd="0" x="3"/>
        <item sd="0" x="4"/>
        <item sd="0" x="5"/>
        <item sd="0" x="6"/>
        <item sd="0" x="7"/>
        <item x="8"/>
        <item x="9"/>
        <item x="10"/>
        <item sd="0" x="11"/>
        <item sd="0" x="12"/>
        <item sd="0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2"/>
  </rowFields>
  <rowItems count="4">
    <i>
      <x v="8"/>
    </i>
    <i>
      <x v="10"/>
    </i>
    <i>
      <x v="9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Count of CTE" fld="6" subtotal="count" baseField="17" baseItem="8"/>
  </dataFields>
  <chartFormats count="4">
    <chartFormat chart="55" format="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5" format="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7" format="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7" format="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7E09F-5687-4502-BF2A-5902DD9A0A08}" name="PivotTable7" cacheId="9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4">
  <location ref="W3:Z8" firstHeaderRow="1" firstDataRow="2" firstDataCol="1" rowPageCount="1" colPageCount="1"/>
  <pivotFields count="23">
    <pivotField axis="axisPage" showAll="0">
      <items count="3">
        <item x="0"/>
        <item x="1"/>
        <item t="default"/>
      </items>
    </pivotField>
    <pivotField numFmtId="14" showAll="0">
      <items count="5">
        <item x="0"/>
        <item m="1" x="3"/>
        <item x="1"/>
        <item x="2"/>
        <item t="default"/>
      </items>
    </pivotField>
    <pivotField showAll="0"/>
    <pivotField numFmtId="14" showAll="0"/>
    <pivotField numFmtId="14" showAll="0"/>
    <pivotField showAll="0"/>
    <pivotField dataField="1"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2"/>
  </rowFields>
  <rowItems count="4">
    <i>
      <x v="8"/>
    </i>
    <i>
      <x v="9"/>
    </i>
    <i>
      <x v="10"/>
    </i>
    <i t="grand">
      <x/>
    </i>
  </rowItems>
  <colFields count="1">
    <field x="9"/>
  </colFields>
  <colItems count="3">
    <i>
      <x/>
    </i>
    <i>
      <x v="1"/>
    </i>
    <i t="grand">
      <x/>
    </i>
  </colItems>
  <pageFields count="1">
    <pageField fld="0" hier="-1"/>
  </pageFields>
  <dataFields count="1">
    <dataField name="Count of CTE" fld="6" subtotal="count" showDataAs="percentOfRow" baseField="17" baseItem="8" numFmtId="9"/>
  </dataFields>
  <chartFormats count="4">
    <chartFormat chart="33" format="5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33" format="5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53" format="5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53" format="5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0FD713-B221-42EA-BB1B-2EBDDFE7D4F3}" name="PivotTable5" cacheId="9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3">
  <location ref="R3:U8" firstHeaderRow="1" firstDataRow="2" firstDataCol="1" rowPageCount="1" colPageCount="1"/>
  <pivotFields count="23">
    <pivotField axis="axisPage" showAll="0">
      <items count="3">
        <item x="0"/>
        <item x="1"/>
        <item t="default"/>
      </items>
    </pivotField>
    <pivotField numFmtId="14" showAll="0">
      <items count="5">
        <item x="0"/>
        <item m="1" x="3"/>
        <item x="1"/>
        <item x="2"/>
        <item t="default"/>
      </items>
    </pivotField>
    <pivotField showAll="0"/>
    <pivotField numFmtId="14" showAll="0"/>
    <pivotField numFmtId="14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1"/>
        <item x="0"/>
        <item m="1" x="2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2"/>
  </rowFields>
  <rowItems count="4">
    <i>
      <x v="8"/>
    </i>
    <i>
      <x v="9"/>
    </i>
    <i>
      <x v="10"/>
    </i>
    <i t="grand">
      <x/>
    </i>
  </rowItems>
  <colFields count="1">
    <field x="20"/>
  </colFields>
  <colItems count="3">
    <i>
      <x/>
    </i>
    <i>
      <x v="1"/>
    </i>
    <i t="grand">
      <x/>
    </i>
  </colItems>
  <pageFields count="1">
    <pageField fld="0" hier="-1"/>
  </pageFields>
  <dataFields count="1">
    <dataField name="Count of CTE" fld="6" subtotal="count" showDataAs="percentOfRow" baseField="17" baseItem="8" numFmtId="9"/>
  </dataFields>
  <chartFormats count="4">
    <chartFormat chart="32" format="53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32" format="54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52" format="57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52" format="58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1E657A-0F05-4BCE-99D6-EB1A12812A55}" name="PivotTable8" cacheId="9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U4:AZ9" firstHeaderRow="1" firstDataRow="2" firstDataCol="1" rowPageCount="1" colPageCount="1"/>
  <pivotFields count="23">
    <pivotField axis="axisPage" showAll="0">
      <items count="3">
        <item x="0"/>
        <item x="1"/>
        <item t="default"/>
      </items>
    </pivotField>
    <pivotField numFmtId="14" showAll="0">
      <items count="5">
        <item x="0"/>
        <item m="1" x="3"/>
        <item x="1"/>
        <item x="2"/>
        <item t="default"/>
      </items>
    </pivotField>
    <pivotField showAll="0"/>
    <pivotField numFmtId="14" showAll="0"/>
    <pivotField numFmtId="14" showAll="0"/>
    <pivotField showAll="0"/>
    <pivotField dataField="1" showAll="0"/>
    <pivotField showAll="0"/>
    <pivotField showAll="0"/>
    <pivotField showAll="0"/>
    <pivotField axis="axisCol" multipleItemSelectionAllowe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2"/>
  </rowFields>
  <rowItems count="4">
    <i>
      <x v="8"/>
    </i>
    <i>
      <x v="9"/>
    </i>
    <i>
      <x v="10"/>
    </i>
    <i t="grand">
      <x/>
    </i>
  </rowItems>
  <colFields count="1">
    <field x="10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unt of CTE" fld="6" subtotal="count" showDataAs="percentOfRow" baseField="9" baseItem="2" numFmtId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7C7964-35F0-41FA-A5D1-E6E2F46C7748}" name="PivotTable3" cacheId="9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N4:AS9" firstHeaderRow="1" firstDataRow="2" firstDataCol="1" rowPageCount="1" colPageCount="1"/>
  <pivotFields count="23">
    <pivotField axis="axisPage" showAll="0">
      <items count="3">
        <item x="0"/>
        <item x="1"/>
        <item t="default"/>
      </items>
    </pivotField>
    <pivotField numFmtId="14" showAll="0">
      <items count="5">
        <item x="0"/>
        <item m="1" x="3"/>
        <item x="1"/>
        <item x="2"/>
        <item t="default"/>
      </items>
    </pivotField>
    <pivotField showAll="0"/>
    <pivotField numFmtId="14" showAll="0"/>
    <pivotField numFmtId="14" showAll="0"/>
    <pivotField showAll="0"/>
    <pivotField dataField="1" showAll="0"/>
    <pivotField showAll="0"/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22"/>
  </rowFields>
  <rowItems count="4">
    <i>
      <x v="8"/>
    </i>
    <i>
      <x v="9"/>
    </i>
    <i>
      <x v="10"/>
    </i>
    <i t="grand">
      <x/>
    </i>
  </rowItems>
  <colFields count="1">
    <field x="10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Count of CTE" fld="6" subtotal="count" showDataAs="percentOfRow" baseField="21" baseItem="8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7C4B86-7543-48C4-9FE6-EAF4479BE7A7}" name="PivotTable4" cacheId="9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6" fieldListSortAscending="1">
  <location ref="F3:J15" firstHeaderRow="1" firstDataRow="4" firstDataCol="1" rowPageCount="1" colPageCount="1"/>
  <pivotFields count="23">
    <pivotField axis="axisPage" showAll="0">
      <items count="3">
        <item x="0"/>
        <item x="1"/>
        <item t="default"/>
      </items>
    </pivotField>
    <pivotField axis="axisCol" numFmtId="14" showAll="0">
      <items count="5">
        <item x="0"/>
        <item m="1" x="3"/>
        <item x="1"/>
        <item x="2"/>
        <item t="default"/>
      </items>
    </pivotField>
    <pivotField showAll="0"/>
    <pivotField numFmtId="14" showAll="0"/>
    <pivotField numFmtId="14" showAll="0"/>
    <pivotField showAll="0"/>
    <pivotField dataField="1" showAll="0"/>
    <pivotField axis="axisRow" showAll="0" sortType="ascending">
      <items count="11">
        <item x="2"/>
        <item x="3"/>
        <item m="1" x="8"/>
        <item x="7"/>
        <item x="6"/>
        <item x="0"/>
        <item m="1" x="9"/>
        <item x="5"/>
        <item x="4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Col" showAll="0" sortType="descending">
      <items count="15">
        <item sd="0" x="13"/>
        <item sd="0" x="0"/>
        <item sd="0" x="12"/>
        <item sd="0" x="11"/>
        <item sd="0" x="10"/>
        <item sd="0" x="9"/>
        <item sd="0" x="8"/>
        <item sd="0" x="7"/>
        <item sd="0" x="6"/>
        <item sd="0" x="5"/>
        <item sd="0" x="4"/>
        <item sd="0" x="3"/>
        <item sd="0" x="2"/>
        <item sd="0" x="1"/>
        <item t="default"/>
      </items>
    </pivotField>
  </pivotFields>
  <rowFields count="1">
    <field x="7"/>
  </rowFields>
  <rowItems count="9">
    <i>
      <x v="4"/>
    </i>
    <i>
      <x/>
    </i>
    <i>
      <x v="3"/>
    </i>
    <i>
      <x v="7"/>
    </i>
    <i>
      <x v="1"/>
    </i>
    <i>
      <x v="9"/>
    </i>
    <i>
      <x v="8"/>
    </i>
    <i>
      <x v="5"/>
    </i>
    <i t="grand">
      <x/>
    </i>
  </rowItems>
  <colFields count="3">
    <field x="22"/>
    <field x="21"/>
    <field x="1"/>
  </colFields>
  <colItems count="4">
    <i>
      <x v="4"/>
    </i>
    <i>
      <x v="5"/>
    </i>
    <i>
      <x v="6"/>
    </i>
    <i t="grand">
      <x/>
    </i>
  </colItems>
  <pageFields count="1">
    <pageField fld="0" hier="-1"/>
  </pageFields>
  <dataFields count="1">
    <dataField name="Count of CTE" fld="6" subtotal="count" baseField="17" baseItem="8"/>
  </dataFields>
  <chartFormats count="6">
    <chartFormat chart="33" format="84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4"/>
          </reference>
        </references>
      </pivotArea>
    </chartFormat>
    <chartFormat chart="33" format="85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5"/>
          </reference>
        </references>
      </pivotArea>
    </chartFormat>
    <chartFormat chart="33" format="86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6"/>
          </reference>
        </references>
      </pivotArea>
    </chartFormat>
    <chartFormat chart="55" format="90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4"/>
          </reference>
        </references>
      </pivotArea>
    </chartFormat>
    <chartFormat chart="55" format="91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5"/>
          </reference>
        </references>
      </pivotArea>
    </chartFormat>
    <chartFormat chart="55" format="92" series="1">
      <pivotArea type="data" outline="0" fieldPosition="0">
        <references count="2">
          <reference field="4294967294" count="1" selected="0">
            <x v="0"/>
          </reference>
          <reference field="22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6BB2CB6-5A5D-4F20-9C0E-4FA8E3ADCD19}" autoFormatId="16" applyNumberFormats="0" applyBorderFormats="0" applyFontFormats="0" applyPatternFormats="0" applyAlignmentFormats="0" applyWidthHeightFormats="0">
  <queryTableRefresh nextId="30">
    <queryTableFields count="21">
      <queryTableField id="1" name="Modal" tableColumnId="1"/>
      <queryTableField id="2" name="Mês" tableColumnId="2"/>
      <queryTableField id="22" name="MonthlyTrucks" tableColumnId="20"/>
      <queryTableField id="26" name="Data do Envio NF/ CTE" tableColumnId="19"/>
      <queryTableField id="19" name="Entrega" tableColumnId="18"/>
      <queryTableField id="3" name="Desvio Faturamento" tableColumnId="3"/>
      <queryTableField id="4" name="CTE" tableColumnId="4"/>
      <queryTableField id="5" name="Origem" tableColumnId="5"/>
      <queryTableField id="6" name="Destino" tableColumnId="6"/>
      <queryTableField id="7" name="Desvio / Coleta" tableColumnId="7"/>
      <queryTableField id="17" name="Observação - Desvio / Coleta" tableColumnId="17"/>
      <queryTableField id="8" name="TOTAL FINAL" tableColumnId="8"/>
      <queryTableField id="9" name="PESO" tableColumnId="9"/>
      <queryTableField id="10" name="Qtde" tableColumnId="10"/>
      <queryTableField id="11" name="PLACA" tableColumnId="11"/>
      <queryTableField id="12" name="VEÍCULO" tableColumnId="12"/>
      <queryTableField id="13" name="Desvio / Coleta.1" tableColumnId="13"/>
      <queryTableField id="14" name="Descarga / Free Time" tableColumnId="14"/>
      <queryTableField id="15" name="AGENTE" tableColumnId="15"/>
      <queryTableField id="28" name="Chegada " tableColumnId="21"/>
      <queryTableField id="16" name="CORTE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4DFF6B-DBBA-4B32-99AF-ABA8864C4A43}" name="Query1" displayName="Query1" ref="A5:U528" tableType="queryTable" totalsRowShown="0">
  <autoFilter ref="A5:U528" xr:uid="{864DFF6B-DBBA-4B32-99AF-ABA8864C4A43}"/>
  <tableColumns count="21">
    <tableColumn id="1" xr3:uid="{AAD0B2DF-2354-4A3D-84BF-B45E83C0239D}" uniqueName="1" name="Modal" queryTableFieldId="1" dataDxfId="86"/>
    <tableColumn id="2" xr3:uid="{EAC22999-CC2B-49A7-958C-97C219F15148}" uniqueName="2" name="Mês" queryTableFieldId="2" dataDxfId="85"/>
    <tableColumn id="20" xr3:uid="{BDF633DC-6586-4BFE-AFF3-70546824E4FE}" uniqueName="20" name="MonthlyTrucks" queryTableFieldId="22"/>
    <tableColumn id="19" xr3:uid="{AA2D4F3B-945B-4B7A-899C-8D63C3E29076}" uniqueName="19" name="Data do Envio NF/ CTE" queryTableFieldId="26" dataDxfId="84"/>
    <tableColumn id="18" xr3:uid="{4F69D4AA-3B40-452E-80E8-D82598EE0613}" uniqueName="18" name="Entrega" queryTableFieldId="19" dataDxfId="83"/>
    <tableColumn id="3" xr3:uid="{3ED2EC87-EEE8-4EB1-A0FE-4811410ABC9C}" uniqueName="3" name="Desvio Faturamento" queryTableFieldId="3" dataDxfId="82"/>
    <tableColumn id="4" xr3:uid="{3491FEFE-DECC-4F67-8256-50465A5446F7}" uniqueName="4" name="CTE" queryTableFieldId="4" dataDxfId="81"/>
    <tableColumn id="5" xr3:uid="{5773C087-D1F1-42DC-8544-24BF27FD48F2}" uniqueName="5" name="Origem" queryTableFieldId="5" dataDxfId="80"/>
    <tableColumn id="6" xr3:uid="{DF008F06-B757-4D87-A14F-4B077DE081FA}" uniqueName="6" name="Destino" queryTableFieldId="6" dataDxfId="79"/>
    <tableColumn id="7" xr3:uid="{91A6D2FF-1A1F-458A-92F7-4401D6E67E26}" uniqueName="7" name="Desvio / Coleta" queryTableFieldId="7" dataDxfId="78"/>
    <tableColumn id="17" xr3:uid="{2183FCA2-1B55-49AC-8D64-B242B2BDA390}" uniqueName="17" name="Observação - Desvio / Coleta" queryTableFieldId="17" dataDxfId="77"/>
    <tableColumn id="8" xr3:uid="{729A6ED2-408D-4E08-A741-61C5F7A59885}" uniqueName="8" name="TOTAL FINAL" queryTableFieldId="8" dataDxfId="76"/>
    <tableColumn id="9" xr3:uid="{897E8EF0-E134-41DA-B498-23A475FC9095}" uniqueName="9" name="PESO" queryTableFieldId="9" dataDxfId="75"/>
    <tableColumn id="10" xr3:uid="{7CC03C6D-1C2F-450C-9E37-CA757DE2A0B0}" uniqueName="10" name="Qtde" queryTableFieldId="10" dataDxfId="74"/>
    <tableColumn id="11" xr3:uid="{D16460A7-3F74-40B8-9BDD-59E2750BBB57}" uniqueName="11" name="PLACA" queryTableFieldId="11" dataDxfId="73"/>
    <tableColumn id="12" xr3:uid="{BD399E27-4400-420F-9DF8-D2FADC66A21A}" uniqueName="12" name="VEÍCULO" queryTableFieldId="12" dataDxfId="72"/>
    <tableColumn id="13" xr3:uid="{71C7D080-C81B-46B1-9959-0A54271F433F}" uniqueName="13" name="Desvio / Coleta.1" queryTableFieldId="13" dataDxfId="71"/>
    <tableColumn id="14" xr3:uid="{18751E3C-19D4-4917-AAAF-F4DC0F7C1EA6}" uniqueName="14" name="Descarga / Free Time" queryTableFieldId="14" dataDxfId="70"/>
    <tableColumn id="15" xr3:uid="{F428A4A9-F7F2-4D98-83C3-1D46DB068532}" uniqueName="15" name="AGENTE" queryTableFieldId="15" dataDxfId="69"/>
    <tableColumn id="21" xr3:uid="{F3B4F57C-DCAF-44CB-975F-BA918EA01B11}" uniqueName="21" name="Chegada " queryTableFieldId="28" dataDxfId="68"/>
    <tableColumn id="16" xr3:uid="{D76FD02D-3BEE-423B-AEDA-595692ABB7BA}" uniqueName="16" name="CORTE" queryTableFieldId="16" dataDxfId="67"/>
  </tableColumns>
  <tableStyleInfo name="NE20119/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6273B3-CAB5-46A0-81C3-34278AC48A76}" name="Tabela22" displayName="Tabela22" ref="E9:E10" totalsRowShown="0" headerRowDxfId="13" dataDxfId="11" headerRowBorderDxfId="12" tableBorderDxfId="10" totalsRowBorderDxfId="9">
  <tableColumns count="1">
    <tableColumn id="1" xr3:uid="{F024780B-34DB-46AA-AC3B-E6150697832A}" name="22/2296971-8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6F7540-3F72-4034-AF58-29B302B297CC}" name="Tabela25" displayName="Tabela25" ref="C8:C9" totalsRowShown="0" headerRowDxfId="7" dataDxfId="5" headerRowBorderDxfId="6" tableBorderDxfId="4" totalsRowBorderDxfId="3">
  <tableColumns count="1">
    <tableColumn id="1" xr3:uid="{8DEF9501-66AA-4AD2-9F7F-EFDE934BC94E}" name="22/2296971-8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 algn="l">
          <a:defRPr sz="1400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A39" dT="2022-12-12T10:23:40.57" personId="{E5099B80-A07F-4F13-ACA6-18107C717C51}" id="{3A9C81E8-8AA4-471F-A068-ECC23543A242}">
    <text>Solicitou entrega após as 14hrs</text>
  </threadedComment>
  <threadedComment ref="AA40" dT="2022-12-12T10:24:01.70" personId="{E5099B80-A07F-4F13-ACA6-18107C717C51}" id="{FE5881CF-5084-4BBD-A727-A752DDE9DDFC}">
    <text>Solicitou entrega após as 14hrs</text>
  </threadedComment>
  <threadedComment ref="AA42" dT="2022-12-12T10:24:18.73" personId="{E5099B80-A07F-4F13-ACA6-18107C717C51}" id="{41757701-2322-4836-99EB-017B8F0F2C27}">
    <text>Solicitou entrega após as 14hrs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X39" dT="2022-12-12T10:23:40.57" personId="{E5099B80-A07F-4F13-ACA6-18107C717C51}" id="{2ED6ABF0-F940-46BD-8CB3-C3F6758769CC}">
    <text>Solicitou entrega após as 14hrs</text>
  </threadedComment>
  <threadedComment ref="X40" dT="2022-12-12T10:24:01.70" personId="{E5099B80-A07F-4F13-ACA6-18107C717C51}" id="{1D1D4295-C349-438E-929B-9C474EA05C2C}">
    <text>Solicitou entrega após as 14hrs</text>
  </threadedComment>
  <threadedComment ref="X41" dT="2022-12-12T10:24:18.73" personId="{E5099B80-A07F-4F13-ACA6-18107C717C51}" id="{93C1CBEB-D6FB-4AED-9645-20B3BA90CE98}">
    <text>Solicitou entrega após as 14hrs</text>
  </threadedComment>
</ThreadedComment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2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0CCBB-ED74-482B-97F9-2EE737314E9F}">
  <sheetPr codeName="Sheet1"/>
  <dimension ref="A1:AL110"/>
  <sheetViews>
    <sheetView topLeftCell="Y1" workbookViewId="0">
      <selection activeCell="AH2" sqref="AH2"/>
    </sheetView>
  </sheetViews>
  <sheetFormatPr defaultColWidth="6.90625" defaultRowHeight="14.5" x14ac:dyDescent="0.35"/>
  <cols>
    <col min="1" max="1" width="14.453125" style="201" bestFit="1" customWidth="1"/>
    <col min="2" max="2" width="11.6328125" style="201" bestFit="1" customWidth="1"/>
    <col min="3" max="3" width="10.08984375" style="201" bestFit="1" customWidth="1"/>
    <col min="4" max="4" width="15.6328125" style="201" bestFit="1" customWidth="1"/>
    <col min="5" max="5" width="10.08984375" style="201" bestFit="1" customWidth="1"/>
    <col min="6" max="6" width="6.54296875" style="201" bestFit="1" customWidth="1"/>
    <col min="7" max="7" width="29.54296875" style="201" customWidth="1"/>
    <col min="8" max="8" width="12.453125" style="201" bestFit="1" customWidth="1"/>
    <col min="9" max="9" width="9.08984375" style="201" bestFit="1" customWidth="1"/>
    <col min="10" max="10" width="13.90625" style="201" bestFit="1" customWidth="1"/>
    <col min="11" max="11" width="16.08984375" style="201" bestFit="1" customWidth="1"/>
    <col min="12" max="12" width="16.36328125" style="201" bestFit="1" customWidth="1"/>
    <col min="13" max="13" width="17.453125" style="201" bestFit="1" customWidth="1"/>
    <col min="14" max="14" width="21.6328125" style="201" bestFit="1" customWidth="1"/>
    <col min="15" max="15" width="18.36328125" style="201" bestFit="1" customWidth="1"/>
    <col min="16" max="16" width="12" style="201" bestFit="1" customWidth="1"/>
    <col min="17" max="18" width="10.08984375" style="201" bestFit="1" customWidth="1"/>
    <col min="19" max="19" width="11.6328125" style="201" bestFit="1" customWidth="1"/>
    <col min="20" max="21" width="8.08984375" style="201" bestFit="1" customWidth="1"/>
    <col min="22" max="22" width="7.36328125" style="201" bestFit="1" customWidth="1"/>
    <col min="23" max="23" width="8.08984375" style="201" bestFit="1" customWidth="1"/>
    <col min="24" max="24" width="10.453125" style="201" bestFit="1" customWidth="1"/>
    <col min="25" max="28" width="8.08984375" style="201" bestFit="1" customWidth="1"/>
    <col min="29" max="29" width="8.453125" style="201" bestFit="1" customWidth="1"/>
    <col min="30" max="30" width="6.54296875" style="201" bestFit="1" customWidth="1"/>
    <col min="31" max="31" width="7.453125" style="201" bestFit="1" customWidth="1"/>
    <col min="32" max="32" width="8.08984375" style="201" bestFit="1" customWidth="1"/>
    <col min="33" max="33" width="4.08984375" style="201" bestFit="1" customWidth="1"/>
    <col min="34" max="34" width="8.08984375" style="201" bestFit="1" customWidth="1"/>
    <col min="35" max="35" width="9.08984375" style="201" bestFit="1" customWidth="1"/>
    <col min="36" max="36" width="36" style="201" bestFit="1" customWidth="1"/>
    <col min="37" max="37" width="77.08984375" style="201" bestFit="1" customWidth="1"/>
    <col min="38" max="38" width="255.6328125" style="201" bestFit="1" customWidth="1"/>
    <col min="39" max="255" width="6.90625" style="201"/>
    <col min="256" max="256" width="14.453125" style="201" bestFit="1" customWidth="1"/>
    <col min="257" max="257" width="11.6328125" style="201" bestFit="1" customWidth="1"/>
    <col min="258" max="259" width="10.08984375" style="201" bestFit="1" customWidth="1"/>
    <col min="260" max="260" width="6.54296875" style="201" bestFit="1" customWidth="1"/>
    <col min="261" max="261" width="80.90625" style="201" bestFit="1" customWidth="1"/>
    <col min="262" max="262" width="12.453125" style="201" bestFit="1" customWidth="1"/>
    <col min="263" max="263" width="15.6328125" style="201" bestFit="1" customWidth="1"/>
    <col min="264" max="264" width="9.08984375" style="201" bestFit="1" customWidth="1"/>
    <col min="265" max="265" width="61" style="201" bestFit="1" customWidth="1"/>
    <col min="266" max="266" width="13.90625" style="201" bestFit="1" customWidth="1"/>
    <col min="267" max="267" width="16.08984375" style="201" bestFit="1" customWidth="1"/>
    <col min="268" max="268" width="16.36328125" style="201" bestFit="1" customWidth="1"/>
    <col min="269" max="269" width="17.453125" style="201" bestFit="1" customWidth="1"/>
    <col min="270" max="270" width="21.6328125" style="201" bestFit="1" customWidth="1"/>
    <col min="271" max="271" width="18.36328125" style="201" bestFit="1" customWidth="1"/>
    <col min="272" max="272" width="12" style="201" bestFit="1" customWidth="1"/>
    <col min="273" max="274" width="10.08984375" style="201" bestFit="1" customWidth="1"/>
    <col min="275" max="275" width="11.6328125" style="201" bestFit="1" customWidth="1"/>
    <col min="276" max="277" width="8.08984375" style="201" bestFit="1" customWidth="1"/>
    <col min="278" max="278" width="7.36328125" style="201" bestFit="1" customWidth="1"/>
    <col min="279" max="279" width="8.08984375" style="201" bestFit="1" customWidth="1"/>
    <col min="280" max="280" width="10.453125" style="201" bestFit="1" customWidth="1"/>
    <col min="281" max="284" width="8.08984375" style="201" bestFit="1" customWidth="1"/>
    <col min="285" max="285" width="8.453125" style="201" bestFit="1" customWidth="1"/>
    <col min="286" max="286" width="6.54296875" style="201" bestFit="1" customWidth="1"/>
    <col min="287" max="287" width="7.453125" style="201" bestFit="1" customWidth="1"/>
    <col min="288" max="288" width="8.08984375" style="201" bestFit="1" customWidth="1"/>
    <col min="289" max="289" width="4.08984375" style="201" bestFit="1" customWidth="1"/>
    <col min="290" max="290" width="8.08984375" style="201" bestFit="1" customWidth="1"/>
    <col min="291" max="291" width="9.08984375" style="201" bestFit="1" customWidth="1"/>
    <col min="292" max="292" width="36" style="201" bestFit="1" customWidth="1"/>
    <col min="293" max="293" width="77.08984375" style="201" bestFit="1" customWidth="1"/>
    <col min="294" max="294" width="255.6328125" style="201" bestFit="1" customWidth="1"/>
    <col min="295" max="511" width="6.90625" style="201"/>
    <col min="512" max="512" width="14.453125" style="201" bestFit="1" customWidth="1"/>
    <col min="513" max="513" width="11.6328125" style="201" bestFit="1" customWidth="1"/>
    <col min="514" max="515" width="10.08984375" style="201" bestFit="1" customWidth="1"/>
    <col min="516" max="516" width="6.54296875" style="201" bestFit="1" customWidth="1"/>
    <col min="517" max="517" width="80.90625" style="201" bestFit="1" customWidth="1"/>
    <col min="518" max="518" width="12.453125" style="201" bestFit="1" customWidth="1"/>
    <col min="519" max="519" width="15.6328125" style="201" bestFit="1" customWidth="1"/>
    <col min="520" max="520" width="9.08984375" style="201" bestFit="1" customWidth="1"/>
    <col min="521" max="521" width="61" style="201" bestFit="1" customWidth="1"/>
    <col min="522" max="522" width="13.90625" style="201" bestFit="1" customWidth="1"/>
    <col min="523" max="523" width="16.08984375" style="201" bestFit="1" customWidth="1"/>
    <col min="524" max="524" width="16.36328125" style="201" bestFit="1" customWidth="1"/>
    <col min="525" max="525" width="17.453125" style="201" bestFit="1" customWidth="1"/>
    <col min="526" max="526" width="21.6328125" style="201" bestFit="1" customWidth="1"/>
    <col min="527" max="527" width="18.36328125" style="201" bestFit="1" customWidth="1"/>
    <col min="528" max="528" width="12" style="201" bestFit="1" customWidth="1"/>
    <col min="529" max="530" width="10.08984375" style="201" bestFit="1" customWidth="1"/>
    <col min="531" max="531" width="11.6328125" style="201" bestFit="1" customWidth="1"/>
    <col min="532" max="533" width="8.08984375" style="201" bestFit="1" customWidth="1"/>
    <col min="534" max="534" width="7.36328125" style="201" bestFit="1" customWidth="1"/>
    <col min="535" max="535" width="8.08984375" style="201" bestFit="1" customWidth="1"/>
    <col min="536" max="536" width="10.453125" style="201" bestFit="1" customWidth="1"/>
    <col min="537" max="540" width="8.08984375" style="201" bestFit="1" customWidth="1"/>
    <col min="541" max="541" width="8.453125" style="201" bestFit="1" customWidth="1"/>
    <col min="542" max="542" width="6.54296875" style="201" bestFit="1" customWidth="1"/>
    <col min="543" max="543" width="7.453125" style="201" bestFit="1" customWidth="1"/>
    <col min="544" max="544" width="8.08984375" style="201" bestFit="1" customWidth="1"/>
    <col min="545" max="545" width="4.08984375" style="201" bestFit="1" customWidth="1"/>
    <col min="546" max="546" width="8.08984375" style="201" bestFit="1" customWidth="1"/>
    <col min="547" max="547" width="9.08984375" style="201" bestFit="1" customWidth="1"/>
    <col min="548" max="548" width="36" style="201" bestFit="1" customWidth="1"/>
    <col min="549" max="549" width="77.08984375" style="201" bestFit="1" customWidth="1"/>
    <col min="550" max="550" width="255.6328125" style="201" bestFit="1" customWidth="1"/>
    <col min="551" max="767" width="6.90625" style="201"/>
    <col min="768" max="768" width="14.453125" style="201" bestFit="1" customWidth="1"/>
    <col min="769" max="769" width="11.6328125" style="201" bestFit="1" customWidth="1"/>
    <col min="770" max="771" width="10.08984375" style="201" bestFit="1" customWidth="1"/>
    <col min="772" max="772" width="6.54296875" style="201" bestFit="1" customWidth="1"/>
    <col min="773" max="773" width="80.90625" style="201" bestFit="1" customWidth="1"/>
    <col min="774" max="774" width="12.453125" style="201" bestFit="1" customWidth="1"/>
    <col min="775" max="775" width="15.6328125" style="201" bestFit="1" customWidth="1"/>
    <col min="776" max="776" width="9.08984375" style="201" bestFit="1" customWidth="1"/>
    <col min="777" max="777" width="61" style="201" bestFit="1" customWidth="1"/>
    <col min="778" max="778" width="13.90625" style="201" bestFit="1" customWidth="1"/>
    <col min="779" max="779" width="16.08984375" style="201" bestFit="1" customWidth="1"/>
    <col min="780" max="780" width="16.36328125" style="201" bestFit="1" customWidth="1"/>
    <col min="781" max="781" width="17.453125" style="201" bestFit="1" customWidth="1"/>
    <col min="782" max="782" width="21.6328125" style="201" bestFit="1" customWidth="1"/>
    <col min="783" max="783" width="18.36328125" style="201" bestFit="1" customWidth="1"/>
    <col min="784" max="784" width="12" style="201" bestFit="1" customWidth="1"/>
    <col min="785" max="786" width="10.08984375" style="201" bestFit="1" customWidth="1"/>
    <col min="787" max="787" width="11.6328125" style="201" bestFit="1" customWidth="1"/>
    <col min="788" max="789" width="8.08984375" style="201" bestFit="1" customWidth="1"/>
    <col min="790" max="790" width="7.36328125" style="201" bestFit="1" customWidth="1"/>
    <col min="791" max="791" width="8.08984375" style="201" bestFit="1" customWidth="1"/>
    <col min="792" max="792" width="10.453125" style="201" bestFit="1" customWidth="1"/>
    <col min="793" max="796" width="8.08984375" style="201" bestFit="1" customWidth="1"/>
    <col min="797" max="797" width="8.453125" style="201" bestFit="1" customWidth="1"/>
    <col min="798" max="798" width="6.54296875" style="201" bestFit="1" customWidth="1"/>
    <col min="799" max="799" width="7.453125" style="201" bestFit="1" customWidth="1"/>
    <col min="800" max="800" width="8.08984375" style="201" bestFit="1" customWidth="1"/>
    <col min="801" max="801" width="4.08984375" style="201" bestFit="1" customWidth="1"/>
    <col min="802" max="802" width="8.08984375" style="201" bestFit="1" customWidth="1"/>
    <col min="803" max="803" width="9.08984375" style="201" bestFit="1" customWidth="1"/>
    <col min="804" max="804" width="36" style="201" bestFit="1" customWidth="1"/>
    <col min="805" max="805" width="77.08984375" style="201" bestFit="1" customWidth="1"/>
    <col min="806" max="806" width="255.6328125" style="201" bestFit="1" customWidth="1"/>
    <col min="807" max="1023" width="6.90625" style="201"/>
    <col min="1024" max="1024" width="14.453125" style="201" bestFit="1" customWidth="1"/>
    <col min="1025" max="1025" width="11.6328125" style="201" bestFit="1" customWidth="1"/>
    <col min="1026" max="1027" width="10.08984375" style="201" bestFit="1" customWidth="1"/>
    <col min="1028" max="1028" width="6.54296875" style="201" bestFit="1" customWidth="1"/>
    <col min="1029" max="1029" width="80.90625" style="201" bestFit="1" customWidth="1"/>
    <col min="1030" max="1030" width="12.453125" style="201" bestFit="1" customWidth="1"/>
    <col min="1031" max="1031" width="15.6328125" style="201" bestFit="1" customWidth="1"/>
    <col min="1032" max="1032" width="9.08984375" style="201" bestFit="1" customWidth="1"/>
    <col min="1033" max="1033" width="61" style="201" bestFit="1" customWidth="1"/>
    <col min="1034" max="1034" width="13.90625" style="201" bestFit="1" customWidth="1"/>
    <col min="1035" max="1035" width="16.08984375" style="201" bestFit="1" customWidth="1"/>
    <col min="1036" max="1036" width="16.36328125" style="201" bestFit="1" customWidth="1"/>
    <col min="1037" max="1037" width="17.453125" style="201" bestFit="1" customWidth="1"/>
    <col min="1038" max="1038" width="21.6328125" style="201" bestFit="1" customWidth="1"/>
    <col min="1039" max="1039" width="18.36328125" style="201" bestFit="1" customWidth="1"/>
    <col min="1040" max="1040" width="12" style="201" bestFit="1" customWidth="1"/>
    <col min="1041" max="1042" width="10.08984375" style="201" bestFit="1" customWidth="1"/>
    <col min="1043" max="1043" width="11.6328125" style="201" bestFit="1" customWidth="1"/>
    <col min="1044" max="1045" width="8.08984375" style="201" bestFit="1" customWidth="1"/>
    <col min="1046" max="1046" width="7.36328125" style="201" bestFit="1" customWidth="1"/>
    <col min="1047" max="1047" width="8.08984375" style="201" bestFit="1" customWidth="1"/>
    <col min="1048" max="1048" width="10.453125" style="201" bestFit="1" customWidth="1"/>
    <col min="1049" max="1052" width="8.08984375" style="201" bestFit="1" customWidth="1"/>
    <col min="1053" max="1053" width="8.453125" style="201" bestFit="1" customWidth="1"/>
    <col min="1054" max="1054" width="6.54296875" style="201" bestFit="1" customWidth="1"/>
    <col min="1055" max="1055" width="7.453125" style="201" bestFit="1" customWidth="1"/>
    <col min="1056" max="1056" width="8.08984375" style="201" bestFit="1" customWidth="1"/>
    <col min="1057" max="1057" width="4.08984375" style="201" bestFit="1" customWidth="1"/>
    <col min="1058" max="1058" width="8.08984375" style="201" bestFit="1" customWidth="1"/>
    <col min="1059" max="1059" width="9.08984375" style="201" bestFit="1" customWidth="1"/>
    <col min="1060" max="1060" width="36" style="201" bestFit="1" customWidth="1"/>
    <col min="1061" max="1061" width="77.08984375" style="201" bestFit="1" customWidth="1"/>
    <col min="1062" max="1062" width="255.6328125" style="201" bestFit="1" customWidth="1"/>
    <col min="1063" max="1279" width="6.90625" style="201"/>
    <col min="1280" max="1280" width="14.453125" style="201" bestFit="1" customWidth="1"/>
    <col min="1281" max="1281" width="11.6328125" style="201" bestFit="1" customWidth="1"/>
    <col min="1282" max="1283" width="10.08984375" style="201" bestFit="1" customWidth="1"/>
    <col min="1284" max="1284" width="6.54296875" style="201" bestFit="1" customWidth="1"/>
    <col min="1285" max="1285" width="80.90625" style="201" bestFit="1" customWidth="1"/>
    <col min="1286" max="1286" width="12.453125" style="201" bestFit="1" customWidth="1"/>
    <col min="1287" max="1287" width="15.6328125" style="201" bestFit="1" customWidth="1"/>
    <col min="1288" max="1288" width="9.08984375" style="201" bestFit="1" customWidth="1"/>
    <col min="1289" max="1289" width="61" style="201" bestFit="1" customWidth="1"/>
    <col min="1290" max="1290" width="13.90625" style="201" bestFit="1" customWidth="1"/>
    <col min="1291" max="1291" width="16.08984375" style="201" bestFit="1" customWidth="1"/>
    <col min="1292" max="1292" width="16.36328125" style="201" bestFit="1" customWidth="1"/>
    <col min="1293" max="1293" width="17.453125" style="201" bestFit="1" customWidth="1"/>
    <col min="1294" max="1294" width="21.6328125" style="201" bestFit="1" customWidth="1"/>
    <col min="1295" max="1295" width="18.36328125" style="201" bestFit="1" customWidth="1"/>
    <col min="1296" max="1296" width="12" style="201" bestFit="1" customWidth="1"/>
    <col min="1297" max="1298" width="10.08984375" style="201" bestFit="1" customWidth="1"/>
    <col min="1299" max="1299" width="11.6328125" style="201" bestFit="1" customWidth="1"/>
    <col min="1300" max="1301" width="8.08984375" style="201" bestFit="1" customWidth="1"/>
    <col min="1302" max="1302" width="7.36328125" style="201" bestFit="1" customWidth="1"/>
    <col min="1303" max="1303" width="8.08984375" style="201" bestFit="1" customWidth="1"/>
    <col min="1304" max="1304" width="10.453125" style="201" bestFit="1" customWidth="1"/>
    <col min="1305" max="1308" width="8.08984375" style="201" bestFit="1" customWidth="1"/>
    <col min="1309" max="1309" width="8.453125" style="201" bestFit="1" customWidth="1"/>
    <col min="1310" max="1310" width="6.54296875" style="201" bestFit="1" customWidth="1"/>
    <col min="1311" max="1311" width="7.453125" style="201" bestFit="1" customWidth="1"/>
    <col min="1312" max="1312" width="8.08984375" style="201" bestFit="1" customWidth="1"/>
    <col min="1313" max="1313" width="4.08984375" style="201" bestFit="1" customWidth="1"/>
    <col min="1314" max="1314" width="8.08984375" style="201" bestFit="1" customWidth="1"/>
    <col min="1315" max="1315" width="9.08984375" style="201" bestFit="1" customWidth="1"/>
    <col min="1316" max="1316" width="36" style="201" bestFit="1" customWidth="1"/>
    <col min="1317" max="1317" width="77.08984375" style="201" bestFit="1" customWidth="1"/>
    <col min="1318" max="1318" width="255.6328125" style="201" bestFit="1" customWidth="1"/>
    <col min="1319" max="1535" width="6.90625" style="201"/>
    <col min="1536" max="1536" width="14.453125" style="201" bestFit="1" customWidth="1"/>
    <col min="1537" max="1537" width="11.6328125" style="201" bestFit="1" customWidth="1"/>
    <col min="1538" max="1539" width="10.08984375" style="201" bestFit="1" customWidth="1"/>
    <col min="1540" max="1540" width="6.54296875" style="201" bestFit="1" customWidth="1"/>
    <col min="1541" max="1541" width="80.90625" style="201" bestFit="1" customWidth="1"/>
    <col min="1542" max="1542" width="12.453125" style="201" bestFit="1" customWidth="1"/>
    <col min="1543" max="1543" width="15.6328125" style="201" bestFit="1" customWidth="1"/>
    <col min="1544" max="1544" width="9.08984375" style="201" bestFit="1" customWidth="1"/>
    <col min="1545" max="1545" width="61" style="201" bestFit="1" customWidth="1"/>
    <col min="1546" max="1546" width="13.90625" style="201" bestFit="1" customWidth="1"/>
    <col min="1547" max="1547" width="16.08984375" style="201" bestFit="1" customWidth="1"/>
    <col min="1548" max="1548" width="16.36328125" style="201" bestFit="1" customWidth="1"/>
    <col min="1549" max="1549" width="17.453125" style="201" bestFit="1" customWidth="1"/>
    <col min="1550" max="1550" width="21.6328125" style="201" bestFit="1" customWidth="1"/>
    <col min="1551" max="1551" width="18.36328125" style="201" bestFit="1" customWidth="1"/>
    <col min="1552" max="1552" width="12" style="201" bestFit="1" customWidth="1"/>
    <col min="1553" max="1554" width="10.08984375" style="201" bestFit="1" customWidth="1"/>
    <col min="1555" max="1555" width="11.6328125" style="201" bestFit="1" customWidth="1"/>
    <col min="1556" max="1557" width="8.08984375" style="201" bestFit="1" customWidth="1"/>
    <col min="1558" max="1558" width="7.36328125" style="201" bestFit="1" customWidth="1"/>
    <col min="1559" max="1559" width="8.08984375" style="201" bestFit="1" customWidth="1"/>
    <col min="1560" max="1560" width="10.453125" style="201" bestFit="1" customWidth="1"/>
    <col min="1561" max="1564" width="8.08984375" style="201" bestFit="1" customWidth="1"/>
    <col min="1565" max="1565" width="8.453125" style="201" bestFit="1" customWidth="1"/>
    <col min="1566" max="1566" width="6.54296875" style="201" bestFit="1" customWidth="1"/>
    <col min="1567" max="1567" width="7.453125" style="201" bestFit="1" customWidth="1"/>
    <col min="1568" max="1568" width="8.08984375" style="201" bestFit="1" customWidth="1"/>
    <col min="1569" max="1569" width="4.08984375" style="201" bestFit="1" customWidth="1"/>
    <col min="1570" max="1570" width="8.08984375" style="201" bestFit="1" customWidth="1"/>
    <col min="1571" max="1571" width="9.08984375" style="201" bestFit="1" customWidth="1"/>
    <col min="1572" max="1572" width="36" style="201" bestFit="1" customWidth="1"/>
    <col min="1573" max="1573" width="77.08984375" style="201" bestFit="1" customWidth="1"/>
    <col min="1574" max="1574" width="255.6328125" style="201" bestFit="1" customWidth="1"/>
    <col min="1575" max="1791" width="6.90625" style="201"/>
    <col min="1792" max="1792" width="14.453125" style="201" bestFit="1" customWidth="1"/>
    <col min="1793" max="1793" width="11.6328125" style="201" bestFit="1" customWidth="1"/>
    <col min="1794" max="1795" width="10.08984375" style="201" bestFit="1" customWidth="1"/>
    <col min="1796" max="1796" width="6.54296875" style="201" bestFit="1" customWidth="1"/>
    <col min="1797" max="1797" width="80.90625" style="201" bestFit="1" customWidth="1"/>
    <col min="1798" max="1798" width="12.453125" style="201" bestFit="1" customWidth="1"/>
    <col min="1799" max="1799" width="15.6328125" style="201" bestFit="1" customWidth="1"/>
    <col min="1800" max="1800" width="9.08984375" style="201" bestFit="1" customWidth="1"/>
    <col min="1801" max="1801" width="61" style="201" bestFit="1" customWidth="1"/>
    <col min="1802" max="1802" width="13.90625" style="201" bestFit="1" customWidth="1"/>
    <col min="1803" max="1803" width="16.08984375" style="201" bestFit="1" customWidth="1"/>
    <col min="1804" max="1804" width="16.36328125" style="201" bestFit="1" customWidth="1"/>
    <col min="1805" max="1805" width="17.453125" style="201" bestFit="1" customWidth="1"/>
    <col min="1806" max="1806" width="21.6328125" style="201" bestFit="1" customWidth="1"/>
    <col min="1807" max="1807" width="18.36328125" style="201" bestFit="1" customWidth="1"/>
    <col min="1808" max="1808" width="12" style="201" bestFit="1" customWidth="1"/>
    <col min="1809" max="1810" width="10.08984375" style="201" bestFit="1" customWidth="1"/>
    <col min="1811" max="1811" width="11.6328125" style="201" bestFit="1" customWidth="1"/>
    <col min="1812" max="1813" width="8.08984375" style="201" bestFit="1" customWidth="1"/>
    <col min="1814" max="1814" width="7.36328125" style="201" bestFit="1" customWidth="1"/>
    <col min="1815" max="1815" width="8.08984375" style="201" bestFit="1" customWidth="1"/>
    <col min="1816" max="1816" width="10.453125" style="201" bestFit="1" customWidth="1"/>
    <col min="1817" max="1820" width="8.08984375" style="201" bestFit="1" customWidth="1"/>
    <col min="1821" max="1821" width="8.453125" style="201" bestFit="1" customWidth="1"/>
    <col min="1822" max="1822" width="6.54296875" style="201" bestFit="1" customWidth="1"/>
    <col min="1823" max="1823" width="7.453125" style="201" bestFit="1" customWidth="1"/>
    <col min="1824" max="1824" width="8.08984375" style="201" bestFit="1" customWidth="1"/>
    <col min="1825" max="1825" width="4.08984375" style="201" bestFit="1" customWidth="1"/>
    <col min="1826" max="1826" width="8.08984375" style="201" bestFit="1" customWidth="1"/>
    <col min="1827" max="1827" width="9.08984375" style="201" bestFit="1" customWidth="1"/>
    <col min="1828" max="1828" width="36" style="201" bestFit="1" customWidth="1"/>
    <col min="1829" max="1829" width="77.08984375" style="201" bestFit="1" customWidth="1"/>
    <col min="1830" max="1830" width="255.6328125" style="201" bestFit="1" customWidth="1"/>
    <col min="1831" max="2047" width="6.90625" style="201"/>
    <col min="2048" max="2048" width="14.453125" style="201" bestFit="1" customWidth="1"/>
    <col min="2049" max="2049" width="11.6328125" style="201" bestFit="1" customWidth="1"/>
    <col min="2050" max="2051" width="10.08984375" style="201" bestFit="1" customWidth="1"/>
    <col min="2052" max="2052" width="6.54296875" style="201" bestFit="1" customWidth="1"/>
    <col min="2053" max="2053" width="80.90625" style="201" bestFit="1" customWidth="1"/>
    <col min="2054" max="2054" width="12.453125" style="201" bestFit="1" customWidth="1"/>
    <col min="2055" max="2055" width="15.6328125" style="201" bestFit="1" customWidth="1"/>
    <col min="2056" max="2056" width="9.08984375" style="201" bestFit="1" customWidth="1"/>
    <col min="2057" max="2057" width="61" style="201" bestFit="1" customWidth="1"/>
    <col min="2058" max="2058" width="13.90625" style="201" bestFit="1" customWidth="1"/>
    <col min="2059" max="2059" width="16.08984375" style="201" bestFit="1" customWidth="1"/>
    <col min="2060" max="2060" width="16.36328125" style="201" bestFit="1" customWidth="1"/>
    <col min="2061" max="2061" width="17.453125" style="201" bestFit="1" customWidth="1"/>
    <col min="2062" max="2062" width="21.6328125" style="201" bestFit="1" customWidth="1"/>
    <col min="2063" max="2063" width="18.36328125" style="201" bestFit="1" customWidth="1"/>
    <col min="2064" max="2064" width="12" style="201" bestFit="1" customWidth="1"/>
    <col min="2065" max="2066" width="10.08984375" style="201" bestFit="1" customWidth="1"/>
    <col min="2067" max="2067" width="11.6328125" style="201" bestFit="1" customWidth="1"/>
    <col min="2068" max="2069" width="8.08984375" style="201" bestFit="1" customWidth="1"/>
    <col min="2070" max="2070" width="7.36328125" style="201" bestFit="1" customWidth="1"/>
    <col min="2071" max="2071" width="8.08984375" style="201" bestFit="1" customWidth="1"/>
    <col min="2072" max="2072" width="10.453125" style="201" bestFit="1" customWidth="1"/>
    <col min="2073" max="2076" width="8.08984375" style="201" bestFit="1" customWidth="1"/>
    <col min="2077" max="2077" width="8.453125" style="201" bestFit="1" customWidth="1"/>
    <col min="2078" max="2078" width="6.54296875" style="201" bestFit="1" customWidth="1"/>
    <col min="2079" max="2079" width="7.453125" style="201" bestFit="1" customWidth="1"/>
    <col min="2080" max="2080" width="8.08984375" style="201" bestFit="1" customWidth="1"/>
    <col min="2081" max="2081" width="4.08984375" style="201" bestFit="1" customWidth="1"/>
    <col min="2082" max="2082" width="8.08984375" style="201" bestFit="1" customWidth="1"/>
    <col min="2083" max="2083" width="9.08984375" style="201" bestFit="1" customWidth="1"/>
    <col min="2084" max="2084" width="36" style="201" bestFit="1" customWidth="1"/>
    <col min="2085" max="2085" width="77.08984375" style="201" bestFit="1" customWidth="1"/>
    <col min="2086" max="2086" width="255.6328125" style="201" bestFit="1" customWidth="1"/>
    <col min="2087" max="2303" width="6.90625" style="201"/>
    <col min="2304" max="2304" width="14.453125" style="201" bestFit="1" customWidth="1"/>
    <col min="2305" max="2305" width="11.6328125" style="201" bestFit="1" customWidth="1"/>
    <col min="2306" max="2307" width="10.08984375" style="201" bestFit="1" customWidth="1"/>
    <col min="2308" max="2308" width="6.54296875" style="201" bestFit="1" customWidth="1"/>
    <col min="2309" max="2309" width="80.90625" style="201" bestFit="1" customWidth="1"/>
    <col min="2310" max="2310" width="12.453125" style="201" bestFit="1" customWidth="1"/>
    <col min="2311" max="2311" width="15.6328125" style="201" bestFit="1" customWidth="1"/>
    <col min="2312" max="2312" width="9.08984375" style="201" bestFit="1" customWidth="1"/>
    <col min="2313" max="2313" width="61" style="201" bestFit="1" customWidth="1"/>
    <col min="2314" max="2314" width="13.90625" style="201" bestFit="1" customWidth="1"/>
    <col min="2315" max="2315" width="16.08984375" style="201" bestFit="1" customWidth="1"/>
    <col min="2316" max="2316" width="16.36328125" style="201" bestFit="1" customWidth="1"/>
    <col min="2317" max="2317" width="17.453125" style="201" bestFit="1" customWidth="1"/>
    <col min="2318" max="2318" width="21.6328125" style="201" bestFit="1" customWidth="1"/>
    <col min="2319" max="2319" width="18.36328125" style="201" bestFit="1" customWidth="1"/>
    <col min="2320" max="2320" width="12" style="201" bestFit="1" customWidth="1"/>
    <col min="2321" max="2322" width="10.08984375" style="201" bestFit="1" customWidth="1"/>
    <col min="2323" max="2323" width="11.6328125" style="201" bestFit="1" customWidth="1"/>
    <col min="2324" max="2325" width="8.08984375" style="201" bestFit="1" customWidth="1"/>
    <col min="2326" max="2326" width="7.36328125" style="201" bestFit="1" customWidth="1"/>
    <col min="2327" max="2327" width="8.08984375" style="201" bestFit="1" customWidth="1"/>
    <col min="2328" max="2328" width="10.453125" style="201" bestFit="1" customWidth="1"/>
    <col min="2329" max="2332" width="8.08984375" style="201" bestFit="1" customWidth="1"/>
    <col min="2333" max="2333" width="8.453125" style="201" bestFit="1" customWidth="1"/>
    <col min="2334" max="2334" width="6.54296875" style="201" bestFit="1" customWidth="1"/>
    <col min="2335" max="2335" width="7.453125" style="201" bestFit="1" customWidth="1"/>
    <col min="2336" max="2336" width="8.08984375" style="201" bestFit="1" customWidth="1"/>
    <col min="2337" max="2337" width="4.08984375" style="201" bestFit="1" customWidth="1"/>
    <col min="2338" max="2338" width="8.08984375" style="201" bestFit="1" customWidth="1"/>
    <col min="2339" max="2339" width="9.08984375" style="201" bestFit="1" customWidth="1"/>
    <col min="2340" max="2340" width="36" style="201" bestFit="1" customWidth="1"/>
    <col min="2341" max="2341" width="77.08984375" style="201" bestFit="1" customWidth="1"/>
    <col min="2342" max="2342" width="255.6328125" style="201" bestFit="1" customWidth="1"/>
    <col min="2343" max="2559" width="6.90625" style="201"/>
    <col min="2560" max="2560" width="14.453125" style="201" bestFit="1" customWidth="1"/>
    <col min="2561" max="2561" width="11.6328125" style="201" bestFit="1" customWidth="1"/>
    <col min="2562" max="2563" width="10.08984375" style="201" bestFit="1" customWidth="1"/>
    <col min="2564" max="2564" width="6.54296875" style="201" bestFit="1" customWidth="1"/>
    <col min="2565" max="2565" width="80.90625" style="201" bestFit="1" customWidth="1"/>
    <col min="2566" max="2566" width="12.453125" style="201" bestFit="1" customWidth="1"/>
    <col min="2567" max="2567" width="15.6328125" style="201" bestFit="1" customWidth="1"/>
    <col min="2568" max="2568" width="9.08984375" style="201" bestFit="1" customWidth="1"/>
    <col min="2569" max="2569" width="61" style="201" bestFit="1" customWidth="1"/>
    <col min="2570" max="2570" width="13.90625" style="201" bestFit="1" customWidth="1"/>
    <col min="2571" max="2571" width="16.08984375" style="201" bestFit="1" customWidth="1"/>
    <col min="2572" max="2572" width="16.36328125" style="201" bestFit="1" customWidth="1"/>
    <col min="2573" max="2573" width="17.453125" style="201" bestFit="1" customWidth="1"/>
    <col min="2574" max="2574" width="21.6328125" style="201" bestFit="1" customWidth="1"/>
    <col min="2575" max="2575" width="18.36328125" style="201" bestFit="1" customWidth="1"/>
    <col min="2576" max="2576" width="12" style="201" bestFit="1" customWidth="1"/>
    <col min="2577" max="2578" width="10.08984375" style="201" bestFit="1" customWidth="1"/>
    <col min="2579" max="2579" width="11.6328125" style="201" bestFit="1" customWidth="1"/>
    <col min="2580" max="2581" width="8.08984375" style="201" bestFit="1" customWidth="1"/>
    <col min="2582" max="2582" width="7.36328125" style="201" bestFit="1" customWidth="1"/>
    <col min="2583" max="2583" width="8.08984375" style="201" bestFit="1" customWidth="1"/>
    <col min="2584" max="2584" width="10.453125" style="201" bestFit="1" customWidth="1"/>
    <col min="2585" max="2588" width="8.08984375" style="201" bestFit="1" customWidth="1"/>
    <col min="2589" max="2589" width="8.453125" style="201" bestFit="1" customWidth="1"/>
    <col min="2590" max="2590" width="6.54296875" style="201" bestFit="1" customWidth="1"/>
    <col min="2591" max="2591" width="7.453125" style="201" bestFit="1" customWidth="1"/>
    <col min="2592" max="2592" width="8.08984375" style="201" bestFit="1" customWidth="1"/>
    <col min="2593" max="2593" width="4.08984375" style="201" bestFit="1" customWidth="1"/>
    <col min="2594" max="2594" width="8.08984375" style="201" bestFit="1" customWidth="1"/>
    <col min="2595" max="2595" width="9.08984375" style="201" bestFit="1" customWidth="1"/>
    <col min="2596" max="2596" width="36" style="201" bestFit="1" customWidth="1"/>
    <col min="2597" max="2597" width="77.08984375" style="201" bestFit="1" customWidth="1"/>
    <col min="2598" max="2598" width="255.6328125" style="201" bestFit="1" customWidth="1"/>
    <col min="2599" max="2815" width="6.90625" style="201"/>
    <col min="2816" max="2816" width="14.453125" style="201" bestFit="1" customWidth="1"/>
    <col min="2817" max="2817" width="11.6328125" style="201" bestFit="1" customWidth="1"/>
    <col min="2818" max="2819" width="10.08984375" style="201" bestFit="1" customWidth="1"/>
    <col min="2820" max="2820" width="6.54296875" style="201" bestFit="1" customWidth="1"/>
    <col min="2821" max="2821" width="80.90625" style="201" bestFit="1" customWidth="1"/>
    <col min="2822" max="2822" width="12.453125" style="201" bestFit="1" customWidth="1"/>
    <col min="2823" max="2823" width="15.6328125" style="201" bestFit="1" customWidth="1"/>
    <col min="2824" max="2824" width="9.08984375" style="201" bestFit="1" customWidth="1"/>
    <col min="2825" max="2825" width="61" style="201" bestFit="1" customWidth="1"/>
    <col min="2826" max="2826" width="13.90625" style="201" bestFit="1" customWidth="1"/>
    <col min="2827" max="2827" width="16.08984375" style="201" bestFit="1" customWidth="1"/>
    <col min="2828" max="2828" width="16.36328125" style="201" bestFit="1" customWidth="1"/>
    <col min="2829" max="2829" width="17.453125" style="201" bestFit="1" customWidth="1"/>
    <col min="2830" max="2830" width="21.6328125" style="201" bestFit="1" customWidth="1"/>
    <col min="2831" max="2831" width="18.36328125" style="201" bestFit="1" customWidth="1"/>
    <col min="2832" max="2832" width="12" style="201" bestFit="1" customWidth="1"/>
    <col min="2833" max="2834" width="10.08984375" style="201" bestFit="1" customWidth="1"/>
    <col min="2835" max="2835" width="11.6328125" style="201" bestFit="1" customWidth="1"/>
    <col min="2836" max="2837" width="8.08984375" style="201" bestFit="1" customWidth="1"/>
    <col min="2838" max="2838" width="7.36328125" style="201" bestFit="1" customWidth="1"/>
    <col min="2839" max="2839" width="8.08984375" style="201" bestFit="1" customWidth="1"/>
    <col min="2840" max="2840" width="10.453125" style="201" bestFit="1" customWidth="1"/>
    <col min="2841" max="2844" width="8.08984375" style="201" bestFit="1" customWidth="1"/>
    <col min="2845" max="2845" width="8.453125" style="201" bestFit="1" customWidth="1"/>
    <col min="2846" max="2846" width="6.54296875" style="201" bestFit="1" customWidth="1"/>
    <col min="2847" max="2847" width="7.453125" style="201" bestFit="1" customWidth="1"/>
    <col min="2848" max="2848" width="8.08984375" style="201" bestFit="1" customWidth="1"/>
    <col min="2849" max="2849" width="4.08984375" style="201" bestFit="1" customWidth="1"/>
    <col min="2850" max="2850" width="8.08984375" style="201" bestFit="1" customWidth="1"/>
    <col min="2851" max="2851" width="9.08984375" style="201" bestFit="1" customWidth="1"/>
    <col min="2852" max="2852" width="36" style="201" bestFit="1" customWidth="1"/>
    <col min="2853" max="2853" width="77.08984375" style="201" bestFit="1" customWidth="1"/>
    <col min="2854" max="2854" width="255.6328125" style="201" bestFit="1" customWidth="1"/>
    <col min="2855" max="3071" width="6.90625" style="201"/>
    <col min="3072" max="3072" width="14.453125" style="201" bestFit="1" customWidth="1"/>
    <col min="3073" max="3073" width="11.6328125" style="201" bestFit="1" customWidth="1"/>
    <col min="3074" max="3075" width="10.08984375" style="201" bestFit="1" customWidth="1"/>
    <col min="3076" max="3076" width="6.54296875" style="201" bestFit="1" customWidth="1"/>
    <col min="3077" max="3077" width="80.90625" style="201" bestFit="1" customWidth="1"/>
    <col min="3078" max="3078" width="12.453125" style="201" bestFit="1" customWidth="1"/>
    <col min="3079" max="3079" width="15.6328125" style="201" bestFit="1" customWidth="1"/>
    <col min="3080" max="3080" width="9.08984375" style="201" bestFit="1" customWidth="1"/>
    <col min="3081" max="3081" width="61" style="201" bestFit="1" customWidth="1"/>
    <col min="3082" max="3082" width="13.90625" style="201" bestFit="1" customWidth="1"/>
    <col min="3083" max="3083" width="16.08984375" style="201" bestFit="1" customWidth="1"/>
    <col min="3084" max="3084" width="16.36328125" style="201" bestFit="1" customWidth="1"/>
    <col min="3085" max="3085" width="17.453125" style="201" bestFit="1" customWidth="1"/>
    <col min="3086" max="3086" width="21.6328125" style="201" bestFit="1" customWidth="1"/>
    <col min="3087" max="3087" width="18.36328125" style="201" bestFit="1" customWidth="1"/>
    <col min="3088" max="3088" width="12" style="201" bestFit="1" customWidth="1"/>
    <col min="3089" max="3090" width="10.08984375" style="201" bestFit="1" customWidth="1"/>
    <col min="3091" max="3091" width="11.6328125" style="201" bestFit="1" customWidth="1"/>
    <col min="3092" max="3093" width="8.08984375" style="201" bestFit="1" customWidth="1"/>
    <col min="3094" max="3094" width="7.36328125" style="201" bestFit="1" customWidth="1"/>
    <col min="3095" max="3095" width="8.08984375" style="201" bestFit="1" customWidth="1"/>
    <col min="3096" max="3096" width="10.453125" style="201" bestFit="1" customWidth="1"/>
    <col min="3097" max="3100" width="8.08984375" style="201" bestFit="1" customWidth="1"/>
    <col min="3101" max="3101" width="8.453125" style="201" bestFit="1" customWidth="1"/>
    <col min="3102" max="3102" width="6.54296875" style="201" bestFit="1" customWidth="1"/>
    <col min="3103" max="3103" width="7.453125" style="201" bestFit="1" customWidth="1"/>
    <col min="3104" max="3104" width="8.08984375" style="201" bestFit="1" customWidth="1"/>
    <col min="3105" max="3105" width="4.08984375" style="201" bestFit="1" customWidth="1"/>
    <col min="3106" max="3106" width="8.08984375" style="201" bestFit="1" customWidth="1"/>
    <col min="3107" max="3107" width="9.08984375" style="201" bestFit="1" customWidth="1"/>
    <col min="3108" max="3108" width="36" style="201" bestFit="1" customWidth="1"/>
    <col min="3109" max="3109" width="77.08984375" style="201" bestFit="1" customWidth="1"/>
    <col min="3110" max="3110" width="255.6328125" style="201" bestFit="1" customWidth="1"/>
    <col min="3111" max="3327" width="6.90625" style="201"/>
    <col min="3328" max="3328" width="14.453125" style="201" bestFit="1" customWidth="1"/>
    <col min="3329" max="3329" width="11.6328125" style="201" bestFit="1" customWidth="1"/>
    <col min="3330" max="3331" width="10.08984375" style="201" bestFit="1" customWidth="1"/>
    <col min="3332" max="3332" width="6.54296875" style="201" bestFit="1" customWidth="1"/>
    <col min="3333" max="3333" width="80.90625" style="201" bestFit="1" customWidth="1"/>
    <col min="3334" max="3334" width="12.453125" style="201" bestFit="1" customWidth="1"/>
    <col min="3335" max="3335" width="15.6328125" style="201" bestFit="1" customWidth="1"/>
    <col min="3336" max="3336" width="9.08984375" style="201" bestFit="1" customWidth="1"/>
    <col min="3337" max="3337" width="61" style="201" bestFit="1" customWidth="1"/>
    <col min="3338" max="3338" width="13.90625" style="201" bestFit="1" customWidth="1"/>
    <col min="3339" max="3339" width="16.08984375" style="201" bestFit="1" customWidth="1"/>
    <col min="3340" max="3340" width="16.36328125" style="201" bestFit="1" customWidth="1"/>
    <col min="3341" max="3341" width="17.453125" style="201" bestFit="1" customWidth="1"/>
    <col min="3342" max="3342" width="21.6328125" style="201" bestFit="1" customWidth="1"/>
    <col min="3343" max="3343" width="18.36328125" style="201" bestFit="1" customWidth="1"/>
    <col min="3344" max="3344" width="12" style="201" bestFit="1" customWidth="1"/>
    <col min="3345" max="3346" width="10.08984375" style="201" bestFit="1" customWidth="1"/>
    <col min="3347" max="3347" width="11.6328125" style="201" bestFit="1" customWidth="1"/>
    <col min="3348" max="3349" width="8.08984375" style="201" bestFit="1" customWidth="1"/>
    <col min="3350" max="3350" width="7.36328125" style="201" bestFit="1" customWidth="1"/>
    <col min="3351" max="3351" width="8.08984375" style="201" bestFit="1" customWidth="1"/>
    <col min="3352" max="3352" width="10.453125" style="201" bestFit="1" customWidth="1"/>
    <col min="3353" max="3356" width="8.08984375" style="201" bestFit="1" customWidth="1"/>
    <col min="3357" max="3357" width="8.453125" style="201" bestFit="1" customWidth="1"/>
    <col min="3358" max="3358" width="6.54296875" style="201" bestFit="1" customWidth="1"/>
    <col min="3359" max="3359" width="7.453125" style="201" bestFit="1" customWidth="1"/>
    <col min="3360" max="3360" width="8.08984375" style="201" bestFit="1" customWidth="1"/>
    <col min="3361" max="3361" width="4.08984375" style="201" bestFit="1" customWidth="1"/>
    <col min="3362" max="3362" width="8.08984375" style="201" bestFit="1" customWidth="1"/>
    <col min="3363" max="3363" width="9.08984375" style="201" bestFit="1" customWidth="1"/>
    <col min="3364" max="3364" width="36" style="201" bestFit="1" customWidth="1"/>
    <col min="3365" max="3365" width="77.08984375" style="201" bestFit="1" customWidth="1"/>
    <col min="3366" max="3366" width="255.6328125" style="201" bestFit="1" customWidth="1"/>
    <col min="3367" max="3583" width="6.90625" style="201"/>
    <col min="3584" max="3584" width="14.453125" style="201" bestFit="1" customWidth="1"/>
    <col min="3585" max="3585" width="11.6328125" style="201" bestFit="1" customWidth="1"/>
    <col min="3586" max="3587" width="10.08984375" style="201" bestFit="1" customWidth="1"/>
    <col min="3588" max="3588" width="6.54296875" style="201" bestFit="1" customWidth="1"/>
    <col min="3589" max="3589" width="80.90625" style="201" bestFit="1" customWidth="1"/>
    <col min="3590" max="3590" width="12.453125" style="201" bestFit="1" customWidth="1"/>
    <col min="3591" max="3591" width="15.6328125" style="201" bestFit="1" customWidth="1"/>
    <col min="3592" max="3592" width="9.08984375" style="201" bestFit="1" customWidth="1"/>
    <col min="3593" max="3593" width="61" style="201" bestFit="1" customWidth="1"/>
    <col min="3594" max="3594" width="13.90625" style="201" bestFit="1" customWidth="1"/>
    <col min="3595" max="3595" width="16.08984375" style="201" bestFit="1" customWidth="1"/>
    <col min="3596" max="3596" width="16.36328125" style="201" bestFit="1" customWidth="1"/>
    <col min="3597" max="3597" width="17.453125" style="201" bestFit="1" customWidth="1"/>
    <col min="3598" max="3598" width="21.6328125" style="201" bestFit="1" customWidth="1"/>
    <col min="3599" max="3599" width="18.36328125" style="201" bestFit="1" customWidth="1"/>
    <col min="3600" max="3600" width="12" style="201" bestFit="1" customWidth="1"/>
    <col min="3601" max="3602" width="10.08984375" style="201" bestFit="1" customWidth="1"/>
    <col min="3603" max="3603" width="11.6328125" style="201" bestFit="1" customWidth="1"/>
    <col min="3604" max="3605" width="8.08984375" style="201" bestFit="1" customWidth="1"/>
    <col min="3606" max="3606" width="7.36328125" style="201" bestFit="1" customWidth="1"/>
    <col min="3607" max="3607" width="8.08984375" style="201" bestFit="1" customWidth="1"/>
    <col min="3608" max="3608" width="10.453125" style="201" bestFit="1" customWidth="1"/>
    <col min="3609" max="3612" width="8.08984375" style="201" bestFit="1" customWidth="1"/>
    <col min="3613" max="3613" width="8.453125" style="201" bestFit="1" customWidth="1"/>
    <col min="3614" max="3614" width="6.54296875" style="201" bestFit="1" customWidth="1"/>
    <col min="3615" max="3615" width="7.453125" style="201" bestFit="1" customWidth="1"/>
    <col min="3616" max="3616" width="8.08984375" style="201" bestFit="1" customWidth="1"/>
    <col min="3617" max="3617" width="4.08984375" style="201" bestFit="1" customWidth="1"/>
    <col min="3618" max="3618" width="8.08984375" style="201" bestFit="1" customWidth="1"/>
    <col min="3619" max="3619" width="9.08984375" style="201" bestFit="1" customWidth="1"/>
    <col min="3620" max="3620" width="36" style="201" bestFit="1" customWidth="1"/>
    <col min="3621" max="3621" width="77.08984375" style="201" bestFit="1" customWidth="1"/>
    <col min="3622" max="3622" width="255.6328125" style="201" bestFit="1" customWidth="1"/>
    <col min="3623" max="3839" width="6.90625" style="201"/>
    <col min="3840" max="3840" width="14.453125" style="201" bestFit="1" customWidth="1"/>
    <col min="3841" max="3841" width="11.6328125" style="201" bestFit="1" customWidth="1"/>
    <col min="3842" max="3843" width="10.08984375" style="201" bestFit="1" customWidth="1"/>
    <col min="3844" max="3844" width="6.54296875" style="201" bestFit="1" customWidth="1"/>
    <col min="3845" max="3845" width="80.90625" style="201" bestFit="1" customWidth="1"/>
    <col min="3846" max="3846" width="12.453125" style="201" bestFit="1" customWidth="1"/>
    <col min="3847" max="3847" width="15.6328125" style="201" bestFit="1" customWidth="1"/>
    <col min="3848" max="3848" width="9.08984375" style="201" bestFit="1" customWidth="1"/>
    <col min="3849" max="3849" width="61" style="201" bestFit="1" customWidth="1"/>
    <col min="3850" max="3850" width="13.90625" style="201" bestFit="1" customWidth="1"/>
    <col min="3851" max="3851" width="16.08984375" style="201" bestFit="1" customWidth="1"/>
    <col min="3852" max="3852" width="16.36328125" style="201" bestFit="1" customWidth="1"/>
    <col min="3853" max="3853" width="17.453125" style="201" bestFit="1" customWidth="1"/>
    <col min="3854" max="3854" width="21.6328125" style="201" bestFit="1" customWidth="1"/>
    <col min="3855" max="3855" width="18.36328125" style="201" bestFit="1" customWidth="1"/>
    <col min="3856" max="3856" width="12" style="201" bestFit="1" customWidth="1"/>
    <col min="3857" max="3858" width="10.08984375" style="201" bestFit="1" customWidth="1"/>
    <col min="3859" max="3859" width="11.6328125" style="201" bestFit="1" customWidth="1"/>
    <col min="3860" max="3861" width="8.08984375" style="201" bestFit="1" customWidth="1"/>
    <col min="3862" max="3862" width="7.36328125" style="201" bestFit="1" customWidth="1"/>
    <col min="3863" max="3863" width="8.08984375" style="201" bestFit="1" customWidth="1"/>
    <col min="3864" max="3864" width="10.453125" style="201" bestFit="1" customWidth="1"/>
    <col min="3865" max="3868" width="8.08984375" style="201" bestFit="1" customWidth="1"/>
    <col min="3869" max="3869" width="8.453125" style="201" bestFit="1" customWidth="1"/>
    <col min="3870" max="3870" width="6.54296875" style="201" bestFit="1" customWidth="1"/>
    <col min="3871" max="3871" width="7.453125" style="201" bestFit="1" customWidth="1"/>
    <col min="3872" max="3872" width="8.08984375" style="201" bestFit="1" customWidth="1"/>
    <col min="3873" max="3873" width="4.08984375" style="201" bestFit="1" customWidth="1"/>
    <col min="3874" max="3874" width="8.08984375" style="201" bestFit="1" customWidth="1"/>
    <col min="3875" max="3875" width="9.08984375" style="201" bestFit="1" customWidth="1"/>
    <col min="3876" max="3876" width="36" style="201" bestFit="1" customWidth="1"/>
    <col min="3877" max="3877" width="77.08984375" style="201" bestFit="1" customWidth="1"/>
    <col min="3878" max="3878" width="255.6328125" style="201" bestFit="1" customWidth="1"/>
    <col min="3879" max="4095" width="6.90625" style="201"/>
    <col min="4096" max="4096" width="14.453125" style="201" bestFit="1" customWidth="1"/>
    <col min="4097" max="4097" width="11.6328125" style="201" bestFit="1" customWidth="1"/>
    <col min="4098" max="4099" width="10.08984375" style="201" bestFit="1" customWidth="1"/>
    <col min="4100" max="4100" width="6.54296875" style="201" bestFit="1" customWidth="1"/>
    <col min="4101" max="4101" width="80.90625" style="201" bestFit="1" customWidth="1"/>
    <col min="4102" max="4102" width="12.453125" style="201" bestFit="1" customWidth="1"/>
    <col min="4103" max="4103" width="15.6328125" style="201" bestFit="1" customWidth="1"/>
    <col min="4104" max="4104" width="9.08984375" style="201" bestFit="1" customWidth="1"/>
    <col min="4105" max="4105" width="61" style="201" bestFit="1" customWidth="1"/>
    <col min="4106" max="4106" width="13.90625" style="201" bestFit="1" customWidth="1"/>
    <col min="4107" max="4107" width="16.08984375" style="201" bestFit="1" customWidth="1"/>
    <col min="4108" max="4108" width="16.36328125" style="201" bestFit="1" customWidth="1"/>
    <col min="4109" max="4109" width="17.453125" style="201" bestFit="1" customWidth="1"/>
    <col min="4110" max="4110" width="21.6328125" style="201" bestFit="1" customWidth="1"/>
    <col min="4111" max="4111" width="18.36328125" style="201" bestFit="1" customWidth="1"/>
    <col min="4112" max="4112" width="12" style="201" bestFit="1" customWidth="1"/>
    <col min="4113" max="4114" width="10.08984375" style="201" bestFit="1" customWidth="1"/>
    <col min="4115" max="4115" width="11.6328125" style="201" bestFit="1" customWidth="1"/>
    <col min="4116" max="4117" width="8.08984375" style="201" bestFit="1" customWidth="1"/>
    <col min="4118" max="4118" width="7.36328125" style="201" bestFit="1" customWidth="1"/>
    <col min="4119" max="4119" width="8.08984375" style="201" bestFit="1" customWidth="1"/>
    <col min="4120" max="4120" width="10.453125" style="201" bestFit="1" customWidth="1"/>
    <col min="4121" max="4124" width="8.08984375" style="201" bestFit="1" customWidth="1"/>
    <col min="4125" max="4125" width="8.453125" style="201" bestFit="1" customWidth="1"/>
    <col min="4126" max="4126" width="6.54296875" style="201" bestFit="1" customWidth="1"/>
    <col min="4127" max="4127" width="7.453125" style="201" bestFit="1" customWidth="1"/>
    <col min="4128" max="4128" width="8.08984375" style="201" bestFit="1" customWidth="1"/>
    <col min="4129" max="4129" width="4.08984375" style="201" bestFit="1" customWidth="1"/>
    <col min="4130" max="4130" width="8.08984375" style="201" bestFit="1" customWidth="1"/>
    <col min="4131" max="4131" width="9.08984375" style="201" bestFit="1" customWidth="1"/>
    <col min="4132" max="4132" width="36" style="201" bestFit="1" customWidth="1"/>
    <col min="4133" max="4133" width="77.08984375" style="201" bestFit="1" customWidth="1"/>
    <col min="4134" max="4134" width="255.6328125" style="201" bestFit="1" customWidth="1"/>
    <col min="4135" max="4351" width="6.90625" style="201"/>
    <col min="4352" max="4352" width="14.453125" style="201" bestFit="1" customWidth="1"/>
    <col min="4353" max="4353" width="11.6328125" style="201" bestFit="1" customWidth="1"/>
    <col min="4354" max="4355" width="10.08984375" style="201" bestFit="1" customWidth="1"/>
    <col min="4356" max="4356" width="6.54296875" style="201" bestFit="1" customWidth="1"/>
    <col min="4357" max="4357" width="80.90625" style="201" bestFit="1" customWidth="1"/>
    <col min="4358" max="4358" width="12.453125" style="201" bestFit="1" customWidth="1"/>
    <col min="4359" max="4359" width="15.6328125" style="201" bestFit="1" customWidth="1"/>
    <col min="4360" max="4360" width="9.08984375" style="201" bestFit="1" customWidth="1"/>
    <col min="4361" max="4361" width="61" style="201" bestFit="1" customWidth="1"/>
    <col min="4362" max="4362" width="13.90625" style="201" bestFit="1" customWidth="1"/>
    <col min="4363" max="4363" width="16.08984375" style="201" bestFit="1" customWidth="1"/>
    <col min="4364" max="4364" width="16.36328125" style="201" bestFit="1" customWidth="1"/>
    <col min="4365" max="4365" width="17.453125" style="201" bestFit="1" customWidth="1"/>
    <col min="4366" max="4366" width="21.6328125" style="201" bestFit="1" customWidth="1"/>
    <col min="4367" max="4367" width="18.36328125" style="201" bestFit="1" customWidth="1"/>
    <col min="4368" max="4368" width="12" style="201" bestFit="1" customWidth="1"/>
    <col min="4369" max="4370" width="10.08984375" style="201" bestFit="1" customWidth="1"/>
    <col min="4371" max="4371" width="11.6328125" style="201" bestFit="1" customWidth="1"/>
    <col min="4372" max="4373" width="8.08984375" style="201" bestFit="1" customWidth="1"/>
    <col min="4374" max="4374" width="7.36328125" style="201" bestFit="1" customWidth="1"/>
    <col min="4375" max="4375" width="8.08984375" style="201" bestFit="1" customWidth="1"/>
    <col min="4376" max="4376" width="10.453125" style="201" bestFit="1" customWidth="1"/>
    <col min="4377" max="4380" width="8.08984375" style="201" bestFit="1" customWidth="1"/>
    <col min="4381" max="4381" width="8.453125" style="201" bestFit="1" customWidth="1"/>
    <col min="4382" max="4382" width="6.54296875" style="201" bestFit="1" customWidth="1"/>
    <col min="4383" max="4383" width="7.453125" style="201" bestFit="1" customWidth="1"/>
    <col min="4384" max="4384" width="8.08984375" style="201" bestFit="1" customWidth="1"/>
    <col min="4385" max="4385" width="4.08984375" style="201" bestFit="1" customWidth="1"/>
    <col min="4386" max="4386" width="8.08984375" style="201" bestFit="1" customWidth="1"/>
    <col min="4387" max="4387" width="9.08984375" style="201" bestFit="1" customWidth="1"/>
    <col min="4388" max="4388" width="36" style="201" bestFit="1" customWidth="1"/>
    <col min="4389" max="4389" width="77.08984375" style="201" bestFit="1" customWidth="1"/>
    <col min="4390" max="4390" width="255.6328125" style="201" bestFit="1" customWidth="1"/>
    <col min="4391" max="4607" width="6.90625" style="201"/>
    <col min="4608" max="4608" width="14.453125" style="201" bestFit="1" customWidth="1"/>
    <col min="4609" max="4609" width="11.6328125" style="201" bestFit="1" customWidth="1"/>
    <col min="4610" max="4611" width="10.08984375" style="201" bestFit="1" customWidth="1"/>
    <col min="4612" max="4612" width="6.54296875" style="201" bestFit="1" customWidth="1"/>
    <col min="4613" max="4613" width="80.90625" style="201" bestFit="1" customWidth="1"/>
    <col min="4614" max="4614" width="12.453125" style="201" bestFit="1" customWidth="1"/>
    <col min="4615" max="4615" width="15.6328125" style="201" bestFit="1" customWidth="1"/>
    <col min="4616" max="4616" width="9.08984375" style="201" bestFit="1" customWidth="1"/>
    <col min="4617" max="4617" width="61" style="201" bestFit="1" customWidth="1"/>
    <col min="4618" max="4618" width="13.90625" style="201" bestFit="1" customWidth="1"/>
    <col min="4619" max="4619" width="16.08984375" style="201" bestFit="1" customWidth="1"/>
    <col min="4620" max="4620" width="16.36328125" style="201" bestFit="1" customWidth="1"/>
    <col min="4621" max="4621" width="17.453125" style="201" bestFit="1" customWidth="1"/>
    <col min="4622" max="4622" width="21.6328125" style="201" bestFit="1" customWidth="1"/>
    <col min="4623" max="4623" width="18.36328125" style="201" bestFit="1" customWidth="1"/>
    <col min="4624" max="4624" width="12" style="201" bestFit="1" customWidth="1"/>
    <col min="4625" max="4626" width="10.08984375" style="201" bestFit="1" customWidth="1"/>
    <col min="4627" max="4627" width="11.6328125" style="201" bestFit="1" customWidth="1"/>
    <col min="4628" max="4629" width="8.08984375" style="201" bestFit="1" customWidth="1"/>
    <col min="4630" max="4630" width="7.36328125" style="201" bestFit="1" customWidth="1"/>
    <col min="4631" max="4631" width="8.08984375" style="201" bestFit="1" customWidth="1"/>
    <col min="4632" max="4632" width="10.453125" style="201" bestFit="1" customWidth="1"/>
    <col min="4633" max="4636" width="8.08984375" style="201" bestFit="1" customWidth="1"/>
    <col min="4637" max="4637" width="8.453125" style="201" bestFit="1" customWidth="1"/>
    <col min="4638" max="4638" width="6.54296875" style="201" bestFit="1" customWidth="1"/>
    <col min="4639" max="4639" width="7.453125" style="201" bestFit="1" customWidth="1"/>
    <col min="4640" max="4640" width="8.08984375" style="201" bestFit="1" customWidth="1"/>
    <col min="4641" max="4641" width="4.08984375" style="201" bestFit="1" customWidth="1"/>
    <col min="4642" max="4642" width="8.08984375" style="201" bestFit="1" customWidth="1"/>
    <col min="4643" max="4643" width="9.08984375" style="201" bestFit="1" customWidth="1"/>
    <col min="4644" max="4644" width="36" style="201" bestFit="1" customWidth="1"/>
    <col min="4645" max="4645" width="77.08984375" style="201" bestFit="1" customWidth="1"/>
    <col min="4646" max="4646" width="255.6328125" style="201" bestFit="1" customWidth="1"/>
    <col min="4647" max="4863" width="6.90625" style="201"/>
    <col min="4864" max="4864" width="14.453125" style="201" bestFit="1" customWidth="1"/>
    <col min="4865" max="4865" width="11.6328125" style="201" bestFit="1" customWidth="1"/>
    <col min="4866" max="4867" width="10.08984375" style="201" bestFit="1" customWidth="1"/>
    <col min="4868" max="4868" width="6.54296875" style="201" bestFit="1" customWidth="1"/>
    <col min="4869" max="4869" width="80.90625" style="201" bestFit="1" customWidth="1"/>
    <col min="4870" max="4870" width="12.453125" style="201" bestFit="1" customWidth="1"/>
    <col min="4871" max="4871" width="15.6328125" style="201" bestFit="1" customWidth="1"/>
    <col min="4872" max="4872" width="9.08984375" style="201" bestFit="1" customWidth="1"/>
    <col min="4873" max="4873" width="61" style="201" bestFit="1" customWidth="1"/>
    <col min="4874" max="4874" width="13.90625" style="201" bestFit="1" customWidth="1"/>
    <col min="4875" max="4875" width="16.08984375" style="201" bestFit="1" customWidth="1"/>
    <col min="4876" max="4876" width="16.36328125" style="201" bestFit="1" customWidth="1"/>
    <col min="4877" max="4877" width="17.453125" style="201" bestFit="1" customWidth="1"/>
    <col min="4878" max="4878" width="21.6328125" style="201" bestFit="1" customWidth="1"/>
    <col min="4879" max="4879" width="18.36328125" style="201" bestFit="1" customWidth="1"/>
    <col min="4880" max="4880" width="12" style="201" bestFit="1" customWidth="1"/>
    <col min="4881" max="4882" width="10.08984375" style="201" bestFit="1" customWidth="1"/>
    <col min="4883" max="4883" width="11.6328125" style="201" bestFit="1" customWidth="1"/>
    <col min="4884" max="4885" width="8.08984375" style="201" bestFit="1" customWidth="1"/>
    <col min="4886" max="4886" width="7.36328125" style="201" bestFit="1" customWidth="1"/>
    <col min="4887" max="4887" width="8.08984375" style="201" bestFit="1" customWidth="1"/>
    <col min="4888" max="4888" width="10.453125" style="201" bestFit="1" customWidth="1"/>
    <col min="4889" max="4892" width="8.08984375" style="201" bestFit="1" customWidth="1"/>
    <col min="4893" max="4893" width="8.453125" style="201" bestFit="1" customWidth="1"/>
    <col min="4894" max="4894" width="6.54296875" style="201" bestFit="1" customWidth="1"/>
    <col min="4895" max="4895" width="7.453125" style="201" bestFit="1" customWidth="1"/>
    <col min="4896" max="4896" width="8.08984375" style="201" bestFit="1" customWidth="1"/>
    <col min="4897" max="4897" width="4.08984375" style="201" bestFit="1" customWidth="1"/>
    <col min="4898" max="4898" width="8.08984375" style="201" bestFit="1" customWidth="1"/>
    <col min="4899" max="4899" width="9.08984375" style="201" bestFit="1" customWidth="1"/>
    <col min="4900" max="4900" width="36" style="201" bestFit="1" customWidth="1"/>
    <col min="4901" max="4901" width="77.08984375" style="201" bestFit="1" customWidth="1"/>
    <col min="4902" max="4902" width="255.6328125" style="201" bestFit="1" customWidth="1"/>
    <col min="4903" max="5119" width="6.90625" style="201"/>
    <col min="5120" max="5120" width="14.453125" style="201" bestFit="1" customWidth="1"/>
    <col min="5121" max="5121" width="11.6328125" style="201" bestFit="1" customWidth="1"/>
    <col min="5122" max="5123" width="10.08984375" style="201" bestFit="1" customWidth="1"/>
    <col min="5124" max="5124" width="6.54296875" style="201" bestFit="1" customWidth="1"/>
    <col min="5125" max="5125" width="80.90625" style="201" bestFit="1" customWidth="1"/>
    <col min="5126" max="5126" width="12.453125" style="201" bestFit="1" customWidth="1"/>
    <col min="5127" max="5127" width="15.6328125" style="201" bestFit="1" customWidth="1"/>
    <col min="5128" max="5128" width="9.08984375" style="201" bestFit="1" customWidth="1"/>
    <col min="5129" max="5129" width="61" style="201" bestFit="1" customWidth="1"/>
    <col min="5130" max="5130" width="13.90625" style="201" bestFit="1" customWidth="1"/>
    <col min="5131" max="5131" width="16.08984375" style="201" bestFit="1" customWidth="1"/>
    <col min="5132" max="5132" width="16.36328125" style="201" bestFit="1" customWidth="1"/>
    <col min="5133" max="5133" width="17.453125" style="201" bestFit="1" customWidth="1"/>
    <col min="5134" max="5134" width="21.6328125" style="201" bestFit="1" customWidth="1"/>
    <col min="5135" max="5135" width="18.36328125" style="201" bestFit="1" customWidth="1"/>
    <col min="5136" max="5136" width="12" style="201" bestFit="1" customWidth="1"/>
    <col min="5137" max="5138" width="10.08984375" style="201" bestFit="1" customWidth="1"/>
    <col min="5139" max="5139" width="11.6328125" style="201" bestFit="1" customWidth="1"/>
    <col min="5140" max="5141" width="8.08984375" style="201" bestFit="1" customWidth="1"/>
    <col min="5142" max="5142" width="7.36328125" style="201" bestFit="1" customWidth="1"/>
    <col min="5143" max="5143" width="8.08984375" style="201" bestFit="1" customWidth="1"/>
    <col min="5144" max="5144" width="10.453125" style="201" bestFit="1" customWidth="1"/>
    <col min="5145" max="5148" width="8.08984375" style="201" bestFit="1" customWidth="1"/>
    <col min="5149" max="5149" width="8.453125" style="201" bestFit="1" customWidth="1"/>
    <col min="5150" max="5150" width="6.54296875" style="201" bestFit="1" customWidth="1"/>
    <col min="5151" max="5151" width="7.453125" style="201" bestFit="1" customWidth="1"/>
    <col min="5152" max="5152" width="8.08984375" style="201" bestFit="1" customWidth="1"/>
    <col min="5153" max="5153" width="4.08984375" style="201" bestFit="1" customWidth="1"/>
    <col min="5154" max="5154" width="8.08984375" style="201" bestFit="1" customWidth="1"/>
    <col min="5155" max="5155" width="9.08984375" style="201" bestFit="1" customWidth="1"/>
    <col min="5156" max="5156" width="36" style="201" bestFit="1" customWidth="1"/>
    <col min="5157" max="5157" width="77.08984375" style="201" bestFit="1" customWidth="1"/>
    <col min="5158" max="5158" width="255.6328125" style="201" bestFit="1" customWidth="1"/>
    <col min="5159" max="5375" width="6.90625" style="201"/>
    <col min="5376" max="5376" width="14.453125" style="201" bestFit="1" customWidth="1"/>
    <col min="5377" max="5377" width="11.6328125" style="201" bestFit="1" customWidth="1"/>
    <col min="5378" max="5379" width="10.08984375" style="201" bestFit="1" customWidth="1"/>
    <col min="5380" max="5380" width="6.54296875" style="201" bestFit="1" customWidth="1"/>
    <col min="5381" max="5381" width="80.90625" style="201" bestFit="1" customWidth="1"/>
    <col min="5382" max="5382" width="12.453125" style="201" bestFit="1" customWidth="1"/>
    <col min="5383" max="5383" width="15.6328125" style="201" bestFit="1" customWidth="1"/>
    <col min="5384" max="5384" width="9.08984375" style="201" bestFit="1" customWidth="1"/>
    <col min="5385" max="5385" width="61" style="201" bestFit="1" customWidth="1"/>
    <col min="5386" max="5386" width="13.90625" style="201" bestFit="1" customWidth="1"/>
    <col min="5387" max="5387" width="16.08984375" style="201" bestFit="1" customWidth="1"/>
    <col min="5388" max="5388" width="16.36328125" style="201" bestFit="1" customWidth="1"/>
    <col min="5389" max="5389" width="17.453125" style="201" bestFit="1" customWidth="1"/>
    <col min="5390" max="5390" width="21.6328125" style="201" bestFit="1" customWidth="1"/>
    <col min="5391" max="5391" width="18.36328125" style="201" bestFit="1" customWidth="1"/>
    <col min="5392" max="5392" width="12" style="201" bestFit="1" customWidth="1"/>
    <col min="5393" max="5394" width="10.08984375" style="201" bestFit="1" customWidth="1"/>
    <col min="5395" max="5395" width="11.6328125" style="201" bestFit="1" customWidth="1"/>
    <col min="5396" max="5397" width="8.08984375" style="201" bestFit="1" customWidth="1"/>
    <col min="5398" max="5398" width="7.36328125" style="201" bestFit="1" customWidth="1"/>
    <col min="5399" max="5399" width="8.08984375" style="201" bestFit="1" customWidth="1"/>
    <col min="5400" max="5400" width="10.453125" style="201" bestFit="1" customWidth="1"/>
    <col min="5401" max="5404" width="8.08984375" style="201" bestFit="1" customWidth="1"/>
    <col min="5405" max="5405" width="8.453125" style="201" bestFit="1" customWidth="1"/>
    <col min="5406" max="5406" width="6.54296875" style="201" bestFit="1" customWidth="1"/>
    <col min="5407" max="5407" width="7.453125" style="201" bestFit="1" customWidth="1"/>
    <col min="5408" max="5408" width="8.08984375" style="201" bestFit="1" customWidth="1"/>
    <col min="5409" max="5409" width="4.08984375" style="201" bestFit="1" customWidth="1"/>
    <col min="5410" max="5410" width="8.08984375" style="201" bestFit="1" customWidth="1"/>
    <col min="5411" max="5411" width="9.08984375" style="201" bestFit="1" customWidth="1"/>
    <col min="5412" max="5412" width="36" style="201" bestFit="1" customWidth="1"/>
    <col min="5413" max="5413" width="77.08984375" style="201" bestFit="1" customWidth="1"/>
    <col min="5414" max="5414" width="255.6328125" style="201" bestFit="1" customWidth="1"/>
    <col min="5415" max="5631" width="6.90625" style="201"/>
    <col min="5632" max="5632" width="14.453125" style="201" bestFit="1" customWidth="1"/>
    <col min="5633" max="5633" width="11.6328125" style="201" bestFit="1" customWidth="1"/>
    <col min="5634" max="5635" width="10.08984375" style="201" bestFit="1" customWidth="1"/>
    <col min="5636" max="5636" width="6.54296875" style="201" bestFit="1" customWidth="1"/>
    <col min="5637" max="5637" width="80.90625" style="201" bestFit="1" customWidth="1"/>
    <col min="5638" max="5638" width="12.453125" style="201" bestFit="1" customWidth="1"/>
    <col min="5639" max="5639" width="15.6328125" style="201" bestFit="1" customWidth="1"/>
    <col min="5640" max="5640" width="9.08984375" style="201" bestFit="1" customWidth="1"/>
    <col min="5641" max="5641" width="61" style="201" bestFit="1" customWidth="1"/>
    <col min="5642" max="5642" width="13.90625" style="201" bestFit="1" customWidth="1"/>
    <col min="5643" max="5643" width="16.08984375" style="201" bestFit="1" customWidth="1"/>
    <col min="5644" max="5644" width="16.36328125" style="201" bestFit="1" customWidth="1"/>
    <col min="5645" max="5645" width="17.453125" style="201" bestFit="1" customWidth="1"/>
    <col min="5646" max="5646" width="21.6328125" style="201" bestFit="1" customWidth="1"/>
    <col min="5647" max="5647" width="18.36328125" style="201" bestFit="1" customWidth="1"/>
    <col min="5648" max="5648" width="12" style="201" bestFit="1" customWidth="1"/>
    <col min="5649" max="5650" width="10.08984375" style="201" bestFit="1" customWidth="1"/>
    <col min="5651" max="5651" width="11.6328125" style="201" bestFit="1" customWidth="1"/>
    <col min="5652" max="5653" width="8.08984375" style="201" bestFit="1" customWidth="1"/>
    <col min="5654" max="5654" width="7.36328125" style="201" bestFit="1" customWidth="1"/>
    <col min="5655" max="5655" width="8.08984375" style="201" bestFit="1" customWidth="1"/>
    <col min="5656" max="5656" width="10.453125" style="201" bestFit="1" customWidth="1"/>
    <col min="5657" max="5660" width="8.08984375" style="201" bestFit="1" customWidth="1"/>
    <col min="5661" max="5661" width="8.453125" style="201" bestFit="1" customWidth="1"/>
    <col min="5662" max="5662" width="6.54296875" style="201" bestFit="1" customWidth="1"/>
    <col min="5663" max="5663" width="7.453125" style="201" bestFit="1" customWidth="1"/>
    <col min="5664" max="5664" width="8.08984375" style="201" bestFit="1" customWidth="1"/>
    <col min="5665" max="5665" width="4.08984375" style="201" bestFit="1" customWidth="1"/>
    <col min="5666" max="5666" width="8.08984375" style="201" bestFit="1" customWidth="1"/>
    <col min="5667" max="5667" width="9.08984375" style="201" bestFit="1" customWidth="1"/>
    <col min="5668" max="5668" width="36" style="201" bestFit="1" customWidth="1"/>
    <col min="5669" max="5669" width="77.08984375" style="201" bestFit="1" customWidth="1"/>
    <col min="5670" max="5670" width="255.6328125" style="201" bestFit="1" customWidth="1"/>
    <col min="5671" max="5887" width="6.90625" style="201"/>
    <col min="5888" max="5888" width="14.453125" style="201" bestFit="1" customWidth="1"/>
    <col min="5889" max="5889" width="11.6328125" style="201" bestFit="1" customWidth="1"/>
    <col min="5890" max="5891" width="10.08984375" style="201" bestFit="1" customWidth="1"/>
    <col min="5892" max="5892" width="6.54296875" style="201" bestFit="1" customWidth="1"/>
    <col min="5893" max="5893" width="80.90625" style="201" bestFit="1" customWidth="1"/>
    <col min="5894" max="5894" width="12.453125" style="201" bestFit="1" customWidth="1"/>
    <col min="5895" max="5895" width="15.6328125" style="201" bestFit="1" customWidth="1"/>
    <col min="5896" max="5896" width="9.08984375" style="201" bestFit="1" customWidth="1"/>
    <col min="5897" max="5897" width="61" style="201" bestFit="1" customWidth="1"/>
    <col min="5898" max="5898" width="13.90625" style="201" bestFit="1" customWidth="1"/>
    <col min="5899" max="5899" width="16.08984375" style="201" bestFit="1" customWidth="1"/>
    <col min="5900" max="5900" width="16.36328125" style="201" bestFit="1" customWidth="1"/>
    <col min="5901" max="5901" width="17.453125" style="201" bestFit="1" customWidth="1"/>
    <col min="5902" max="5902" width="21.6328125" style="201" bestFit="1" customWidth="1"/>
    <col min="5903" max="5903" width="18.36328125" style="201" bestFit="1" customWidth="1"/>
    <col min="5904" max="5904" width="12" style="201" bestFit="1" customWidth="1"/>
    <col min="5905" max="5906" width="10.08984375" style="201" bestFit="1" customWidth="1"/>
    <col min="5907" max="5907" width="11.6328125" style="201" bestFit="1" customWidth="1"/>
    <col min="5908" max="5909" width="8.08984375" style="201" bestFit="1" customWidth="1"/>
    <col min="5910" max="5910" width="7.36328125" style="201" bestFit="1" customWidth="1"/>
    <col min="5911" max="5911" width="8.08984375" style="201" bestFit="1" customWidth="1"/>
    <col min="5912" max="5912" width="10.453125" style="201" bestFit="1" customWidth="1"/>
    <col min="5913" max="5916" width="8.08984375" style="201" bestFit="1" customWidth="1"/>
    <col min="5917" max="5917" width="8.453125" style="201" bestFit="1" customWidth="1"/>
    <col min="5918" max="5918" width="6.54296875" style="201" bestFit="1" customWidth="1"/>
    <col min="5919" max="5919" width="7.453125" style="201" bestFit="1" customWidth="1"/>
    <col min="5920" max="5920" width="8.08984375" style="201" bestFit="1" customWidth="1"/>
    <col min="5921" max="5921" width="4.08984375" style="201" bestFit="1" customWidth="1"/>
    <col min="5922" max="5922" width="8.08984375" style="201" bestFit="1" customWidth="1"/>
    <col min="5923" max="5923" width="9.08984375" style="201" bestFit="1" customWidth="1"/>
    <col min="5924" max="5924" width="36" style="201" bestFit="1" customWidth="1"/>
    <col min="5925" max="5925" width="77.08984375" style="201" bestFit="1" customWidth="1"/>
    <col min="5926" max="5926" width="255.6328125" style="201" bestFit="1" customWidth="1"/>
    <col min="5927" max="6143" width="6.90625" style="201"/>
    <col min="6144" max="6144" width="14.453125" style="201" bestFit="1" customWidth="1"/>
    <col min="6145" max="6145" width="11.6328125" style="201" bestFit="1" customWidth="1"/>
    <col min="6146" max="6147" width="10.08984375" style="201" bestFit="1" customWidth="1"/>
    <col min="6148" max="6148" width="6.54296875" style="201" bestFit="1" customWidth="1"/>
    <col min="6149" max="6149" width="80.90625" style="201" bestFit="1" customWidth="1"/>
    <col min="6150" max="6150" width="12.453125" style="201" bestFit="1" customWidth="1"/>
    <col min="6151" max="6151" width="15.6328125" style="201" bestFit="1" customWidth="1"/>
    <col min="6152" max="6152" width="9.08984375" style="201" bestFit="1" customWidth="1"/>
    <col min="6153" max="6153" width="61" style="201" bestFit="1" customWidth="1"/>
    <col min="6154" max="6154" width="13.90625" style="201" bestFit="1" customWidth="1"/>
    <col min="6155" max="6155" width="16.08984375" style="201" bestFit="1" customWidth="1"/>
    <col min="6156" max="6156" width="16.36328125" style="201" bestFit="1" customWidth="1"/>
    <col min="6157" max="6157" width="17.453125" style="201" bestFit="1" customWidth="1"/>
    <col min="6158" max="6158" width="21.6328125" style="201" bestFit="1" customWidth="1"/>
    <col min="6159" max="6159" width="18.36328125" style="201" bestFit="1" customWidth="1"/>
    <col min="6160" max="6160" width="12" style="201" bestFit="1" customWidth="1"/>
    <col min="6161" max="6162" width="10.08984375" style="201" bestFit="1" customWidth="1"/>
    <col min="6163" max="6163" width="11.6328125" style="201" bestFit="1" customWidth="1"/>
    <col min="6164" max="6165" width="8.08984375" style="201" bestFit="1" customWidth="1"/>
    <col min="6166" max="6166" width="7.36328125" style="201" bestFit="1" customWidth="1"/>
    <col min="6167" max="6167" width="8.08984375" style="201" bestFit="1" customWidth="1"/>
    <col min="6168" max="6168" width="10.453125" style="201" bestFit="1" customWidth="1"/>
    <col min="6169" max="6172" width="8.08984375" style="201" bestFit="1" customWidth="1"/>
    <col min="6173" max="6173" width="8.453125" style="201" bestFit="1" customWidth="1"/>
    <col min="6174" max="6174" width="6.54296875" style="201" bestFit="1" customWidth="1"/>
    <col min="6175" max="6175" width="7.453125" style="201" bestFit="1" customWidth="1"/>
    <col min="6176" max="6176" width="8.08984375" style="201" bestFit="1" customWidth="1"/>
    <col min="6177" max="6177" width="4.08984375" style="201" bestFit="1" customWidth="1"/>
    <col min="6178" max="6178" width="8.08984375" style="201" bestFit="1" customWidth="1"/>
    <col min="6179" max="6179" width="9.08984375" style="201" bestFit="1" customWidth="1"/>
    <col min="6180" max="6180" width="36" style="201" bestFit="1" customWidth="1"/>
    <col min="6181" max="6181" width="77.08984375" style="201" bestFit="1" customWidth="1"/>
    <col min="6182" max="6182" width="255.6328125" style="201" bestFit="1" customWidth="1"/>
    <col min="6183" max="6399" width="6.90625" style="201"/>
    <col min="6400" max="6400" width="14.453125" style="201" bestFit="1" customWidth="1"/>
    <col min="6401" max="6401" width="11.6328125" style="201" bestFit="1" customWidth="1"/>
    <col min="6402" max="6403" width="10.08984375" style="201" bestFit="1" customWidth="1"/>
    <col min="6404" max="6404" width="6.54296875" style="201" bestFit="1" customWidth="1"/>
    <col min="6405" max="6405" width="80.90625" style="201" bestFit="1" customWidth="1"/>
    <col min="6406" max="6406" width="12.453125" style="201" bestFit="1" customWidth="1"/>
    <col min="6407" max="6407" width="15.6328125" style="201" bestFit="1" customWidth="1"/>
    <col min="6408" max="6408" width="9.08984375" style="201" bestFit="1" customWidth="1"/>
    <col min="6409" max="6409" width="61" style="201" bestFit="1" customWidth="1"/>
    <col min="6410" max="6410" width="13.90625" style="201" bestFit="1" customWidth="1"/>
    <col min="6411" max="6411" width="16.08984375" style="201" bestFit="1" customWidth="1"/>
    <col min="6412" max="6412" width="16.36328125" style="201" bestFit="1" customWidth="1"/>
    <col min="6413" max="6413" width="17.453125" style="201" bestFit="1" customWidth="1"/>
    <col min="6414" max="6414" width="21.6328125" style="201" bestFit="1" customWidth="1"/>
    <col min="6415" max="6415" width="18.36328125" style="201" bestFit="1" customWidth="1"/>
    <col min="6416" max="6416" width="12" style="201" bestFit="1" customWidth="1"/>
    <col min="6417" max="6418" width="10.08984375" style="201" bestFit="1" customWidth="1"/>
    <col min="6419" max="6419" width="11.6328125" style="201" bestFit="1" customWidth="1"/>
    <col min="6420" max="6421" width="8.08984375" style="201" bestFit="1" customWidth="1"/>
    <col min="6422" max="6422" width="7.36328125" style="201" bestFit="1" customWidth="1"/>
    <col min="6423" max="6423" width="8.08984375" style="201" bestFit="1" customWidth="1"/>
    <col min="6424" max="6424" width="10.453125" style="201" bestFit="1" customWidth="1"/>
    <col min="6425" max="6428" width="8.08984375" style="201" bestFit="1" customWidth="1"/>
    <col min="6429" max="6429" width="8.453125" style="201" bestFit="1" customWidth="1"/>
    <col min="6430" max="6430" width="6.54296875" style="201" bestFit="1" customWidth="1"/>
    <col min="6431" max="6431" width="7.453125" style="201" bestFit="1" customWidth="1"/>
    <col min="6432" max="6432" width="8.08984375" style="201" bestFit="1" customWidth="1"/>
    <col min="6433" max="6433" width="4.08984375" style="201" bestFit="1" customWidth="1"/>
    <col min="6434" max="6434" width="8.08984375" style="201" bestFit="1" customWidth="1"/>
    <col min="6435" max="6435" width="9.08984375" style="201" bestFit="1" customWidth="1"/>
    <col min="6436" max="6436" width="36" style="201" bestFit="1" customWidth="1"/>
    <col min="6437" max="6437" width="77.08984375" style="201" bestFit="1" customWidth="1"/>
    <col min="6438" max="6438" width="255.6328125" style="201" bestFit="1" customWidth="1"/>
    <col min="6439" max="6655" width="6.90625" style="201"/>
    <col min="6656" max="6656" width="14.453125" style="201" bestFit="1" customWidth="1"/>
    <col min="6657" max="6657" width="11.6328125" style="201" bestFit="1" customWidth="1"/>
    <col min="6658" max="6659" width="10.08984375" style="201" bestFit="1" customWidth="1"/>
    <col min="6660" max="6660" width="6.54296875" style="201" bestFit="1" customWidth="1"/>
    <col min="6661" max="6661" width="80.90625" style="201" bestFit="1" customWidth="1"/>
    <col min="6662" max="6662" width="12.453125" style="201" bestFit="1" customWidth="1"/>
    <col min="6663" max="6663" width="15.6328125" style="201" bestFit="1" customWidth="1"/>
    <col min="6664" max="6664" width="9.08984375" style="201" bestFit="1" customWidth="1"/>
    <col min="6665" max="6665" width="61" style="201" bestFit="1" customWidth="1"/>
    <col min="6666" max="6666" width="13.90625" style="201" bestFit="1" customWidth="1"/>
    <col min="6667" max="6667" width="16.08984375" style="201" bestFit="1" customWidth="1"/>
    <col min="6668" max="6668" width="16.36328125" style="201" bestFit="1" customWidth="1"/>
    <col min="6669" max="6669" width="17.453125" style="201" bestFit="1" customWidth="1"/>
    <col min="6670" max="6670" width="21.6328125" style="201" bestFit="1" customWidth="1"/>
    <col min="6671" max="6671" width="18.36328125" style="201" bestFit="1" customWidth="1"/>
    <col min="6672" max="6672" width="12" style="201" bestFit="1" customWidth="1"/>
    <col min="6673" max="6674" width="10.08984375" style="201" bestFit="1" customWidth="1"/>
    <col min="6675" max="6675" width="11.6328125" style="201" bestFit="1" customWidth="1"/>
    <col min="6676" max="6677" width="8.08984375" style="201" bestFit="1" customWidth="1"/>
    <col min="6678" max="6678" width="7.36328125" style="201" bestFit="1" customWidth="1"/>
    <col min="6679" max="6679" width="8.08984375" style="201" bestFit="1" customWidth="1"/>
    <col min="6680" max="6680" width="10.453125" style="201" bestFit="1" customWidth="1"/>
    <col min="6681" max="6684" width="8.08984375" style="201" bestFit="1" customWidth="1"/>
    <col min="6685" max="6685" width="8.453125" style="201" bestFit="1" customWidth="1"/>
    <col min="6686" max="6686" width="6.54296875" style="201" bestFit="1" customWidth="1"/>
    <col min="6687" max="6687" width="7.453125" style="201" bestFit="1" customWidth="1"/>
    <col min="6688" max="6688" width="8.08984375" style="201" bestFit="1" customWidth="1"/>
    <col min="6689" max="6689" width="4.08984375" style="201" bestFit="1" customWidth="1"/>
    <col min="6690" max="6690" width="8.08984375" style="201" bestFit="1" customWidth="1"/>
    <col min="6691" max="6691" width="9.08984375" style="201" bestFit="1" customWidth="1"/>
    <col min="6692" max="6692" width="36" style="201" bestFit="1" customWidth="1"/>
    <col min="6693" max="6693" width="77.08984375" style="201" bestFit="1" customWidth="1"/>
    <col min="6694" max="6694" width="255.6328125" style="201" bestFit="1" customWidth="1"/>
    <col min="6695" max="6911" width="6.90625" style="201"/>
    <col min="6912" max="6912" width="14.453125" style="201" bestFit="1" customWidth="1"/>
    <col min="6913" max="6913" width="11.6328125" style="201" bestFit="1" customWidth="1"/>
    <col min="6914" max="6915" width="10.08984375" style="201" bestFit="1" customWidth="1"/>
    <col min="6916" max="6916" width="6.54296875" style="201" bestFit="1" customWidth="1"/>
    <col min="6917" max="6917" width="80.90625" style="201" bestFit="1" customWidth="1"/>
    <col min="6918" max="6918" width="12.453125" style="201" bestFit="1" customWidth="1"/>
    <col min="6919" max="6919" width="15.6328125" style="201" bestFit="1" customWidth="1"/>
    <col min="6920" max="6920" width="9.08984375" style="201" bestFit="1" customWidth="1"/>
    <col min="6921" max="6921" width="61" style="201" bestFit="1" customWidth="1"/>
    <col min="6922" max="6922" width="13.90625" style="201" bestFit="1" customWidth="1"/>
    <col min="6923" max="6923" width="16.08984375" style="201" bestFit="1" customWidth="1"/>
    <col min="6924" max="6924" width="16.36328125" style="201" bestFit="1" customWidth="1"/>
    <col min="6925" max="6925" width="17.453125" style="201" bestFit="1" customWidth="1"/>
    <col min="6926" max="6926" width="21.6328125" style="201" bestFit="1" customWidth="1"/>
    <col min="6927" max="6927" width="18.36328125" style="201" bestFit="1" customWidth="1"/>
    <col min="6928" max="6928" width="12" style="201" bestFit="1" customWidth="1"/>
    <col min="6929" max="6930" width="10.08984375" style="201" bestFit="1" customWidth="1"/>
    <col min="6931" max="6931" width="11.6328125" style="201" bestFit="1" customWidth="1"/>
    <col min="6932" max="6933" width="8.08984375" style="201" bestFit="1" customWidth="1"/>
    <col min="6934" max="6934" width="7.36328125" style="201" bestFit="1" customWidth="1"/>
    <col min="6935" max="6935" width="8.08984375" style="201" bestFit="1" customWidth="1"/>
    <col min="6936" max="6936" width="10.453125" style="201" bestFit="1" customWidth="1"/>
    <col min="6937" max="6940" width="8.08984375" style="201" bestFit="1" customWidth="1"/>
    <col min="6941" max="6941" width="8.453125" style="201" bestFit="1" customWidth="1"/>
    <col min="6942" max="6942" width="6.54296875" style="201" bestFit="1" customWidth="1"/>
    <col min="6943" max="6943" width="7.453125" style="201" bestFit="1" customWidth="1"/>
    <col min="6944" max="6944" width="8.08984375" style="201" bestFit="1" customWidth="1"/>
    <col min="6945" max="6945" width="4.08984375" style="201" bestFit="1" customWidth="1"/>
    <col min="6946" max="6946" width="8.08984375" style="201" bestFit="1" customWidth="1"/>
    <col min="6947" max="6947" width="9.08984375" style="201" bestFit="1" customWidth="1"/>
    <col min="6948" max="6948" width="36" style="201" bestFit="1" customWidth="1"/>
    <col min="6949" max="6949" width="77.08984375" style="201" bestFit="1" customWidth="1"/>
    <col min="6950" max="6950" width="255.6328125" style="201" bestFit="1" customWidth="1"/>
    <col min="6951" max="7167" width="6.90625" style="201"/>
    <col min="7168" max="7168" width="14.453125" style="201" bestFit="1" customWidth="1"/>
    <col min="7169" max="7169" width="11.6328125" style="201" bestFit="1" customWidth="1"/>
    <col min="7170" max="7171" width="10.08984375" style="201" bestFit="1" customWidth="1"/>
    <col min="7172" max="7172" width="6.54296875" style="201" bestFit="1" customWidth="1"/>
    <col min="7173" max="7173" width="80.90625" style="201" bestFit="1" customWidth="1"/>
    <col min="7174" max="7174" width="12.453125" style="201" bestFit="1" customWidth="1"/>
    <col min="7175" max="7175" width="15.6328125" style="201" bestFit="1" customWidth="1"/>
    <col min="7176" max="7176" width="9.08984375" style="201" bestFit="1" customWidth="1"/>
    <col min="7177" max="7177" width="61" style="201" bestFit="1" customWidth="1"/>
    <col min="7178" max="7178" width="13.90625" style="201" bestFit="1" customWidth="1"/>
    <col min="7179" max="7179" width="16.08984375" style="201" bestFit="1" customWidth="1"/>
    <col min="7180" max="7180" width="16.36328125" style="201" bestFit="1" customWidth="1"/>
    <col min="7181" max="7181" width="17.453125" style="201" bestFit="1" customWidth="1"/>
    <col min="7182" max="7182" width="21.6328125" style="201" bestFit="1" customWidth="1"/>
    <col min="7183" max="7183" width="18.36328125" style="201" bestFit="1" customWidth="1"/>
    <col min="7184" max="7184" width="12" style="201" bestFit="1" customWidth="1"/>
    <col min="7185" max="7186" width="10.08984375" style="201" bestFit="1" customWidth="1"/>
    <col min="7187" max="7187" width="11.6328125" style="201" bestFit="1" customWidth="1"/>
    <col min="7188" max="7189" width="8.08984375" style="201" bestFit="1" customWidth="1"/>
    <col min="7190" max="7190" width="7.36328125" style="201" bestFit="1" customWidth="1"/>
    <col min="7191" max="7191" width="8.08984375" style="201" bestFit="1" customWidth="1"/>
    <col min="7192" max="7192" width="10.453125" style="201" bestFit="1" customWidth="1"/>
    <col min="7193" max="7196" width="8.08984375" style="201" bestFit="1" customWidth="1"/>
    <col min="7197" max="7197" width="8.453125" style="201" bestFit="1" customWidth="1"/>
    <col min="7198" max="7198" width="6.54296875" style="201" bestFit="1" customWidth="1"/>
    <col min="7199" max="7199" width="7.453125" style="201" bestFit="1" customWidth="1"/>
    <col min="7200" max="7200" width="8.08984375" style="201" bestFit="1" customWidth="1"/>
    <col min="7201" max="7201" width="4.08984375" style="201" bestFit="1" customWidth="1"/>
    <col min="7202" max="7202" width="8.08984375" style="201" bestFit="1" customWidth="1"/>
    <col min="7203" max="7203" width="9.08984375" style="201" bestFit="1" customWidth="1"/>
    <col min="7204" max="7204" width="36" style="201" bestFit="1" customWidth="1"/>
    <col min="7205" max="7205" width="77.08984375" style="201" bestFit="1" customWidth="1"/>
    <col min="7206" max="7206" width="255.6328125" style="201" bestFit="1" customWidth="1"/>
    <col min="7207" max="7423" width="6.90625" style="201"/>
    <col min="7424" max="7424" width="14.453125" style="201" bestFit="1" customWidth="1"/>
    <col min="7425" max="7425" width="11.6328125" style="201" bestFit="1" customWidth="1"/>
    <col min="7426" max="7427" width="10.08984375" style="201" bestFit="1" customWidth="1"/>
    <col min="7428" max="7428" width="6.54296875" style="201" bestFit="1" customWidth="1"/>
    <col min="7429" max="7429" width="80.90625" style="201" bestFit="1" customWidth="1"/>
    <col min="7430" max="7430" width="12.453125" style="201" bestFit="1" customWidth="1"/>
    <col min="7431" max="7431" width="15.6328125" style="201" bestFit="1" customWidth="1"/>
    <col min="7432" max="7432" width="9.08984375" style="201" bestFit="1" customWidth="1"/>
    <col min="7433" max="7433" width="61" style="201" bestFit="1" customWidth="1"/>
    <col min="7434" max="7434" width="13.90625" style="201" bestFit="1" customWidth="1"/>
    <col min="7435" max="7435" width="16.08984375" style="201" bestFit="1" customWidth="1"/>
    <col min="7436" max="7436" width="16.36328125" style="201" bestFit="1" customWidth="1"/>
    <col min="7437" max="7437" width="17.453125" style="201" bestFit="1" customWidth="1"/>
    <col min="7438" max="7438" width="21.6328125" style="201" bestFit="1" customWidth="1"/>
    <col min="7439" max="7439" width="18.36328125" style="201" bestFit="1" customWidth="1"/>
    <col min="7440" max="7440" width="12" style="201" bestFit="1" customWidth="1"/>
    <col min="7441" max="7442" width="10.08984375" style="201" bestFit="1" customWidth="1"/>
    <col min="7443" max="7443" width="11.6328125" style="201" bestFit="1" customWidth="1"/>
    <col min="7444" max="7445" width="8.08984375" style="201" bestFit="1" customWidth="1"/>
    <col min="7446" max="7446" width="7.36328125" style="201" bestFit="1" customWidth="1"/>
    <col min="7447" max="7447" width="8.08984375" style="201" bestFit="1" customWidth="1"/>
    <col min="7448" max="7448" width="10.453125" style="201" bestFit="1" customWidth="1"/>
    <col min="7449" max="7452" width="8.08984375" style="201" bestFit="1" customWidth="1"/>
    <col min="7453" max="7453" width="8.453125" style="201" bestFit="1" customWidth="1"/>
    <col min="7454" max="7454" width="6.54296875" style="201" bestFit="1" customWidth="1"/>
    <col min="7455" max="7455" width="7.453125" style="201" bestFit="1" customWidth="1"/>
    <col min="7456" max="7456" width="8.08984375" style="201" bestFit="1" customWidth="1"/>
    <col min="7457" max="7457" width="4.08984375" style="201" bestFit="1" customWidth="1"/>
    <col min="7458" max="7458" width="8.08984375" style="201" bestFit="1" customWidth="1"/>
    <col min="7459" max="7459" width="9.08984375" style="201" bestFit="1" customWidth="1"/>
    <col min="7460" max="7460" width="36" style="201" bestFit="1" customWidth="1"/>
    <col min="7461" max="7461" width="77.08984375" style="201" bestFit="1" customWidth="1"/>
    <col min="7462" max="7462" width="255.6328125" style="201" bestFit="1" customWidth="1"/>
    <col min="7463" max="7679" width="6.90625" style="201"/>
    <col min="7680" max="7680" width="14.453125" style="201" bestFit="1" customWidth="1"/>
    <col min="7681" max="7681" width="11.6328125" style="201" bestFit="1" customWidth="1"/>
    <col min="7682" max="7683" width="10.08984375" style="201" bestFit="1" customWidth="1"/>
    <col min="7684" max="7684" width="6.54296875" style="201" bestFit="1" customWidth="1"/>
    <col min="7685" max="7685" width="80.90625" style="201" bestFit="1" customWidth="1"/>
    <col min="7686" max="7686" width="12.453125" style="201" bestFit="1" customWidth="1"/>
    <col min="7687" max="7687" width="15.6328125" style="201" bestFit="1" customWidth="1"/>
    <col min="7688" max="7688" width="9.08984375" style="201" bestFit="1" customWidth="1"/>
    <col min="7689" max="7689" width="61" style="201" bestFit="1" customWidth="1"/>
    <col min="7690" max="7690" width="13.90625" style="201" bestFit="1" customWidth="1"/>
    <col min="7691" max="7691" width="16.08984375" style="201" bestFit="1" customWidth="1"/>
    <col min="7692" max="7692" width="16.36328125" style="201" bestFit="1" customWidth="1"/>
    <col min="7693" max="7693" width="17.453125" style="201" bestFit="1" customWidth="1"/>
    <col min="7694" max="7694" width="21.6328125" style="201" bestFit="1" customWidth="1"/>
    <col min="7695" max="7695" width="18.36328125" style="201" bestFit="1" customWidth="1"/>
    <col min="7696" max="7696" width="12" style="201" bestFit="1" customWidth="1"/>
    <col min="7697" max="7698" width="10.08984375" style="201" bestFit="1" customWidth="1"/>
    <col min="7699" max="7699" width="11.6328125" style="201" bestFit="1" customWidth="1"/>
    <col min="7700" max="7701" width="8.08984375" style="201" bestFit="1" customWidth="1"/>
    <col min="7702" max="7702" width="7.36328125" style="201" bestFit="1" customWidth="1"/>
    <col min="7703" max="7703" width="8.08984375" style="201" bestFit="1" customWidth="1"/>
    <col min="7704" max="7704" width="10.453125" style="201" bestFit="1" customWidth="1"/>
    <col min="7705" max="7708" width="8.08984375" style="201" bestFit="1" customWidth="1"/>
    <col min="7709" max="7709" width="8.453125" style="201" bestFit="1" customWidth="1"/>
    <col min="7710" max="7710" width="6.54296875" style="201" bestFit="1" customWidth="1"/>
    <col min="7711" max="7711" width="7.453125" style="201" bestFit="1" customWidth="1"/>
    <col min="7712" max="7712" width="8.08984375" style="201" bestFit="1" customWidth="1"/>
    <col min="7713" max="7713" width="4.08984375" style="201" bestFit="1" customWidth="1"/>
    <col min="7714" max="7714" width="8.08984375" style="201" bestFit="1" customWidth="1"/>
    <col min="7715" max="7715" width="9.08984375" style="201" bestFit="1" customWidth="1"/>
    <col min="7716" max="7716" width="36" style="201" bestFit="1" customWidth="1"/>
    <col min="7717" max="7717" width="77.08984375" style="201" bestFit="1" customWidth="1"/>
    <col min="7718" max="7718" width="255.6328125" style="201" bestFit="1" customWidth="1"/>
    <col min="7719" max="7935" width="6.90625" style="201"/>
    <col min="7936" max="7936" width="14.453125" style="201" bestFit="1" customWidth="1"/>
    <col min="7937" max="7937" width="11.6328125" style="201" bestFit="1" customWidth="1"/>
    <col min="7938" max="7939" width="10.08984375" style="201" bestFit="1" customWidth="1"/>
    <col min="7940" max="7940" width="6.54296875" style="201" bestFit="1" customWidth="1"/>
    <col min="7941" max="7941" width="80.90625" style="201" bestFit="1" customWidth="1"/>
    <col min="7942" max="7942" width="12.453125" style="201" bestFit="1" customWidth="1"/>
    <col min="7943" max="7943" width="15.6328125" style="201" bestFit="1" customWidth="1"/>
    <col min="7944" max="7944" width="9.08984375" style="201" bestFit="1" customWidth="1"/>
    <col min="7945" max="7945" width="61" style="201" bestFit="1" customWidth="1"/>
    <col min="7946" max="7946" width="13.90625" style="201" bestFit="1" customWidth="1"/>
    <col min="7947" max="7947" width="16.08984375" style="201" bestFit="1" customWidth="1"/>
    <col min="7948" max="7948" width="16.36328125" style="201" bestFit="1" customWidth="1"/>
    <col min="7949" max="7949" width="17.453125" style="201" bestFit="1" customWidth="1"/>
    <col min="7950" max="7950" width="21.6328125" style="201" bestFit="1" customWidth="1"/>
    <col min="7951" max="7951" width="18.36328125" style="201" bestFit="1" customWidth="1"/>
    <col min="7952" max="7952" width="12" style="201" bestFit="1" customWidth="1"/>
    <col min="7953" max="7954" width="10.08984375" style="201" bestFit="1" customWidth="1"/>
    <col min="7955" max="7955" width="11.6328125" style="201" bestFit="1" customWidth="1"/>
    <col min="7956" max="7957" width="8.08984375" style="201" bestFit="1" customWidth="1"/>
    <col min="7958" max="7958" width="7.36328125" style="201" bestFit="1" customWidth="1"/>
    <col min="7959" max="7959" width="8.08984375" style="201" bestFit="1" customWidth="1"/>
    <col min="7960" max="7960" width="10.453125" style="201" bestFit="1" customWidth="1"/>
    <col min="7961" max="7964" width="8.08984375" style="201" bestFit="1" customWidth="1"/>
    <col min="7965" max="7965" width="8.453125" style="201" bestFit="1" customWidth="1"/>
    <col min="7966" max="7966" width="6.54296875" style="201" bestFit="1" customWidth="1"/>
    <col min="7967" max="7967" width="7.453125" style="201" bestFit="1" customWidth="1"/>
    <col min="7968" max="7968" width="8.08984375" style="201" bestFit="1" customWidth="1"/>
    <col min="7969" max="7969" width="4.08984375" style="201" bestFit="1" customWidth="1"/>
    <col min="7970" max="7970" width="8.08984375" style="201" bestFit="1" customWidth="1"/>
    <col min="7971" max="7971" width="9.08984375" style="201" bestFit="1" customWidth="1"/>
    <col min="7972" max="7972" width="36" style="201" bestFit="1" customWidth="1"/>
    <col min="7973" max="7973" width="77.08984375" style="201" bestFit="1" customWidth="1"/>
    <col min="7974" max="7974" width="255.6328125" style="201" bestFit="1" customWidth="1"/>
    <col min="7975" max="8191" width="6.90625" style="201"/>
    <col min="8192" max="8192" width="14.453125" style="201" bestFit="1" customWidth="1"/>
    <col min="8193" max="8193" width="11.6328125" style="201" bestFit="1" customWidth="1"/>
    <col min="8194" max="8195" width="10.08984375" style="201" bestFit="1" customWidth="1"/>
    <col min="8196" max="8196" width="6.54296875" style="201" bestFit="1" customWidth="1"/>
    <col min="8197" max="8197" width="80.90625" style="201" bestFit="1" customWidth="1"/>
    <col min="8198" max="8198" width="12.453125" style="201" bestFit="1" customWidth="1"/>
    <col min="8199" max="8199" width="15.6328125" style="201" bestFit="1" customWidth="1"/>
    <col min="8200" max="8200" width="9.08984375" style="201" bestFit="1" customWidth="1"/>
    <col min="8201" max="8201" width="61" style="201" bestFit="1" customWidth="1"/>
    <col min="8202" max="8202" width="13.90625" style="201" bestFit="1" customWidth="1"/>
    <col min="8203" max="8203" width="16.08984375" style="201" bestFit="1" customWidth="1"/>
    <col min="8204" max="8204" width="16.36328125" style="201" bestFit="1" customWidth="1"/>
    <col min="8205" max="8205" width="17.453125" style="201" bestFit="1" customWidth="1"/>
    <col min="8206" max="8206" width="21.6328125" style="201" bestFit="1" customWidth="1"/>
    <col min="8207" max="8207" width="18.36328125" style="201" bestFit="1" customWidth="1"/>
    <col min="8208" max="8208" width="12" style="201" bestFit="1" customWidth="1"/>
    <col min="8209" max="8210" width="10.08984375" style="201" bestFit="1" customWidth="1"/>
    <col min="8211" max="8211" width="11.6328125" style="201" bestFit="1" customWidth="1"/>
    <col min="8212" max="8213" width="8.08984375" style="201" bestFit="1" customWidth="1"/>
    <col min="8214" max="8214" width="7.36328125" style="201" bestFit="1" customWidth="1"/>
    <col min="8215" max="8215" width="8.08984375" style="201" bestFit="1" customWidth="1"/>
    <col min="8216" max="8216" width="10.453125" style="201" bestFit="1" customWidth="1"/>
    <col min="8217" max="8220" width="8.08984375" style="201" bestFit="1" customWidth="1"/>
    <col min="8221" max="8221" width="8.453125" style="201" bestFit="1" customWidth="1"/>
    <col min="8222" max="8222" width="6.54296875" style="201" bestFit="1" customWidth="1"/>
    <col min="8223" max="8223" width="7.453125" style="201" bestFit="1" customWidth="1"/>
    <col min="8224" max="8224" width="8.08984375" style="201" bestFit="1" customWidth="1"/>
    <col min="8225" max="8225" width="4.08984375" style="201" bestFit="1" customWidth="1"/>
    <col min="8226" max="8226" width="8.08984375" style="201" bestFit="1" customWidth="1"/>
    <col min="8227" max="8227" width="9.08984375" style="201" bestFit="1" customWidth="1"/>
    <col min="8228" max="8228" width="36" style="201" bestFit="1" customWidth="1"/>
    <col min="8229" max="8229" width="77.08984375" style="201" bestFit="1" customWidth="1"/>
    <col min="8230" max="8230" width="255.6328125" style="201" bestFit="1" customWidth="1"/>
    <col min="8231" max="8447" width="6.90625" style="201"/>
    <col min="8448" max="8448" width="14.453125" style="201" bestFit="1" customWidth="1"/>
    <col min="8449" max="8449" width="11.6328125" style="201" bestFit="1" customWidth="1"/>
    <col min="8450" max="8451" width="10.08984375" style="201" bestFit="1" customWidth="1"/>
    <col min="8452" max="8452" width="6.54296875" style="201" bestFit="1" customWidth="1"/>
    <col min="8453" max="8453" width="80.90625" style="201" bestFit="1" customWidth="1"/>
    <col min="8454" max="8454" width="12.453125" style="201" bestFit="1" customWidth="1"/>
    <col min="8455" max="8455" width="15.6328125" style="201" bestFit="1" customWidth="1"/>
    <col min="8456" max="8456" width="9.08984375" style="201" bestFit="1" customWidth="1"/>
    <col min="8457" max="8457" width="61" style="201" bestFit="1" customWidth="1"/>
    <col min="8458" max="8458" width="13.90625" style="201" bestFit="1" customWidth="1"/>
    <col min="8459" max="8459" width="16.08984375" style="201" bestFit="1" customWidth="1"/>
    <col min="8460" max="8460" width="16.36328125" style="201" bestFit="1" customWidth="1"/>
    <col min="8461" max="8461" width="17.453125" style="201" bestFit="1" customWidth="1"/>
    <col min="8462" max="8462" width="21.6328125" style="201" bestFit="1" customWidth="1"/>
    <col min="8463" max="8463" width="18.36328125" style="201" bestFit="1" customWidth="1"/>
    <col min="8464" max="8464" width="12" style="201" bestFit="1" customWidth="1"/>
    <col min="8465" max="8466" width="10.08984375" style="201" bestFit="1" customWidth="1"/>
    <col min="8467" max="8467" width="11.6328125" style="201" bestFit="1" customWidth="1"/>
    <col min="8468" max="8469" width="8.08984375" style="201" bestFit="1" customWidth="1"/>
    <col min="8470" max="8470" width="7.36328125" style="201" bestFit="1" customWidth="1"/>
    <col min="8471" max="8471" width="8.08984375" style="201" bestFit="1" customWidth="1"/>
    <col min="8472" max="8472" width="10.453125" style="201" bestFit="1" customWidth="1"/>
    <col min="8473" max="8476" width="8.08984375" style="201" bestFit="1" customWidth="1"/>
    <col min="8477" max="8477" width="8.453125" style="201" bestFit="1" customWidth="1"/>
    <col min="8478" max="8478" width="6.54296875" style="201" bestFit="1" customWidth="1"/>
    <col min="8479" max="8479" width="7.453125" style="201" bestFit="1" customWidth="1"/>
    <col min="8480" max="8480" width="8.08984375" style="201" bestFit="1" customWidth="1"/>
    <col min="8481" max="8481" width="4.08984375" style="201" bestFit="1" customWidth="1"/>
    <col min="8482" max="8482" width="8.08984375" style="201" bestFit="1" customWidth="1"/>
    <col min="8483" max="8483" width="9.08984375" style="201" bestFit="1" customWidth="1"/>
    <col min="8484" max="8484" width="36" style="201" bestFit="1" customWidth="1"/>
    <col min="8485" max="8485" width="77.08984375" style="201" bestFit="1" customWidth="1"/>
    <col min="8486" max="8486" width="255.6328125" style="201" bestFit="1" customWidth="1"/>
    <col min="8487" max="8703" width="6.90625" style="201"/>
    <col min="8704" max="8704" width="14.453125" style="201" bestFit="1" customWidth="1"/>
    <col min="8705" max="8705" width="11.6328125" style="201" bestFit="1" customWidth="1"/>
    <col min="8706" max="8707" width="10.08984375" style="201" bestFit="1" customWidth="1"/>
    <col min="8708" max="8708" width="6.54296875" style="201" bestFit="1" customWidth="1"/>
    <col min="8709" max="8709" width="80.90625" style="201" bestFit="1" customWidth="1"/>
    <col min="8710" max="8710" width="12.453125" style="201" bestFit="1" customWidth="1"/>
    <col min="8711" max="8711" width="15.6328125" style="201" bestFit="1" customWidth="1"/>
    <col min="8712" max="8712" width="9.08984375" style="201" bestFit="1" customWidth="1"/>
    <col min="8713" max="8713" width="61" style="201" bestFit="1" customWidth="1"/>
    <col min="8714" max="8714" width="13.90625" style="201" bestFit="1" customWidth="1"/>
    <col min="8715" max="8715" width="16.08984375" style="201" bestFit="1" customWidth="1"/>
    <col min="8716" max="8716" width="16.36328125" style="201" bestFit="1" customWidth="1"/>
    <col min="8717" max="8717" width="17.453125" style="201" bestFit="1" customWidth="1"/>
    <col min="8718" max="8718" width="21.6328125" style="201" bestFit="1" customWidth="1"/>
    <col min="8719" max="8719" width="18.36328125" style="201" bestFit="1" customWidth="1"/>
    <col min="8720" max="8720" width="12" style="201" bestFit="1" customWidth="1"/>
    <col min="8721" max="8722" width="10.08984375" style="201" bestFit="1" customWidth="1"/>
    <col min="8723" max="8723" width="11.6328125" style="201" bestFit="1" customWidth="1"/>
    <col min="8724" max="8725" width="8.08984375" style="201" bestFit="1" customWidth="1"/>
    <col min="8726" max="8726" width="7.36328125" style="201" bestFit="1" customWidth="1"/>
    <col min="8727" max="8727" width="8.08984375" style="201" bestFit="1" customWidth="1"/>
    <col min="8728" max="8728" width="10.453125" style="201" bestFit="1" customWidth="1"/>
    <col min="8729" max="8732" width="8.08984375" style="201" bestFit="1" customWidth="1"/>
    <col min="8733" max="8733" width="8.453125" style="201" bestFit="1" customWidth="1"/>
    <col min="8734" max="8734" width="6.54296875" style="201" bestFit="1" customWidth="1"/>
    <col min="8735" max="8735" width="7.453125" style="201" bestFit="1" customWidth="1"/>
    <col min="8736" max="8736" width="8.08984375" style="201" bestFit="1" customWidth="1"/>
    <col min="8737" max="8737" width="4.08984375" style="201" bestFit="1" customWidth="1"/>
    <col min="8738" max="8738" width="8.08984375" style="201" bestFit="1" customWidth="1"/>
    <col min="8739" max="8739" width="9.08984375" style="201" bestFit="1" customWidth="1"/>
    <col min="8740" max="8740" width="36" style="201" bestFit="1" customWidth="1"/>
    <col min="8741" max="8741" width="77.08984375" style="201" bestFit="1" customWidth="1"/>
    <col min="8742" max="8742" width="255.6328125" style="201" bestFit="1" customWidth="1"/>
    <col min="8743" max="8959" width="6.90625" style="201"/>
    <col min="8960" max="8960" width="14.453125" style="201" bestFit="1" customWidth="1"/>
    <col min="8961" max="8961" width="11.6328125" style="201" bestFit="1" customWidth="1"/>
    <col min="8962" max="8963" width="10.08984375" style="201" bestFit="1" customWidth="1"/>
    <col min="8964" max="8964" width="6.54296875" style="201" bestFit="1" customWidth="1"/>
    <col min="8965" max="8965" width="80.90625" style="201" bestFit="1" customWidth="1"/>
    <col min="8966" max="8966" width="12.453125" style="201" bestFit="1" customWidth="1"/>
    <col min="8967" max="8967" width="15.6328125" style="201" bestFit="1" customWidth="1"/>
    <col min="8968" max="8968" width="9.08984375" style="201" bestFit="1" customWidth="1"/>
    <col min="8969" max="8969" width="61" style="201" bestFit="1" customWidth="1"/>
    <col min="8970" max="8970" width="13.90625" style="201" bestFit="1" customWidth="1"/>
    <col min="8971" max="8971" width="16.08984375" style="201" bestFit="1" customWidth="1"/>
    <col min="8972" max="8972" width="16.36328125" style="201" bestFit="1" customWidth="1"/>
    <col min="8973" max="8973" width="17.453125" style="201" bestFit="1" customWidth="1"/>
    <col min="8974" max="8974" width="21.6328125" style="201" bestFit="1" customWidth="1"/>
    <col min="8975" max="8975" width="18.36328125" style="201" bestFit="1" customWidth="1"/>
    <col min="8976" max="8976" width="12" style="201" bestFit="1" customWidth="1"/>
    <col min="8977" max="8978" width="10.08984375" style="201" bestFit="1" customWidth="1"/>
    <col min="8979" max="8979" width="11.6328125" style="201" bestFit="1" customWidth="1"/>
    <col min="8980" max="8981" width="8.08984375" style="201" bestFit="1" customWidth="1"/>
    <col min="8982" max="8982" width="7.36328125" style="201" bestFit="1" customWidth="1"/>
    <col min="8983" max="8983" width="8.08984375" style="201" bestFit="1" customWidth="1"/>
    <col min="8984" max="8984" width="10.453125" style="201" bestFit="1" customWidth="1"/>
    <col min="8985" max="8988" width="8.08984375" style="201" bestFit="1" customWidth="1"/>
    <col min="8989" max="8989" width="8.453125" style="201" bestFit="1" customWidth="1"/>
    <col min="8990" max="8990" width="6.54296875" style="201" bestFit="1" customWidth="1"/>
    <col min="8991" max="8991" width="7.453125" style="201" bestFit="1" customWidth="1"/>
    <col min="8992" max="8992" width="8.08984375" style="201" bestFit="1" customWidth="1"/>
    <col min="8993" max="8993" width="4.08984375" style="201" bestFit="1" customWidth="1"/>
    <col min="8994" max="8994" width="8.08984375" style="201" bestFit="1" customWidth="1"/>
    <col min="8995" max="8995" width="9.08984375" style="201" bestFit="1" customWidth="1"/>
    <col min="8996" max="8996" width="36" style="201" bestFit="1" customWidth="1"/>
    <col min="8997" max="8997" width="77.08984375" style="201" bestFit="1" customWidth="1"/>
    <col min="8998" max="8998" width="255.6328125" style="201" bestFit="1" customWidth="1"/>
    <col min="8999" max="9215" width="6.90625" style="201"/>
    <col min="9216" max="9216" width="14.453125" style="201" bestFit="1" customWidth="1"/>
    <col min="9217" max="9217" width="11.6328125" style="201" bestFit="1" customWidth="1"/>
    <col min="9218" max="9219" width="10.08984375" style="201" bestFit="1" customWidth="1"/>
    <col min="9220" max="9220" width="6.54296875" style="201" bestFit="1" customWidth="1"/>
    <col min="9221" max="9221" width="80.90625" style="201" bestFit="1" customWidth="1"/>
    <col min="9222" max="9222" width="12.453125" style="201" bestFit="1" customWidth="1"/>
    <col min="9223" max="9223" width="15.6328125" style="201" bestFit="1" customWidth="1"/>
    <col min="9224" max="9224" width="9.08984375" style="201" bestFit="1" customWidth="1"/>
    <col min="9225" max="9225" width="61" style="201" bestFit="1" customWidth="1"/>
    <col min="9226" max="9226" width="13.90625" style="201" bestFit="1" customWidth="1"/>
    <col min="9227" max="9227" width="16.08984375" style="201" bestFit="1" customWidth="1"/>
    <col min="9228" max="9228" width="16.36328125" style="201" bestFit="1" customWidth="1"/>
    <col min="9229" max="9229" width="17.453125" style="201" bestFit="1" customWidth="1"/>
    <col min="9230" max="9230" width="21.6328125" style="201" bestFit="1" customWidth="1"/>
    <col min="9231" max="9231" width="18.36328125" style="201" bestFit="1" customWidth="1"/>
    <col min="9232" max="9232" width="12" style="201" bestFit="1" customWidth="1"/>
    <col min="9233" max="9234" width="10.08984375" style="201" bestFit="1" customWidth="1"/>
    <col min="9235" max="9235" width="11.6328125" style="201" bestFit="1" customWidth="1"/>
    <col min="9236" max="9237" width="8.08984375" style="201" bestFit="1" customWidth="1"/>
    <col min="9238" max="9238" width="7.36328125" style="201" bestFit="1" customWidth="1"/>
    <col min="9239" max="9239" width="8.08984375" style="201" bestFit="1" customWidth="1"/>
    <col min="9240" max="9240" width="10.453125" style="201" bestFit="1" customWidth="1"/>
    <col min="9241" max="9244" width="8.08984375" style="201" bestFit="1" customWidth="1"/>
    <col min="9245" max="9245" width="8.453125" style="201" bestFit="1" customWidth="1"/>
    <col min="9246" max="9246" width="6.54296875" style="201" bestFit="1" customWidth="1"/>
    <col min="9247" max="9247" width="7.453125" style="201" bestFit="1" customWidth="1"/>
    <col min="9248" max="9248" width="8.08984375" style="201" bestFit="1" customWidth="1"/>
    <col min="9249" max="9249" width="4.08984375" style="201" bestFit="1" customWidth="1"/>
    <col min="9250" max="9250" width="8.08984375" style="201" bestFit="1" customWidth="1"/>
    <col min="9251" max="9251" width="9.08984375" style="201" bestFit="1" customWidth="1"/>
    <col min="9252" max="9252" width="36" style="201" bestFit="1" customWidth="1"/>
    <col min="9253" max="9253" width="77.08984375" style="201" bestFit="1" customWidth="1"/>
    <col min="9254" max="9254" width="255.6328125" style="201" bestFit="1" customWidth="1"/>
    <col min="9255" max="9471" width="6.90625" style="201"/>
    <col min="9472" max="9472" width="14.453125" style="201" bestFit="1" customWidth="1"/>
    <col min="9473" max="9473" width="11.6328125" style="201" bestFit="1" customWidth="1"/>
    <col min="9474" max="9475" width="10.08984375" style="201" bestFit="1" customWidth="1"/>
    <col min="9476" max="9476" width="6.54296875" style="201" bestFit="1" customWidth="1"/>
    <col min="9477" max="9477" width="80.90625" style="201" bestFit="1" customWidth="1"/>
    <col min="9478" max="9478" width="12.453125" style="201" bestFit="1" customWidth="1"/>
    <col min="9479" max="9479" width="15.6328125" style="201" bestFit="1" customWidth="1"/>
    <col min="9480" max="9480" width="9.08984375" style="201" bestFit="1" customWidth="1"/>
    <col min="9481" max="9481" width="61" style="201" bestFit="1" customWidth="1"/>
    <col min="9482" max="9482" width="13.90625" style="201" bestFit="1" customWidth="1"/>
    <col min="9483" max="9483" width="16.08984375" style="201" bestFit="1" customWidth="1"/>
    <col min="9484" max="9484" width="16.36328125" style="201" bestFit="1" customWidth="1"/>
    <col min="9485" max="9485" width="17.453125" style="201" bestFit="1" customWidth="1"/>
    <col min="9486" max="9486" width="21.6328125" style="201" bestFit="1" customWidth="1"/>
    <col min="9487" max="9487" width="18.36328125" style="201" bestFit="1" customWidth="1"/>
    <col min="9488" max="9488" width="12" style="201" bestFit="1" customWidth="1"/>
    <col min="9489" max="9490" width="10.08984375" style="201" bestFit="1" customWidth="1"/>
    <col min="9491" max="9491" width="11.6328125" style="201" bestFit="1" customWidth="1"/>
    <col min="9492" max="9493" width="8.08984375" style="201" bestFit="1" customWidth="1"/>
    <col min="9494" max="9494" width="7.36328125" style="201" bestFit="1" customWidth="1"/>
    <col min="9495" max="9495" width="8.08984375" style="201" bestFit="1" customWidth="1"/>
    <col min="9496" max="9496" width="10.453125" style="201" bestFit="1" customWidth="1"/>
    <col min="9497" max="9500" width="8.08984375" style="201" bestFit="1" customWidth="1"/>
    <col min="9501" max="9501" width="8.453125" style="201" bestFit="1" customWidth="1"/>
    <col min="9502" max="9502" width="6.54296875" style="201" bestFit="1" customWidth="1"/>
    <col min="9503" max="9503" width="7.453125" style="201" bestFit="1" customWidth="1"/>
    <col min="9504" max="9504" width="8.08984375" style="201" bestFit="1" customWidth="1"/>
    <col min="9505" max="9505" width="4.08984375" style="201" bestFit="1" customWidth="1"/>
    <col min="9506" max="9506" width="8.08984375" style="201" bestFit="1" customWidth="1"/>
    <col min="9507" max="9507" width="9.08984375" style="201" bestFit="1" customWidth="1"/>
    <col min="9508" max="9508" width="36" style="201" bestFit="1" customWidth="1"/>
    <col min="9509" max="9509" width="77.08984375" style="201" bestFit="1" customWidth="1"/>
    <col min="9510" max="9510" width="255.6328125" style="201" bestFit="1" customWidth="1"/>
    <col min="9511" max="9727" width="6.90625" style="201"/>
    <col min="9728" max="9728" width="14.453125" style="201" bestFit="1" customWidth="1"/>
    <col min="9729" max="9729" width="11.6328125" style="201" bestFit="1" customWidth="1"/>
    <col min="9730" max="9731" width="10.08984375" style="201" bestFit="1" customWidth="1"/>
    <col min="9732" max="9732" width="6.54296875" style="201" bestFit="1" customWidth="1"/>
    <col min="9733" max="9733" width="80.90625" style="201" bestFit="1" customWidth="1"/>
    <col min="9734" max="9734" width="12.453125" style="201" bestFit="1" customWidth="1"/>
    <col min="9735" max="9735" width="15.6328125" style="201" bestFit="1" customWidth="1"/>
    <col min="9736" max="9736" width="9.08984375" style="201" bestFit="1" customWidth="1"/>
    <col min="9737" max="9737" width="61" style="201" bestFit="1" customWidth="1"/>
    <col min="9738" max="9738" width="13.90625" style="201" bestFit="1" customWidth="1"/>
    <col min="9739" max="9739" width="16.08984375" style="201" bestFit="1" customWidth="1"/>
    <col min="9740" max="9740" width="16.36328125" style="201" bestFit="1" customWidth="1"/>
    <col min="9741" max="9741" width="17.453125" style="201" bestFit="1" customWidth="1"/>
    <col min="9742" max="9742" width="21.6328125" style="201" bestFit="1" customWidth="1"/>
    <col min="9743" max="9743" width="18.36328125" style="201" bestFit="1" customWidth="1"/>
    <col min="9744" max="9744" width="12" style="201" bestFit="1" customWidth="1"/>
    <col min="9745" max="9746" width="10.08984375" style="201" bestFit="1" customWidth="1"/>
    <col min="9747" max="9747" width="11.6328125" style="201" bestFit="1" customWidth="1"/>
    <col min="9748" max="9749" width="8.08984375" style="201" bestFit="1" customWidth="1"/>
    <col min="9750" max="9750" width="7.36328125" style="201" bestFit="1" customWidth="1"/>
    <col min="9751" max="9751" width="8.08984375" style="201" bestFit="1" customWidth="1"/>
    <col min="9752" max="9752" width="10.453125" style="201" bestFit="1" customWidth="1"/>
    <col min="9753" max="9756" width="8.08984375" style="201" bestFit="1" customWidth="1"/>
    <col min="9757" max="9757" width="8.453125" style="201" bestFit="1" customWidth="1"/>
    <col min="9758" max="9758" width="6.54296875" style="201" bestFit="1" customWidth="1"/>
    <col min="9759" max="9759" width="7.453125" style="201" bestFit="1" customWidth="1"/>
    <col min="9760" max="9760" width="8.08984375" style="201" bestFit="1" customWidth="1"/>
    <col min="9761" max="9761" width="4.08984375" style="201" bestFit="1" customWidth="1"/>
    <col min="9762" max="9762" width="8.08984375" style="201" bestFit="1" customWidth="1"/>
    <col min="9763" max="9763" width="9.08984375" style="201" bestFit="1" customWidth="1"/>
    <col min="9764" max="9764" width="36" style="201" bestFit="1" customWidth="1"/>
    <col min="9765" max="9765" width="77.08984375" style="201" bestFit="1" customWidth="1"/>
    <col min="9766" max="9766" width="255.6328125" style="201" bestFit="1" customWidth="1"/>
    <col min="9767" max="9983" width="6.90625" style="201"/>
    <col min="9984" max="9984" width="14.453125" style="201" bestFit="1" customWidth="1"/>
    <col min="9985" max="9985" width="11.6328125" style="201" bestFit="1" customWidth="1"/>
    <col min="9986" max="9987" width="10.08984375" style="201" bestFit="1" customWidth="1"/>
    <col min="9988" max="9988" width="6.54296875" style="201" bestFit="1" customWidth="1"/>
    <col min="9989" max="9989" width="80.90625" style="201" bestFit="1" customWidth="1"/>
    <col min="9990" max="9990" width="12.453125" style="201" bestFit="1" customWidth="1"/>
    <col min="9991" max="9991" width="15.6328125" style="201" bestFit="1" customWidth="1"/>
    <col min="9992" max="9992" width="9.08984375" style="201" bestFit="1" customWidth="1"/>
    <col min="9993" max="9993" width="61" style="201" bestFit="1" customWidth="1"/>
    <col min="9994" max="9994" width="13.90625" style="201" bestFit="1" customWidth="1"/>
    <col min="9995" max="9995" width="16.08984375" style="201" bestFit="1" customWidth="1"/>
    <col min="9996" max="9996" width="16.36328125" style="201" bestFit="1" customWidth="1"/>
    <col min="9997" max="9997" width="17.453125" style="201" bestFit="1" customWidth="1"/>
    <col min="9998" max="9998" width="21.6328125" style="201" bestFit="1" customWidth="1"/>
    <col min="9999" max="9999" width="18.36328125" style="201" bestFit="1" customWidth="1"/>
    <col min="10000" max="10000" width="12" style="201" bestFit="1" customWidth="1"/>
    <col min="10001" max="10002" width="10.08984375" style="201" bestFit="1" customWidth="1"/>
    <col min="10003" max="10003" width="11.6328125" style="201" bestFit="1" customWidth="1"/>
    <col min="10004" max="10005" width="8.08984375" style="201" bestFit="1" customWidth="1"/>
    <col min="10006" max="10006" width="7.36328125" style="201" bestFit="1" customWidth="1"/>
    <col min="10007" max="10007" width="8.08984375" style="201" bestFit="1" customWidth="1"/>
    <col min="10008" max="10008" width="10.453125" style="201" bestFit="1" customWidth="1"/>
    <col min="10009" max="10012" width="8.08984375" style="201" bestFit="1" customWidth="1"/>
    <col min="10013" max="10013" width="8.453125" style="201" bestFit="1" customWidth="1"/>
    <col min="10014" max="10014" width="6.54296875" style="201" bestFit="1" customWidth="1"/>
    <col min="10015" max="10015" width="7.453125" style="201" bestFit="1" customWidth="1"/>
    <col min="10016" max="10016" width="8.08984375" style="201" bestFit="1" customWidth="1"/>
    <col min="10017" max="10017" width="4.08984375" style="201" bestFit="1" customWidth="1"/>
    <col min="10018" max="10018" width="8.08984375" style="201" bestFit="1" customWidth="1"/>
    <col min="10019" max="10019" width="9.08984375" style="201" bestFit="1" customWidth="1"/>
    <col min="10020" max="10020" width="36" style="201" bestFit="1" customWidth="1"/>
    <col min="10021" max="10021" width="77.08984375" style="201" bestFit="1" customWidth="1"/>
    <col min="10022" max="10022" width="255.6328125" style="201" bestFit="1" customWidth="1"/>
    <col min="10023" max="10239" width="6.90625" style="201"/>
    <col min="10240" max="10240" width="14.453125" style="201" bestFit="1" customWidth="1"/>
    <col min="10241" max="10241" width="11.6328125" style="201" bestFit="1" customWidth="1"/>
    <col min="10242" max="10243" width="10.08984375" style="201" bestFit="1" customWidth="1"/>
    <col min="10244" max="10244" width="6.54296875" style="201" bestFit="1" customWidth="1"/>
    <col min="10245" max="10245" width="80.90625" style="201" bestFit="1" customWidth="1"/>
    <col min="10246" max="10246" width="12.453125" style="201" bestFit="1" customWidth="1"/>
    <col min="10247" max="10247" width="15.6328125" style="201" bestFit="1" customWidth="1"/>
    <col min="10248" max="10248" width="9.08984375" style="201" bestFit="1" customWidth="1"/>
    <col min="10249" max="10249" width="61" style="201" bestFit="1" customWidth="1"/>
    <col min="10250" max="10250" width="13.90625" style="201" bestFit="1" customWidth="1"/>
    <col min="10251" max="10251" width="16.08984375" style="201" bestFit="1" customWidth="1"/>
    <col min="10252" max="10252" width="16.36328125" style="201" bestFit="1" customWidth="1"/>
    <col min="10253" max="10253" width="17.453125" style="201" bestFit="1" customWidth="1"/>
    <col min="10254" max="10254" width="21.6328125" style="201" bestFit="1" customWidth="1"/>
    <col min="10255" max="10255" width="18.36328125" style="201" bestFit="1" customWidth="1"/>
    <col min="10256" max="10256" width="12" style="201" bestFit="1" customWidth="1"/>
    <col min="10257" max="10258" width="10.08984375" style="201" bestFit="1" customWidth="1"/>
    <col min="10259" max="10259" width="11.6328125" style="201" bestFit="1" customWidth="1"/>
    <col min="10260" max="10261" width="8.08984375" style="201" bestFit="1" customWidth="1"/>
    <col min="10262" max="10262" width="7.36328125" style="201" bestFit="1" customWidth="1"/>
    <col min="10263" max="10263" width="8.08984375" style="201" bestFit="1" customWidth="1"/>
    <col min="10264" max="10264" width="10.453125" style="201" bestFit="1" customWidth="1"/>
    <col min="10265" max="10268" width="8.08984375" style="201" bestFit="1" customWidth="1"/>
    <col min="10269" max="10269" width="8.453125" style="201" bestFit="1" customWidth="1"/>
    <col min="10270" max="10270" width="6.54296875" style="201" bestFit="1" customWidth="1"/>
    <col min="10271" max="10271" width="7.453125" style="201" bestFit="1" customWidth="1"/>
    <col min="10272" max="10272" width="8.08984375" style="201" bestFit="1" customWidth="1"/>
    <col min="10273" max="10273" width="4.08984375" style="201" bestFit="1" customWidth="1"/>
    <col min="10274" max="10274" width="8.08984375" style="201" bestFit="1" customWidth="1"/>
    <col min="10275" max="10275" width="9.08984375" style="201" bestFit="1" customWidth="1"/>
    <col min="10276" max="10276" width="36" style="201" bestFit="1" customWidth="1"/>
    <col min="10277" max="10277" width="77.08984375" style="201" bestFit="1" customWidth="1"/>
    <col min="10278" max="10278" width="255.6328125" style="201" bestFit="1" customWidth="1"/>
    <col min="10279" max="10495" width="6.90625" style="201"/>
    <col min="10496" max="10496" width="14.453125" style="201" bestFit="1" customWidth="1"/>
    <col min="10497" max="10497" width="11.6328125" style="201" bestFit="1" customWidth="1"/>
    <col min="10498" max="10499" width="10.08984375" style="201" bestFit="1" customWidth="1"/>
    <col min="10500" max="10500" width="6.54296875" style="201" bestFit="1" customWidth="1"/>
    <col min="10501" max="10501" width="80.90625" style="201" bestFit="1" customWidth="1"/>
    <col min="10502" max="10502" width="12.453125" style="201" bestFit="1" customWidth="1"/>
    <col min="10503" max="10503" width="15.6328125" style="201" bestFit="1" customWidth="1"/>
    <col min="10504" max="10504" width="9.08984375" style="201" bestFit="1" customWidth="1"/>
    <col min="10505" max="10505" width="61" style="201" bestFit="1" customWidth="1"/>
    <col min="10506" max="10506" width="13.90625" style="201" bestFit="1" customWidth="1"/>
    <col min="10507" max="10507" width="16.08984375" style="201" bestFit="1" customWidth="1"/>
    <col min="10508" max="10508" width="16.36328125" style="201" bestFit="1" customWidth="1"/>
    <col min="10509" max="10509" width="17.453125" style="201" bestFit="1" customWidth="1"/>
    <col min="10510" max="10510" width="21.6328125" style="201" bestFit="1" customWidth="1"/>
    <col min="10511" max="10511" width="18.36328125" style="201" bestFit="1" customWidth="1"/>
    <col min="10512" max="10512" width="12" style="201" bestFit="1" customWidth="1"/>
    <col min="10513" max="10514" width="10.08984375" style="201" bestFit="1" customWidth="1"/>
    <col min="10515" max="10515" width="11.6328125" style="201" bestFit="1" customWidth="1"/>
    <col min="10516" max="10517" width="8.08984375" style="201" bestFit="1" customWidth="1"/>
    <col min="10518" max="10518" width="7.36328125" style="201" bestFit="1" customWidth="1"/>
    <col min="10519" max="10519" width="8.08984375" style="201" bestFit="1" customWidth="1"/>
    <col min="10520" max="10520" width="10.453125" style="201" bestFit="1" customWidth="1"/>
    <col min="10521" max="10524" width="8.08984375" style="201" bestFit="1" customWidth="1"/>
    <col min="10525" max="10525" width="8.453125" style="201" bestFit="1" customWidth="1"/>
    <col min="10526" max="10526" width="6.54296875" style="201" bestFit="1" customWidth="1"/>
    <col min="10527" max="10527" width="7.453125" style="201" bestFit="1" customWidth="1"/>
    <col min="10528" max="10528" width="8.08984375" style="201" bestFit="1" customWidth="1"/>
    <col min="10529" max="10529" width="4.08984375" style="201" bestFit="1" customWidth="1"/>
    <col min="10530" max="10530" width="8.08984375" style="201" bestFit="1" customWidth="1"/>
    <col min="10531" max="10531" width="9.08984375" style="201" bestFit="1" customWidth="1"/>
    <col min="10532" max="10532" width="36" style="201" bestFit="1" customWidth="1"/>
    <col min="10533" max="10533" width="77.08984375" style="201" bestFit="1" customWidth="1"/>
    <col min="10534" max="10534" width="255.6328125" style="201" bestFit="1" customWidth="1"/>
    <col min="10535" max="10751" width="6.90625" style="201"/>
    <col min="10752" max="10752" width="14.453125" style="201" bestFit="1" customWidth="1"/>
    <col min="10753" max="10753" width="11.6328125" style="201" bestFit="1" customWidth="1"/>
    <col min="10754" max="10755" width="10.08984375" style="201" bestFit="1" customWidth="1"/>
    <col min="10756" max="10756" width="6.54296875" style="201" bestFit="1" customWidth="1"/>
    <col min="10757" max="10757" width="80.90625" style="201" bestFit="1" customWidth="1"/>
    <col min="10758" max="10758" width="12.453125" style="201" bestFit="1" customWidth="1"/>
    <col min="10759" max="10759" width="15.6328125" style="201" bestFit="1" customWidth="1"/>
    <col min="10760" max="10760" width="9.08984375" style="201" bestFit="1" customWidth="1"/>
    <col min="10761" max="10761" width="61" style="201" bestFit="1" customWidth="1"/>
    <col min="10762" max="10762" width="13.90625" style="201" bestFit="1" customWidth="1"/>
    <col min="10763" max="10763" width="16.08984375" style="201" bestFit="1" customWidth="1"/>
    <col min="10764" max="10764" width="16.36328125" style="201" bestFit="1" customWidth="1"/>
    <col min="10765" max="10765" width="17.453125" style="201" bestFit="1" customWidth="1"/>
    <col min="10766" max="10766" width="21.6328125" style="201" bestFit="1" customWidth="1"/>
    <col min="10767" max="10767" width="18.36328125" style="201" bestFit="1" customWidth="1"/>
    <col min="10768" max="10768" width="12" style="201" bestFit="1" customWidth="1"/>
    <col min="10769" max="10770" width="10.08984375" style="201" bestFit="1" customWidth="1"/>
    <col min="10771" max="10771" width="11.6328125" style="201" bestFit="1" customWidth="1"/>
    <col min="10772" max="10773" width="8.08984375" style="201" bestFit="1" customWidth="1"/>
    <col min="10774" max="10774" width="7.36328125" style="201" bestFit="1" customWidth="1"/>
    <col min="10775" max="10775" width="8.08984375" style="201" bestFit="1" customWidth="1"/>
    <col min="10776" max="10776" width="10.453125" style="201" bestFit="1" customWidth="1"/>
    <col min="10777" max="10780" width="8.08984375" style="201" bestFit="1" customWidth="1"/>
    <col min="10781" max="10781" width="8.453125" style="201" bestFit="1" customWidth="1"/>
    <col min="10782" max="10782" width="6.54296875" style="201" bestFit="1" customWidth="1"/>
    <col min="10783" max="10783" width="7.453125" style="201" bestFit="1" customWidth="1"/>
    <col min="10784" max="10784" width="8.08984375" style="201" bestFit="1" customWidth="1"/>
    <col min="10785" max="10785" width="4.08984375" style="201" bestFit="1" customWidth="1"/>
    <col min="10786" max="10786" width="8.08984375" style="201" bestFit="1" customWidth="1"/>
    <col min="10787" max="10787" width="9.08984375" style="201" bestFit="1" customWidth="1"/>
    <col min="10788" max="10788" width="36" style="201" bestFit="1" customWidth="1"/>
    <col min="10789" max="10789" width="77.08984375" style="201" bestFit="1" customWidth="1"/>
    <col min="10790" max="10790" width="255.6328125" style="201" bestFit="1" customWidth="1"/>
    <col min="10791" max="11007" width="6.90625" style="201"/>
    <col min="11008" max="11008" width="14.453125" style="201" bestFit="1" customWidth="1"/>
    <col min="11009" max="11009" width="11.6328125" style="201" bestFit="1" customWidth="1"/>
    <col min="11010" max="11011" width="10.08984375" style="201" bestFit="1" customWidth="1"/>
    <col min="11012" max="11012" width="6.54296875" style="201" bestFit="1" customWidth="1"/>
    <col min="11013" max="11013" width="80.90625" style="201" bestFit="1" customWidth="1"/>
    <col min="11014" max="11014" width="12.453125" style="201" bestFit="1" customWidth="1"/>
    <col min="11015" max="11015" width="15.6328125" style="201" bestFit="1" customWidth="1"/>
    <col min="11016" max="11016" width="9.08984375" style="201" bestFit="1" customWidth="1"/>
    <col min="11017" max="11017" width="61" style="201" bestFit="1" customWidth="1"/>
    <col min="11018" max="11018" width="13.90625" style="201" bestFit="1" customWidth="1"/>
    <col min="11019" max="11019" width="16.08984375" style="201" bestFit="1" customWidth="1"/>
    <col min="11020" max="11020" width="16.36328125" style="201" bestFit="1" customWidth="1"/>
    <col min="11021" max="11021" width="17.453125" style="201" bestFit="1" customWidth="1"/>
    <col min="11022" max="11022" width="21.6328125" style="201" bestFit="1" customWidth="1"/>
    <col min="11023" max="11023" width="18.36328125" style="201" bestFit="1" customWidth="1"/>
    <col min="11024" max="11024" width="12" style="201" bestFit="1" customWidth="1"/>
    <col min="11025" max="11026" width="10.08984375" style="201" bestFit="1" customWidth="1"/>
    <col min="11027" max="11027" width="11.6328125" style="201" bestFit="1" customWidth="1"/>
    <col min="11028" max="11029" width="8.08984375" style="201" bestFit="1" customWidth="1"/>
    <col min="11030" max="11030" width="7.36328125" style="201" bestFit="1" customWidth="1"/>
    <col min="11031" max="11031" width="8.08984375" style="201" bestFit="1" customWidth="1"/>
    <col min="11032" max="11032" width="10.453125" style="201" bestFit="1" customWidth="1"/>
    <col min="11033" max="11036" width="8.08984375" style="201" bestFit="1" customWidth="1"/>
    <col min="11037" max="11037" width="8.453125" style="201" bestFit="1" customWidth="1"/>
    <col min="11038" max="11038" width="6.54296875" style="201" bestFit="1" customWidth="1"/>
    <col min="11039" max="11039" width="7.453125" style="201" bestFit="1" customWidth="1"/>
    <col min="11040" max="11040" width="8.08984375" style="201" bestFit="1" customWidth="1"/>
    <col min="11041" max="11041" width="4.08984375" style="201" bestFit="1" customWidth="1"/>
    <col min="11042" max="11042" width="8.08984375" style="201" bestFit="1" customWidth="1"/>
    <col min="11043" max="11043" width="9.08984375" style="201" bestFit="1" customWidth="1"/>
    <col min="11044" max="11044" width="36" style="201" bestFit="1" customWidth="1"/>
    <col min="11045" max="11045" width="77.08984375" style="201" bestFit="1" customWidth="1"/>
    <col min="11046" max="11046" width="255.6328125" style="201" bestFit="1" customWidth="1"/>
    <col min="11047" max="11263" width="6.90625" style="201"/>
    <col min="11264" max="11264" width="14.453125" style="201" bestFit="1" customWidth="1"/>
    <col min="11265" max="11265" width="11.6328125" style="201" bestFit="1" customWidth="1"/>
    <col min="11266" max="11267" width="10.08984375" style="201" bestFit="1" customWidth="1"/>
    <col min="11268" max="11268" width="6.54296875" style="201" bestFit="1" customWidth="1"/>
    <col min="11269" max="11269" width="80.90625" style="201" bestFit="1" customWidth="1"/>
    <col min="11270" max="11270" width="12.453125" style="201" bestFit="1" customWidth="1"/>
    <col min="11271" max="11271" width="15.6328125" style="201" bestFit="1" customWidth="1"/>
    <col min="11272" max="11272" width="9.08984375" style="201" bestFit="1" customWidth="1"/>
    <col min="11273" max="11273" width="61" style="201" bestFit="1" customWidth="1"/>
    <col min="11274" max="11274" width="13.90625" style="201" bestFit="1" customWidth="1"/>
    <col min="11275" max="11275" width="16.08984375" style="201" bestFit="1" customWidth="1"/>
    <col min="11276" max="11276" width="16.36328125" style="201" bestFit="1" customWidth="1"/>
    <col min="11277" max="11277" width="17.453125" style="201" bestFit="1" customWidth="1"/>
    <col min="11278" max="11278" width="21.6328125" style="201" bestFit="1" customWidth="1"/>
    <col min="11279" max="11279" width="18.36328125" style="201" bestFit="1" customWidth="1"/>
    <col min="11280" max="11280" width="12" style="201" bestFit="1" customWidth="1"/>
    <col min="11281" max="11282" width="10.08984375" style="201" bestFit="1" customWidth="1"/>
    <col min="11283" max="11283" width="11.6328125" style="201" bestFit="1" customWidth="1"/>
    <col min="11284" max="11285" width="8.08984375" style="201" bestFit="1" customWidth="1"/>
    <col min="11286" max="11286" width="7.36328125" style="201" bestFit="1" customWidth="1"/>
    <col min="11287" max="11287" width="8.08984375" style="201" bestFit="1" customWidth="1"/>
    <col min="11288" max="11288" width="10.453125" style="201" bestFit="1" customWidth="1"/>
    <col min="11289" max="11292" width="8.08984375" style="201" bestFit="1" customWidth="1"/>
    <col min="11293" max="11293" width="8.453125" style="201" bestFit="1" customWidth="1"/>
    <col min="11294" max="11294" width="6.54296875" style="201" bestFit="1" customWidth="1"/>
    <col min="11295" max="11295" width="7.453125" style="201" bestFit="1" customWidth="1"/>
    <col min="11296" max="11296" width="8.08984375" style="201" bestFit="1" customWidth="1"/>
    <col min="11297" max="11297" width="4.08984375" style="201" bestFit="1" customWidth="1"/>
    <col min="11298" max="11298" width="8.08984375" style="201" bestFit="1" customWidth="1"/>
    <col min="11299" max="11299" width="9.08984375" style="201" bestFit="1" customWidth="1"/>
    <col min="11300" max="11300" width="36" style="201" bestFit="1" customWidth="1"/>
    <col min="11301" max="11301" width="77.08984375" style="201" bestFit="1" customWidth="1"/>
    <col min="11302" max="11302" width="255.6328125" style="201" bestFit="1" customWidth="1"/>
    <col min="11303" max="11519" width="6.90625" style="201"/>
    <col min="11520" max="11520" width="14.453125" style="201" bestFit="1" customWidth="1"/>
    <col min="11521" max="11521" width="11.6328125" style="201" bestFit="1" customWidth="1"/>
    <col min="11522" max="11523" width="10.08984375" style="201" bestFit="1" customWidth="1"/>
    <col min="11524" max="11524" width="6.54296875" style="201" bestFit="1" customWidth="1"/>
    <col min="11525" max="11525" width="80.90625" style="201" bestFit="1" customWidth="1"/>
    <col min="11526" max="11526" width="12.453125" style="201" bestFit="1" customWidth="1"/>
    <col min="11527" max="11527" width="15.6328125" style="201" bestFit="1" customWidth="1"/>
    <col min="11528" max="11528" width="9.08984375" style="201" bestFit="1" customWidth="1"/>
    <col min="11529" max="11529" width="61" style="201" bestFit="1" customWidth="1"/>
    <col min="11530" max="11530" width="13.90625" style="201" bestFit="1" customWidth="1"/>
    <col min="11531" max="11531" width="16.08984375" style="201" bestFit="1" customWidth="1"/>
    <col min="11532" max="11532" width="16.36328125" style="201" bestFit="1" customWidth="1"/>
    <col min="11533" max="11533" width="17.453125" style="201" bestFit="1" customWidth="1"/>
    <col min="11534" max="11534" width="21.6328125" style="201" bestFit="1" customWidth="1"/>
    <col min="11535" max="11535" width="18.36328125" style="201" bestFit="1" customWidth="1"/>
    <col min="11536" max="11536" width="12" style="201" bestFit="1" customWidth="1"/>
    <col min="11537" max="11538" width="10.08984375" style="201" bestFit="1" customWidth="1"/>
    <col min="11539" max="11539" width="11.6328125" style="201" bestFit="1" customWidth="1"/>
    <col min="11540" max="11541" width="8.08984375" style="201" bestFit="1" customWidth="1"/>
    <col min="11542" max="11542" width="7.36328125" style="201" bestFit="1" customWidth="1"/>
    <col min="11543" max="11543" width="8.08984375" style="201" bestFit="1" customWidth="1"/>
    <col min="11544" max="11544" width="10.453125" style="201" bestFit="1" customWidth="1"/>
    <col min="11545" max="11548" width="8.08984375" style="201" bestFit="1" customWidth="1"/>
    <col min="11549" max="11549" width="8.453125" style="201" bestFit="1" customWidth="1"/>
    <col min="11550" max="11550" width="6.54296875" style="201" bestFit="1" customWidth="1"/>
    <col min="11551" max="11551" width="7.453125" style="201" bestFit="1" customWidth="1"/>
    <col min="11552" max="11552" width="8.08984375" style="201" bestFit="1" customWidth="1"/>
    <col min="11553" max="11553" width="4.08984375" style="201" bestFit="1" customWidth="1"/>
    <col min="11554" max="11554" width="8.08984375" style="201" bestFit="1" customWidth="1"/>
    <col min="11555" max="11555" width="9.08984375" style="201" bestFit="1" customWidth="1"/>
    <col min="11556" max="11556" width="36" style="201" bestFit="1" customWidth="1"/>
    <col min="11557" max="11557" width="77.08984375" style="201" bestFit="1" customWidth="1"/>
    <col min="11558" max="11558" width="255.6328125" style="201" bestFit="1" customWidth="1"/>
    <col min="11559" max="11775" width="6.90625" style="201"/>
    <col min="11776" max="11776" width="14.453125" style="201" bestFit="1" customWidth="1"/>
    <col min="11777" max="11777" width="11.6328125" style="201" bestFit="1" customWidth="1"/>
    <col min="11778" max="11779" width="10.08984375" style="201" bestFit="1" customWidth="1"/>
    <col min="11780" max="11780" width="6.54296875" style="201" bestFit="1" customWidth="1"/>
    <col min="11781" max="11781" width="80.90625" style="201" bestFit="1" customWidth="1"/>
    <col min="11782" max="11782" width="12.453125" style="201" bestFit="1" customWidth="1"/>
    <col min="11783" max="11783" width="15.6328125" style="201" bestFit="1" customWidth="1"/>
    <col min="11784" max="11784" width="9.08984375" style="201" bestFit="1" customWidth="1"/>
    <col min="11785" max="11785" width="61" style="201" bestFit="1" customWidth="1"/>
    <col min="11786" max="11786" width="13.90625" style="201" bestFit="1" customWidth="1"/>
    <col min="11787" max="11787" width="16.08984375" style="201" bestFit="1" customWidth="1"/>
    <col min="11788" max="11788" width="16.36328125" style="201" bestFit="1" customWidth="1"/>
    <col min="11789" max="11789" width="17.453125" style="201" bestFit="1" customWidth="1"/>
    <col min="11790" max="11790" width="21.6328125" style="201" bestFit="1" customWidth="1"/>
    <col min="11791" max="11791" width="18.36328125" style="201" bestFit="1" customWidth="1"/>
    <col min="11792" max="11792" width="12" style="201" bestFit="1" customWidth="1"/>
    <col min="11793" max="11794" width="10.08984375" style="201" bestFit="1" customWidth="1"/>
    <col min="11795" max="11795" width="11.6328125" style="201" bestFit="1" customWidth="1"/>
    <col min="11796" max="11797" width="8.08984375" style="201" bestFit="1" customWidth="1"/>
    <col min="11798" max="11798" width="7.36328125" style="201" bestFit="1" customWidth="1"/>
    <col min="11799" max="11799" width="8.08984375" style="201" bestFit="1" customWidth="1"/>
    <col min="11800" max="11800" width="10.453125" style="201" bestFit="1" customWidth="1"/>
    <col min="11801" max="11804" width="8.08984375" style="201" bestFit="1" customWidth="1"/>
    <col min="11805" max="11805" width="8.453125" style="201" bestFit="1" customWidth="1"/>
    <col min="11806" max="11806" width="6.54296875" style="201" bestFit="1" customWidth="1"/>
    <col min="11807" max="11807" width="7.453125" style="201" bestFit="1" customWidth="1"/>
    <col min="11808" max="11808" width="8.08984375" style="201" bestFit="1" customWidth="1"/>
    <col min="11809" max="11809" width="4.08984375" style="201" bestFit="1" customWidth="1"/>
    <col min="11810" max="11810" width="8.08984375" style="201" bestFit="1" customWidth="1"/>
    <col min="11811" max="11811" width="9.08984375" style="201" bestFit="1" customWidth="1"/>
    <col min="11812" max="11812" width="36" style="201" bestFit="1" customWidth="1"/>
    <col min="11813" max="11813" width="77.08984375" style="201" bestFit="1" customWidth="1"/>
    <col min="11814" max="11814" width="255.6328125" style="201" bestFit="1" customWidth="1"/>
    <col min="11815" max="12031" width="6.90625" style="201"/>
    <col min="12032" max="12032" width="14.453125" style="201" bestFit="1" customWidth="1"/>
    <col min="12033" max="12033" width="11.6328125" style="201" bestFit="1" customWidth="1"/>
    <col min="12034" max="12035" width="10.08984375" style="201" bestFit="1" customWidth="1"/>
    <col min="12036" max="12036" width="6.54296875" style="201" bestFit="1" customWidth="1"/>
    <col min="12037" max="12037" width="80.90625" style="201" bestFit="1" customWidth="1"/>
    <col min="12038" max="12038" width="12.453125" style="201" bestFit="1" customWidth="1"/>
    <col min="12039" max="12039" width="15.6328125" style="201" bestFit="1" customWidth="1"/>
    <col min="12040" max="12040" width="9.08984375" style="201" bestFit="1" customWidth="1"/>
    <col min="12041" max="12041" width="61" style="201" bestFit="1" customWidth="1"/>
    <col min="12042" max="12042" width="13.90625" style="201" bestFit="1" customWidth="1"/>
    <col min="12043" max="12043" width="16.08984375" style="201" bestFit="1" customWidth="1"/>
    <col min="12044" max="12044" width="16.36328125" style="201" bestFit="1" customWidth="1"/>
    <col min="12045" max="12045" width="17.453125" style="201" bestFit="1" customWidth="1"/>
    <col min="12046" max="12046" width="21.6328125" style="201" bestFit="1" customWidth="1"/>
    <col min="12047" max="12047" width="18.36328125" style="201" bestFit="1" customWidth="1"/>
    <col min="12048" max="12048" width="12" style="201" bestFit="1" customWidth="1"/>
    <col min="12049" max="12050" width="10.08984375" style="201" bestFit="1" customWidth="1"/>
    <col min="12051" max="12051" width="11.6328125" style="201" bestFit="1" customWidth="1"/>
    <col min="12052" max="12053" width="8.08984375" style="201" bestFit="1" customWidth="1"/>
    <col min="12054" max="12054" width="7.36328125" style="201" bestFit="1" customWidth="1"/>
    <col min="12055" max="12055" width="8.08984375" style="201" bestFit="1" customWidth="1"/>
    <col min="12056" max="12056" width="10.453125" style="201" bestFit="1" customWidth="1"/>
    <col min="12057" max="12060" width="8.08984375" style="201" bestFit="1" customWidth="1"/>
    <col min="12061" max="12061" width="8.453125" style="201" bestFit="1" customWidth="1"/>
    <col min="12062" max="12062" width="6.54296875" style="201" bestFit="1" customWidth="1"/>
    <col min="12063" max="12063" width="7.453125" style="201" bestFit="1" customWidth="1"/>
    <col min="12064" max="12064" width="8.08984375" style="201" bestFit="1" customWidth="1"/>
    <col min="12065" max="12065" width="4.08984375" style="201" bestFit="1" customWidth="1"/>
    <col min="12066" max="12066" width="8.08984375" style="201" bestFit="1" customWidth="1"/>
    <col min="12067" max="12067" width="9.08984375" style="201" bestFit="1" customWidth="1"/>
    <col min="12068" max="12068" width="36" style="201" bestFit="1" customWidth="1"/>
    <col min="12069" max="12069" width="77.08984375" style="201" bestFit="1" customWidth="1"/>
    <col min="12070" max="12070" width="255.6328125" style="201" bestFit="1" customWidth="1"/>
    <col min="12071" max="12287" width="6.90625" style="201"/>
    <col min="12288" max="12288" width="14.453125" style="201" bestFit="1" customWidth="1"/>
    <col min="12289" max="12289" width="11.6328125" style="201" bestFit="1" customWidth="1"/>
    <col min="12290" max="12291" width="10.08984375" style="201" bestFit="1" customWidth="1"/>
    <col min="12292" max="12292" width="6.54296875" style="201" bestFit="1" customWidth="1"/>
    <col min="12293" max="12293" width="80.90625" style="201" bestFit="1" customWidth="1"/>
    <col min="12294" max="12294" width="12.453125" style="201" bestFit="1" customWidth="1"/>
    <col min="12295" max="12295" width="15.6328125" style="201" bestFit="1" customWidth="1"/>
    <col min="12296" max="12296" width="9.08984375" style="201" bestFit="1" customWidth="1"/>
    <col min="12297" max="12297" width="61" style="201" bestFit="1" customWidth="1"/>
    <col min="12298" max="12298" width="13.90625" style="201" bestFit="1" customWidth="1"/>
    <col min="12299" max="12299" width="16.08984375" style="201" bestFit="1" customWidth="1"/>
    <col min="12300" max="12300" width="16.36328125" style="201" bestFit="1" customWidth="1"/>
    <col min="12301" max="12301" width="17.453125" style="201" bestFit="1" customWidth="1"/>
    <col min="12302" max="12302" width="21.6328125" style="201" bestFit="1" customWidth="1"/>
    <col min="12303" max="12303" width="18.36328125" style="201" bestFit="1" customWidth="1"/>
    <col min="12304" max="12304" width="12" style="201" bestFit="1" customWidth="1"/>
    <col min="12305" max="12306" width="10.08984375" style="201" bestFit="1" customWidth="1"/>
    <col min="12307" max="12307" width="11.6328125" style="201" bestFit="1" customWidth="1"/>
    <col min="12308" max="12309" width="8.08984375" style="201" bestFit="1" customWidth="1"/>
    <col min="12310" max="12310" width="7.36328125" style="201" bestFit="1" customWidth="1"/>
    <col min="12311" max="12311" width="8.08984375" style="201" bestFit="1" customWidth="1"/>
    <col min="12312" max="12312" width="10.453125" style="201" bestFit="1" customWidth="1"/>
    <col min="12313" max="12316" width="8.08984375" style="201" bestFit="1" customWidth="1"/>
    <col min="12317" max="12317" width="8.453125" style="201" bestFit="1" customWidth="1"/>
    <col min="12318" max="12318" width="6.54296875" style="201" bestFit="1" customWidth="1"/>
    <col min="12319" max="12319" width="7.453125" style="201" bestFit="1" customWidth="1"/>
    <col min="12320" max="12320" width="8.08984375" style="201" bestFit="1" customWidth="1"/>
    <col min="12321" max="12321" width="4.08984375" style="201" bestFit="1" customWidth="1"/>
    <col min="12322" max="12322" width="8.08984375" style="201" bestFit="1" customWidth="1"/>
    <col min="12323" max="12323" width="9.08984375" style="201" bestFit="1" customWidth="1"/>
    <col min="12324" max="12324" width="36" style="201" bestFit="1" customWidth="1"/>
    <col min="12325" max="12325" width="77.08984375" style="201" bestFit="1" customWidth="1"/>
    <col min="12326" max="12326" width="255.6328125" style="201" bestFit="1" customWidth="1"/>
    <col min="12327" max="12543" width="6.90625" style="201"/>
    <col min="12544" max="12544" width="14.453125" style="201" bestFit="1" customWidth="1"/>
    <col min="12545" max="12545" width="11.6328125" style="201" bestFit="1" customWidth="1"/>
    <col min="12546" max="12547" width="10.08984375" style="201" bestFit="1" customWidth="1"/>
    <col min="12548" max="12548" width="6.54296875" style="201" bestFit="1" customWidth="1"/>
    <col min="12549" max="12549" width="80.90625" style="201" bestFit="1" customWidth="1"/>
    <col min="12550" max="12550" width="12.453125" style="201" bestFit="1" customWidth="1"/>
    <col min="12551" max="12551" width="15.6328125" style="201" bestFit="1" customWidth="1"/>
    <col min="12552" max="12552" width="9.08984375" style="201" bestFit="1" customWidth="1"/>
    <col min="12553" max="12553" width="61" style="201" bestFit="1" customWidth="1"/>
    <col min="12554" max="12554" width="13.90625" style="201" bestFit="1" customWidth="1"/>
    <col min="12555" max="12555" width="16.08984375" style="201" bestFit="1" customWidth="1"/>
    <col min="12556" max="12556" width="16.36328125" style="201" bestFit="1" customWidth="1"/>
    <col min="12557" max="12557" width="17.453125" style="201" bestFit="1" customWidth="1"/>
    <col min="12558" max="12558" width="21.6328125" style="201" bestFit="1" customWidth="1"/>
    <col min="12559" max="12559" width="18.36328125" style="201" bestFit="1" customWidth="1"/>
    <col min="12560" max="12560" width="12" style="201" bestFit="1" customWidth="1"/>
    <col min="12561" max="12562" width="10.08984375" style="201" bestFit="1" customWidth="1"/>
    <col min="12563" max="12563" width="11.6328125" style="201" bestFit="1" customWidth="1"/>
    <col min="12564" max="12565" width="8.08984375" style="201" bestFit="1" customWidth="1"/>
    <col min="12566" max="12566" width="7.36328125" style="201" bestFit="1" customWidth="1"/>
    <col min="12567" max="12567" width="8.08984375" style="201" bestFit="1" customWidth="1"/>
    <col min="12568" max="12568" width="10.453125" style="201" bestFit="1" customWidth="1"/>
    <col min="12569" max="12572" width="8.08984375" style="201" bestFit="1" customWidth="1"/>
    <col min="12573" max="12573" width="8.453125" style="201" bestFit="1" customWidth="1"/>
    <col min="12574" max="12574" width="6.54296875" style="201" bestFit="1" customWidth="1"/>
    <col min="12575" max="12575" width="7.453125" style="201" bestFit="1" customWidth="1"/>
    <col min="12576" max="12576" width="8.08984375" style="201" bestFit="1" customWidth="1"/>
    <col min="12577" max="12577" width="4.08984375" style="201" bestFit="1" customWidth="1"/>
    <col min="12578" max="12578" width="8.08984375" style="201" bestFit="1" customWidth="1"/>
    <col min="12579" max="12579" width="9.08984375" style="201" bestFit="1" customWidth="1"/>
    <col min="12580" max="12580" width="36" style="201" bestFit="1" customWidth="1"/>
    <col min="12581" max="12581" width="77.08984375" style="201" bestFit="1" customWidth="1"/>
    <col min="12582" max="12582" width="255.6328125" style="201" bestFit="1" customWidth="1"/>
    <col min="12583" max="12799" width="6.90625" style="201"/>
    <col min="12800" max="12800" width="14.453125" style="201" bestFit="1" customWidth="1"/>
    <col min="12801" max="12801" width="11.6328125" style="201" bestFit="1" customWidth="1"/>
    <col min="12802" max="12803" width="10.08984375" style="201" bestFit="1" customWidth="1"/>
    <col min="12804" max="12804" width="6.54296875" style="201" bestFit="1" customWidth="1"/>
    <col min="12805" max="12805" width="80.90625" style="201" bestFit="1" customWidth="1"/>
    <col min="12806" max="12806" width="12.453125" style="201" bestFit="1" customWidth="1"/>
    <col min="12807" max="12807" width="15.6328125" style="201" bestFit="1" customWidth="1"/>
    <col min="12808" max="12808" width="9.08984375" style="201" bestFit="1" customWidth="1"/>
    <col min="12809" max="12809" width="61" style="201" bestFit="1" customWidth="1"/>
    <col min="12810" max="12810" width="13.90625" style="201" bestFit="1" customWidth="1"/>
    <col min="12811" max="12811" width="16.08984375" style="201" bestFit="1" customWidth="1"/>
    <col min="12812" max="12812" width="16.36328125" style="201" bestFit="1" customWidth="1"/>
    <col min="12813" max="12813" width="17.453125" style="201" bestFit="1" customWidth="1"/>
    <col min="12814" max="12814" width="21.6328125" style="201" bestFit="1" customWidth="1"/>
    <col min="12815" max="12815" width="18.36328125" style="201" bestFit="1" customWidth="1"/>
    <col min="12816" max="12816" width="12" style="201" bestFit="1" customWidth="1"/>
    <col min="12817" max="12818" width="10.08984375" style="201" bestFit="1" customWidth="1"/>
    <col min="12819" max="12819" width="11.6328125" style="201" bestFit="1" customWidth="1"/>
    <col min="12820" max="12821" width="8.08984375" style="201" bestFit="1" customWidth="1"/>
    <col min="12822" max="12822" width="7.36328125" style="201" bestFit="1" customWidth="1"/>
    <col min="12823" max="12823" width="8.08984375" style="201" bestFit="1" customWidth="1"/>
    <col min="12824" max="12824" width="10.453125" style="201" bestFit="1" customWidth="1"/>
    <col min="12825" max="12828" width="8.08984375" style="201" bestFit="1" customWidth="1"/>
    <col min="12829" max="12829" width="8.453125" style="201" bestFit="1" customWidth="1"/>
    <col min="12830" max="12830" width="6.54296875" style="201" bestFit="1" customWidth="1"/>
    <col min="12831" max="12831" width="7.453125" style="201" bestFit="1" customWidth="1"/>
    <col min="12832" max="12832" width="8.08984375" style="201" bestFit="1" customWidth="1"/>
    <col min="12833" max="12833" width="4.08984375" style="201" bestFit="1" customWidth="1"/>
    <col min="12834" max="12834" width="8.08984375" style="201" bestFit="1" customWidth="1"/>
    <col min="12835" max="12835" width="9.08984375" style="201" bestFit="1" customWidth="1"/>
    <col min="12836" max="12836" width="36" style="201" bestFit="1" customWidth="1"/>
    <col min="12837" max="12837" width="77.08984375" style="201" bestFit="1" customWidth="1"/>
    <col min="12838" max="12838" width="255.6328125" style="201" bestFit="1" customWidth="1"/>
    <col min="12839" max="13055" width="6.90625" style="201"/>
    <col min="13056" max="13056" width="14.453125" style="201" bestFit="1" customWidth="1"/>
    <col min="13057" max="13057" width="11.6328125" style="201" bestFit="1" customWidth="1"/>
    <col min="13058" max="13059" width="10.08984375" style="201" bestFit="1" customWidth="1"/>
    <col min="13060" max="13060" width="6.54296875" style="201" bestFit="1" customWidth="1"/>
    <col min="13061" max="13061" width="80.90625" style="201" bestFit="1" customWidth="1"/>
    <col min="13062" max="13062" width="12.453125" style="201" bestFit="1" customWidth="1"/>
    <col min="13063" max="13063" width="15.6328125" style="201" bestFit="1" customWidth="1"/>
    <col min="13064" max="13064" width="9.08984375" style="201" bestFit="1" customWidth="1"/>
    <col min="13065" max="13065" width="61" style="201" bestFit="1" customWidth="1"/>
    <col min="13066" max="13066" width="13.90625" style="201" bestFit="1" customWidth="1"/>
    <col min="13067" max="13067" width="16.08984375" style="201" bestFit="1" customWidth="1"/>
    <col min="13068" max="13068" width="16.36328125" style="201" bestFit="1" customWidth="1"/>
    <col min="13069" max="13069" width="17.453125" style="201" bestFit="1" customWidth="1"/>
    <col min="13070" max="13070" width="21.6328125" style="201" bestFit="1" customWidth="1"/>
    <col min="13071" max="13071" width="18.36328125" style="201" bestFit="1" customWidth="1"/>
    <col min="13072" max="13072" width="12" style="201" bestFit="1" customWidth="1"/>
    <col min="13073" max="13074" width="10.08984375" style="201" bestFit="1" customWidth="1"/>
    <col min="13075" max="13075" width="11.6328125" style="201" bestFit="1" customWidth="1"/>
    <col min="13076" max="13077" width="8.08984375" style="201" bestFit="1" customWidth="1"/>
    <col min="13078" max="13078" width="7.36328125" style="201" bestFit="1" customWidth="1"/>
    <col min="13079" max="13079" width="8.08984375" style="201" bestFit="1" customWidth="1"/>
    <col min="13080" max="13080" width="10.453125" style="201" bestFit="1" customWidth="1"/>
    <col min="13081" max="13084" width="8.08984375" style="201" bestFit="1" customWidth="1"/>
    <col min="13085" max="13085" width="8.453125" style="201" bestFit="1" customWidth="1"/>
    <col min="13086" max="13086" width="6.54296875" style="201" bestFit="1" customWidth="1"/>
    <col min="13087" max="13087" width="7.453125" style="201" bestFit="1" customWidth="1"/>
    <col min="13088" max="13088" width="8.08984375" style="201" bestFit="1" customWidth="1"/>
    <col min="13089" max="13089" width="4.08984375" style="201" bestFit="1" customWidth="1"/>
    <col min="13090" max="13090" width="8.08984375" style="201" bestFit="1" customWidth="1"/>
    <col min="13091" max="13091" width="9.08984375" style="201" bestFit="1" customWidth="1"/>
    <col min="13092" max="13092" width="36" style="201" bestFit="1" customWidth="1"/>
    <col min="13093" max="13093" width="77.08984375" style="201" bestFit="1" customWidth="1"/>
    <col min="13094" max="13094" width="255.6328125" style="201" bestFit="1" customWidth="1"/>
    <col min="13095" max="13311" width="6.90625" style="201"/>
    <col min="13312" max="13312" width="14.453125" style="201" bestFit="1" customWidth="1"/>
    <col min="13313" max="13313" width="11.6328125" style="201" bestFit="1" customWidth="1"/>
    <col min="13314" max="13315" width="10.08984375" style="201" bestFit="1" customWidth="1"/>
    <col min="13316" max="13316" width="6.54296875" style="201" bestFit="1" customWidth="1"/>
    <col min="13317" max="13317" width="80.90625" style="201" bestFit="1" customWidth="1"/>
    <col min="13318" max="13318" width="12.453125" style="201" bestFit="1" customWidth="1"/>
    <col min="13319" max="13319" width="15.6328125" style="201" bestFit="1" customWidth="1"/>
    <col min="13320" max="13320" width="9.08984375" style="201" bestFit="1" customWidth="1"/>
    <col min="13321" max="13321" width="61" style="201" bestFit="1" customWidth="1"/>
    <col min="13322" max="13322" width="13.90625" style="201" bestFit="1" customWidth="1"/>
    <col min="13323" max="13323" width="16.08984375" style="201" bestFit="1" customWidth="1"/>
    <col min="13324" max="13324" width="16.36328125" style="201" bestFit="1" customWidth="1"/>
    <col min="13325" max="13325" width="17.453125" style="201" bestFit="1" customWidth="1"/>
    <col min="13326" max="13326" width="21.6328125" style="201" bestFit="1" customWidth="1"/>
    <col min="13327" max="13327" width="18.36328125" style="201" bestFit="1" customWidth="1"/>
    <col min="13328" max="13328" width="12" style="201" bestFit="1" customWidth="1"/>
    <col min="13329" max="13330" width="10.08984375" style="201" bestFit="1" customWidth="1"/>
    <col min="13331" max="13331" width="11.6328125" style="201" bestFit="1" customWidth="1"/>
    <col min="13332" max="13333" width="8.08984375" style="201" bestFit="1" customWidth="1"/>
    <col min="13334" max="13334" width="7.36328125" style="201" bestFit="1" customWidth="1"/>
    <col min="13335" max="13335" width="8.08984375" style="201" bestFit="1" customWidth="1"/>
    <col min="13336" max="13336" width="10.453125" style="201" bestFit="1" customWidth="1"/>
    <col min="13337" max="13340" width="8.08984375" style="201" bestFit="1" customWidth="1"/>
    <col min="13341" max="13341" width="8.453125" style="201" bestFit="1" customWidth="1"/>
    <col min="13342" max="13342" width="6.54296875" style="201" bestFit="1" customWidth="1"/>
    <col min="13343" max="13343" width="7.453125" style="201" bestFit="1" customWidth="1"/>
    <col min="13344" max="13344" width="8.08984375" style="201" bestFit="1" customWidth="1"/>
    <col min="13345" max="13345" width="4.08984375" style="201" bestFit="1" customWidth="1"/>
    <col min="13346" max="13346" width="8.08984375" style="201" bestFit="1" customWidth="1"/>
    <col min="13347" max="13347" width="9.08984375" style="201" bestFit="1" customWidth="1"/>
    <col min="13348" max="13348" width="36" style="201" bestFit="1" customWidth="1"/>
    <col min="13349" max="13349" width="77.08984375" style="201" bestFit="1" customWidth="1"/>
    <col min="13350" max="13350" width="255.6328125" style="201" bestFit="1" customWidth="1"/>
    <col min="13351" max="13567" width="6.90625" style="201"/>
    <col min="13568" max="13568" width="14.453125" style="201" bestFit="1" customWidth="1"/>
    <col min="13569" max="13569" width="11.6328125" style="201" bestFit="1" customWidth="1"/>
    <col min="13570" max="13571" width="10.08984375" style="201" bestFit="1" customWidth="1"/>
    <col min="13572" max="13572" width="6.54296875" style="201" bestFit="1" customWidth="1"/>
    <col min="13573" max="13573" width="80.90625" style="201" bestFit="1" customWidth="1"/>
    <col min="13574" max="13574" width="12.453125" style="201" bestFit="1" customWidth="1"/>
    <col min="13575" max="13575" width="15.6328125" style="201" bestFit="1" customWidth="1"/>
    <col min="13576" max="13576" width="9.08984375" style="201" bestFit="1" customWidth="1"/>
    <col min="13577" max="13577" width="61" style="201" bestFit="1" customWidth="1"/>
    <col min="13578" max="13578" width="13.90625" style="201" bestFit="1" customWidth="1"/>
    <col min="13579" max="13579" width="16.08984375" style="201" bestFit="1" customWidth="1"/>
    <col min="13580" max="13580" width="16.36328125" style="201" bestFit="1" customWidth="1"/>
    <col min="13581" max="13581" width="17.453125" style="201" bestFit="1" customWidth="1"/>
    <col min="13582" max="13582" width="21.6328125" style="201" bestFit="1" customWidth="1"/>
    <col min="13583" max="13583" width="18.36328125" style="201" bestFit="1" customWidth="1"/>
    <col min="13584" max="13584" width="12" style="201" bestFit="1" customWidth="1"/>
    <col min="13585" max="13586" width="10.08984375" style="201" bestFit="1" customWidth="1"/>
    <col min="13587" max="13587" width="11.6328125" style="201" bestFit="1" customWidth="1"/>
    <col min="13588" max="13589" width="8.08984375" style="201" bestFit="1" customWidth="1"/>
    <col min="13590" max="13590" width="7.36328125" style="201" bestFit="1" customWidth="1"/>
    <col min="13591" max="13591" width="8.08984375" style="201" bestFit="1" customWidth="1"/>
    <col min="13592" max="13592" width="10.453125" style="201" bestFit="1" customWidth="1"/>
    <col min="13593" max="13596" width="8.08984375" style="201" bestFit="1" customWidth="1"/>
    <col min="13597" max="13597" width="8.453125" style="201" bestFit="1" customWidth="1"/>
    <col min="13598" max="13598" width="6.54296875" style="201" bestFit="1" customWidth="1"/>
    <col min="13599" max="13599" width="7.453125" style="201" bestFit="1" customWidth="1"/>
    <col min="13600" max="13600" width="8.08984375" style="201" bestFit="1" customWidth="1"/>
    <col min="13601" max="13601" width="4.08984375" style="201" bestFit="1" customWidth="1"/>
    <col min="13602" max="13602" width="8.08984375" style="201" bestFit="1" customWidth="1"/>
    <col min="13603" max="13603" width="9.08984375" style="201" bestFit="1" customWidth="1"/>
    <col min="13604" max="13604" width="36" style="201" bestFit="1" customWidth="1"/>
    <col min="13605" max="13605" width="77.08984375" style="201" bestFit="1" customWidth="1"/>
    <col min="13606" max="13606" width="255.6328125" style="201" bestFit="1" customWidth="1"/>
    <col min="13607" max="13823" width="6.90625" style="201"/>
    <col min="13824" max="13824" width="14.453125" style="201" bestFit="1" customWidth="1"/>
    <col min="13825" max="13825" width="11.6328125" style="201" bestFit="1" customWidth="1"/>
    <col min="13826" max="13827" width="10.08984375" style="201" bestFit="1" customWidth="1"/>
    <col min="13828" max="13828" width="6.54296875" style="201" bestFit="1" customWidth="1"/>
    <col min="13829" max="13829" width="80.90625" style="201" bestFit="1" customWidth="1"/>
    <col min="13830" max="13830" width="12.453125" style="201" bestFit="1" customWidth="1"/>
    <col min="13831" max="13831" width="15.6328125" style="201" bestFit="1" customWidth="1"/>
    <col min="13832" max="13832" width="9.08984375" style="201" bestFit="1" customWidth="1"/>
    <col min="13833" max="13833" width="61" style="201" bestFit="1" customWidth="1"/>
    <col min="13834" max="13834" width="13.90625" style="201" bestFit="1" customWidth="1"/>
    <col min="13835" max="13835" width="16.08984375" style="201" bestFit="1" customWidth="1"/>
    <col min="13836" max="13836" width="16.36328125" style="201" bestFit="1" customWidth="1"/>
    <col min="13837" max="13837" width="17.453125" style="201" bestFit="1" customWidth="1"/>
    <col min="13838" max="13838" width="21.6328125" style="201" bestFit="1" customWidth="1"/>
    <col min="13839" max="13839" width="18.36328125" style="201" bestFit="1" customWidth="1"/>
    <col min="13840" max="13840" width="12" style="201" bestFit="1" customWidth="1"/>
    <col min="13841" max="13842" width="10.08984375" style="201" bestFit="1" customWidth="1"/>
    <col min="13843" max="13843" width="11.6328125" style="201" bestFit="1" customWidth="1"/>
    <col min="13844" max="13845" width="8.08984375" style="201" bestFit="1" customWidth="1"/>
    <col min="13846" max="13846" width="7.36328125" style="201" bestFit="1" customWidth="1"/>
    <col min="13847" max="13847" width="8.08984375" style="201" bestFit="1" customWidth="1"/>
    <col min="13848" max="13848" width="10.453125" style="201" bestFit="1" customWidth="1"/>
    <col min="13849" max="13852" width="8.08984375" style="201" bestFit="1" customWidth="1"/>
    <col min="13853" max="13853" width="8.453125" style="201" bestFit="1" customWidth="1"/>
    <col min="13854" max="13854" width="6.54296875" style="201" bestFit="1" customWidth="1"/>
    <col min="13855" max="13855" width="7.453125" style="201" bestFit="1" customWidth="1"/>
    <col min="13856" max="13856" width="8.08984375" style="201" bestFit="1" customWidth="1"/>
    <col min="13857" max="13857" width="4.08984375" style="201" bestFit="1" customWidth="1"/>
    <col min="13858" max="13858" width="8.08984375" style="201" bestFit="1" customWidth="1"/>
    <col min="13859" max="13859" width="9.08984375" style="201" bestFit="1" customWidth="1"/>
    <col min="13860" max="13860" width="36" style="201" bestFit="1" customWidth="1"/>
    <col min="13861" max="13861" width="77.08984375" style="201" bestFit="1" customWidth="1"/>
    <col min="13862" max="13862" width="255.6328125" style="201" bestFit="1" customWidth="1"/>
    <col min="13863" max="14079" width="6.90625" style="201"/>
    <col min="14080" max="14080" width="14.453125" style="201" bestFit="1" customWidth="1"/>
    <col min="14081" max="14081" width="11.6328125" style="201" bestFit="1" customWidth="1"/>
    <col min="14082" max="14083" width="10.08984375" style="201" bestFit="1" customWidth="1"/>
    <col min="14084" max="14084" width="6.54296875" style="201" bestFit="1" customWidth="1"/>
    <col min="14085" max="14085" width="80.90625" style="201" bestFit="1" customWidth="1"/>
    <col min="14086" max="14086" width="12.453125" style="201" bestFit="1" customWidth="1"/>
    <col min="14087" max="14087" width="15.6328125" style="201" bestFit="1" customWidth="1"/>
    <col min="14088" max="14088" width="9.08984375" style="201" bestFit="1" customWidth="1"/>
    <col min="14089" max="14089" width="61" style="201" bestFit="1" customWidth="1"/>
    <col min="14090" max="14090" width="13.90625" style="201" bestFit="1" customWidth="1"/>
    <col min="14091" max="14091" width="16.08984375" style="201" bestFit="1" customWidth="1"/>
    <col min="14092" max="14092" width="16.36328125" style="201" bestFit="1" customWidth="1"/>
    <col min="14093" max="14093" width="17.453125" style="201" bestFit="1" customWidth="1"/>
    <col min="14094" max="14094" width="21.6328125" style="201" bestFit="1" customWidth="1"/>
    <col min="14095" max="14095" width="18.36328125" style="201" bestFit="1" customWidth="1"/>
    <col min="14096" max="14096" width="12" style="201" bestFit="1" customWidth="1"/>
    <col min="14097" max="14098" width="10.08984375" style="201" bestFit="1" customWidth="1"/>
    <col min="14099" max="14099" width="11.6328125" style="201" bestFit="1" customWidth="1"/>
    <col min="14100" max="14101" width="8.08984375" style="201" bestFit="1" customWidth="1"/>
    <col min="14102" max="14102" width="7.36328125" style="201" bestFit="1" customWidth="1"/>
    <col min="14103" max="14103" width="8.08984375" style="201" bestFit="1" customWidth="1"/>
    <col min="14104" max="14104" width="10.453125" style="201" bestFit="1" customWidth="1"/>
    <col min="14105" max="14108" width="8.08984375" style="201" bestFit="1" customWidth="1"/>
    <col min="14109" max="14109" width="8.453125" style="201" bestFit="1" customWidth="1"/>
    <col min="14110" max="14110" width="6.54296875" style="201" bestFit="1" customWidth="1"/>
    <col min="14111" max="14111" width="7.453125" style="201" bestFit="1" customWidth="1"/>
    <col min="14112" max="14112" width="8.08984375" style="201" bestFit="1" customWidth="1"/>
    <col min="14113" max="14113" width="4.08984375" style="201" bestFit="1" customWidth="1"/>
    <col min="14114" max="14114" width="8.08984375" style="201" bestFit="1" customWidth="1"/>
    <col min="14115" max="14115" width="9.08984375" style="201" bestFit="1" customWidth="1"/>
    <col min="14116" max="14116" width="36" style="201" bestFit="1" customWidth="1"/>
    <col min="14117" max="14117" width="77.08984375" style="201" bestFit="1" customWidth="1"/>
    <col min="14118" max="14118" width="255.6328125" style="201" bestFit="1" customWidth="1"/>
    <col min="14119" max="14335" width="6.90625" style="201"/>
    <col min="14336" max="14336" width="14.453125" style="201" bestFit="1" customWidth="1"/>
    <col min="14337" max="14337" width="11.6328125" style="201" bestFit="1" customWidth="1"/>
    <col min="14338" max="14339" width="10.08984375" style="201" bestFit="1" customWidth="1"/>
    <col min="14340" max="14340" width="6.54296875" style="201" bestFit="1" customWidth="1"/>
    <col min="14341" max="14341" width="80.90625" style="201" bestFit="1" customWidth="1"/>
    <col min="14342" max="14342" width="12.453125" style="201" bestFit="1" customWidth="1"/>
    <col min="14343" max="14343" width="15.6328125" style="201" bestFit="1" customWidth="1"/>
    <col min="14344" max="14344" width="9.08984375" style="201" bestFit="1" customWidth="1"/>
    <col min="14345" max="14345" width="61" style="201" bestFit="1" customWidth="1"/>
    <col min="14346" max="14346" width="13.90625" style="201" bestFit="1" customWidth="1"/>
    <col min="14347" max="14347" width="16.08984375" style="201" bestFit="1" customWidth="1"/>
    <col min="14348" max="14348" width="16.36328125" style="201" bestFit="1" customWidth="1"/>
    <col min="14349" max="14349" width="17.453125" style="201" bestFit="1" customWidth="1"/>
    <col min="14350" max="14350" width="21.6328125" style="201" bestFit="1" customWidth="1"/>
    <col min="14351" max="14351" width="18.36328125" style="201" bestFit="1" customWidth="1"/>
    <col min="14352" max="14352" width="12" style="201" bestFit="1" customWidth="1"/>
    <col min="14353" max="14354" width="10.08984375" style="201" bestFit="1" customWidth="1"/>
    <col min="14355" max="14355" width="11.6328125" style="201" bestFit="1" customWidth="1"/>
    <col min="14356" max="14357" width="8.08984375" style="201" bestFit="1" customWidth="1"/>
    <col min="14358" max="14358" width="7.36328125" style="201" bestFit="1" customWidth="1"/>
    <col min="14359" max="14359" width="8.08984375" style="201" bestFit="1" customWidth="1"/>
    <col min="14360" max="14360" width="10.453125" style="201" bestFit="1" customWidth="1"/>
    <col min="14361" max="14364" width="8.08984375" style="201" bestFit="1" customWidth="1"/>
    <col min="14365" max="14365" width="8.453125" style="201" bestFit="1" customWidth="1"/>
    <col min="14366" max="14366" width="6.54296875" style="201" bestFit="1" customWidth="1"/>
    <col min="14367" max="14367" width="7.453125" style="201" bestFit="1" customWidth="1"/>
    <col min="14368" max="14368" width="8.08984375" style="201" bestFit="1" customWidth="1"/>
    <col min="14369" max="14369" width="4.08984375" style="201" bestFit="1" customWidth="1"/>
    <col min="14370" max="14370" width="8.08984375" style="201" bestFit="1" customWidth="1"/>
    <col min="14371" max="14371" width="9.08984375" style="201" bestFit="1" customWidth="1"/>
    <col min="14372" max="14372" width="36" style="201" bestFit="1" customWidth="1"/>
    <col min="14373" max="14373" width="77.08984375" style="201" bestFit="1" customWidth="1"/>
    <col min="14374" max="14374" width="255.6328125" style="201" bestFit="1" customWidth="1"/>
    <col min="14375" max="14591" width="6.90625" style="201"/>
    <col min="14592" max="14592" width="14.453125" style="201" bestFit="1" customWidth="1"/>
    <col min="14593" max="14593" width="11.6328125" style="201" bestFit="1" customWidth="1"/>
    <col min="14594" max="14595" width="10.08984375" style="201" bestFit="1" customWidth="1"/>
    <col min="14596" max="14596" width="6.54296875" style="201" bestFit="1" customWidth="1"/>
    <col min="14597" max="14597" width="80.90625" style="201" bestFit="1" customWidth="1"/>
    <col min="14598" max="14598" width="12.453125" style="201" bestFit="1" customWidth="1"/>
    <col min="14599" max="14599" width="15.6328125" style="201" bestFit="1" customWidth="1"/>
    <col min="14600" max="14600" width="9.08984375" style="201" bestFit="1" customWidth="1"/>
    <col min="14601" max="14601" width="61" style="201" bestFit="1" customWidth="1"/>
    <col min="14602" max="14602" width="13.90625" style="201" bestFit="1" customWidth="1"/>
    <col min="14603" max="14603" width="16.08984375" style="201" bestFit="1" customWidth="1"/>
    <col min="14604" max="14604" width="16.36328125" style="201" bestFit="1" customWidth="1"/>
    <col min="14605" max="14605" width="17.453125" style="201" bestFit="1" customWidth="1"/>
    <col min="14606" max="14606" width="21.6328125" style="201" bestFit="1" customWidth="1"/>
    <col min="14607" max="14607" width="18.36328125" style="201" bestFit="1" customWidth="1"/>
    <col min="14608" max="14608" width="12" style="201" bestFit="1" customWidth="1"/>
    <col min="14609" max="14610" width="10.08984375" style="201" bestFit="1" customWidth="1"/>
    <col min="14611" max="14611" width="11.6328125" style="201" bestFit="1" customWidth="1"/>
    <col min="14612" max="14613" width="8.08984375" style="201" bestFit="1" customWidth="1"/>
    <col min="14614" max="14614" width="7.36328125" style="201" bestFit="1" customWidth="1"/>
    <col min="14615" max="14615" width="8.08984375" style="201" bestFit="1" customWidth="1"/>
    <col min="14616" max="14616" width="10.453125" style="201" bestFit="1" customWidth="1"/>
    <col min="14617" max="14620" width="8.08984375" style="201" bestFit="1" customWidth="1"/>
    <col min="14621" max="14621" width="8.453125" style="201" bestFit="1" customWidth="1"/>
    <col min="14622" max="14622" width="6.54296875" style="201" bestFit="1" customWidth="1"/>
    <col min="14623" max="14623" width="7.453125" style="201" bestFit="1" customWidth="1"/>
    <col min="14624" max="14624" width="8.08984375" style="201" bestFit="1" customWidth="1"/>
    <col min="14625" max="14625" width="4.08984375" style="201" bestFit="1" customWidth="1"/>
    <col min="14626" max="14626" width="8.08984375" style="201" bestFit="1" customWidth="1"/>
    <col min="14627" max="14627" width="9.08984375" style="201" bestFit="1" customWidth="1"/>
    <col min="14628" max="14628" width="36" style="201" bestFit="1" customWidth="1"/>
    <col min="14629" max="14629" width="77.08984375" style="201" bestFit="1" customWidth="1"/>
    <col min="14630" max="14630" width="255.6328125" style="201" bestFit="1" customWidth="1"/>
    <col min="14631" max="14847" width="6.90625" style="201"/>
    <col min="14848" max="14848" width="14.453125" style="201" bestFit="1" customWidth="1"/>
    <col min="14849" max="14849" width="11.6328125" style="201" bestFit="1" customWidth="1"/>
    <col min="14850" max="14851" width="10.08984375" style="201" bestFit="1" customWidth="1"/>
    <col min="14852" max="14852" width="6.54296875" style="201" bestFit="1" customWidth="1"/>
    <col min="14853" max="14853" width="80.90625" style="201" bestFit="1" customWidth="1"/>
    <col min="14854" max="14854" width="12.453125" style="201" bestFit="1" customWidth="1"/>
    <col min="14855" max="14855" width="15.6328125" style="201" bestFit="1" customWidth="1"/>
    <col min="14856" max="14856" width="9.08984375" style="201" bestFit="1" customWidth="1"/>
    <col min="14857" max="14857" width="61" style="201" bestFit="1" customWidth="1"/>
    <col min="14858" max="14858" width="13.90625" style="201" bestFit="1" customWidth="1"/>
    <col min="14859" max="14859" width="16.08984375" style="201" bestFit="1" customWidth="1"/>
    <col min="14860" max="14860" width="16.36328125" style="201" bestFit="1" customWidth="1"/>
    <col min="14861" max="14861" width="17.453125" style="201" bestFit="1" customWidth="1"/>
    <col min="14862" max="14862" width="21.6328125" style="201" bestFit="1" customWidth="1"/>
    <col min="14863" max="14863" width="18.36328125" style="201" bestFit="1" customWidth="1"/>
    <col min="14864" max="14864" width="12" style="201" bestFit="1" customWidth="1"/>
    <col min="14865" max="14866" width="10.08984375" style="201" bestFit="1" customWidth="1"/>
    <col min="14867" max="14867" width="11.6328125" style="201" bestFit="1" customWidth="1"/>
    <col min="14868" max="14869" width="8.08984375" style="201" bestFit="1" customWidth="1"/>
    <col min="14870" max="14870" width="7.36328125" style="201" bestFit="1" customWidth="1"/>
    <col min="14871" max="14871" width="8.08984375" style="201" bestFit="1" customWidth="1"/>
    <col min="14872" max="14872" width="10.453125" style="201" bestFit="1" customWidth="1"/>
    <col min="14873" max="14876" width="8.08984375" style="201" bestFit="1" customWidth="1"/>
    <col min="14877" max="14877" width="8.453125" style="201" bestFit="1" customWidth="1"/>
    <col min="14878" max="14878" width="6.54296875" style="201" bestFit="1" customWidth="1"/>
    <col min="14879" max="14879" width="7.453125" style="201" bestFit="1" customWidth="1"/>
    <col min="14880" max="14880" width="8.08984375" style="201" bestFit="1" customWidth="1"/>
    <col min="14881" max="14881" width="4.08984375" style="201" bestFit="1" customWidth="1"/>
    <col min="14882" max="14882" width="8.08984375" style="201" bestFit="1" customWidth="1"/>
    <col min="14883" max="14883" width="9.08984375" style="201" bestFit="1" customWidth="1"/>
    <col min="14884" max="14884" width="36" style="201" bestFit="1" customWidth="1"/>
    <col min="14885" max="14885" width="77.08984375" style="201" bestFit="1" customWidth="1"/>
    <col min="14886" max="14886" width="255.6328125" style="201" bestFit="1" customWidth="1"/>
    <col min="14887" max="15103" width="6.90625" style="201"/>
    <col min="15104" max="15104" width="14.453125" style="201" bestFit="1" customWidth="1"/>
    <col min="15105" max="15105" width="11.6328125" style="201" bestFit="1" customWidth="1"/>
    <col min="15106" max="15107" width="10.08984375" style="201" bestFit="1" customWidth="1"/>
    <col min="15108" max="15108" width="6.54296875" style="201" bestFit="1" customWidth="1"/>
    <col min="15109" max="15109" width="80.90625" style="201" bestFit="1" customWidth="1"/>
    <col min="15110" max="15110" width="12.453125" style="201" bestFit="1" customWidth="1"/>
    <col min="15111" max="15111" width="15.6328125" style="201" bestFit="1" customWidth="1"/>
    <col min="15112" max="15112" width="9.08984375" style="201" bestFit="1" customWidth="1"/>
    <col min="15113" max="15113" width="61" style="201" bestFit="1" customWidth="1"/>
    <col min="15114" max="15114" width="13.90625" style="201" bestFit="1" customWidth="1"/>
    <col min="15115" max="15115" width="16.08984375" style="201" bestFit="1" customWidth="1"/>
    <col min="15116" max="15116" width="16.36328125" style="201" bestFit="1" customWidth="1"/>
    <col min="15117" max="15117" width="17.453125" style="201" bestFit="1" customWidth="1"/>
    <col min="15118" max="15118" width="21.6328125" style="201" bestFit="1" customWidth="1"/>
    <col min="15119" max="15119" width="18.36328125" style="201" bestFit="1" customWidth="1"/>
    <col min="15120" max="15120" width="12" style="201" bestFit="1" customWidth="1"/>
    <col min="15121" max="15122" width="10.08984375" style="201" bestFit="1" customWidth="1"/>
    <col min="15123" max="15123" width="11.6328125" style="201" bestFit="1" customWidth="1"/>
    <col min="15124" max="15125" width="8.08984375" style="201" bestFit="1" customWidth="1"/>
    <col min="15126" max="15126" width="7.36328125" style="201" bestFit="1" customWidth="1"/>
    <col min="15127" max="15127" width="8.08984375" style="201" bestFit="1" customWidth="1"/>
    <col min="15128" max="15128" width="10.453125" style="201" bestFit="1" customWidth="1"/>
    <col min="15129" max="15132" width="8.08984375" style="201" bestFit="1" customWidth="1"/>
    <col min="15133" max="15133" width="8.453125" style="201" bestFit="1" customWidth="1"/>
    <col min="15134" max="15134" width="6.54296875" style="201" bestFit="1" customWidth="1"/>
    <col min="15135" max="15135" width="7.453125" style="201" bestFit="1" customWidth="1"/>
    <col min="15136" max="15136" width="8.08984375" style="201" bestFit="1" customWidth="1"/>
    <col min="15137" max="15137" width="4.08984375" style="201" bestFit="1" customWidth="1"/>
    <col min="15138" max="15138" width="8.08984375" style="201" bestFit="1" customWidth="1"/>
    <col min="15139" max="15139" width="9.08984375" style="201" bestFit="1" customWidth="1"/>
    <col min="15140" max="15140" width="36" style="201" bestFit="1" customWidth="1"/>
    <col min="15141" max="15141" width="77.08984375" style="201" bestFit="1" customWidth="1"/>
    <col min="15142" max="15142" width="255.6328125" style="201" bestFit="1" customWidth="1"/>
    <col min="15143" max="15359" width="6.90625" style="201"/>
    <col min="15360" max="15360" width="14.453125" style="201" bestFit="1" customWidth="1"/>
    <col min="15361" max="15361" width="11.6328125" style="201" bestFit="1" customWidth="1"/>
    <col min="15362" max="15363" width="10.08984375" style="201" bestFit="1" customWidth="1"/>
    <col min="15364" max="15364" width="6.54296875" style="201" bestFit="1" customWidth="1"/>
    <col min="15365" max="15365" width="80.90625" style="201" bestFit="1" customWidth="1"/>
    <col min="15366" max="15366" width="12.453125" style="201" bestFit="1" customWidth="1"/>
    <col min="15367" max="15367" width="15.6328125" style="201" bestFit="1" customWidth="1"/>
    <col min="15368" max="15368" width="9.08984375" style="201" bestFit="1" customWidth="1"/>
    <col min="15369" max="15369" width="61" style="201" bestFit="1" customWidth="1"/>
    <col min="15370" max="15370" width="13.90625" style="201" bestFit="1" customWidth="1"/>
    <col min="15371" max="15371" width="16.08984375" style="201" bestFit="1" customWidth="1"/>
    <col min="15372" max="15372" width="16.36328125" style="201" bestFit="1" customWidth="1"/>
    <col min="15373" max="15373" width="17.453125" style="201" bestFit="1" customWidth="1"/>
    <col min="15374" max="15374" width="21.6328125" style="201" bestFit="1" customWidth="1"/>
    <col min="15375" max="15375" width="18.36328125" style="201" bestFit="1" customWidth="1"/>
    <col min="15376" max="15376" width="12" style="201" bestFit="1" customWidth="1"/>
    <col min="15377" max="15378" width="10.08984375" style="201" bestFit="1" customWidth="1"/>
    <col min="15379" max="15379" width="11.6328125" style="201" bestFit="1" customWidth="1"/>
    <col min="15380" max="15381" width="8.08984375" style="201" bestFit="1" customWidth="1"/>
    <col min="15382" max="15382" width="7.36328125" style="201" bestFit="1" customWidth="1"/>
    <col min="15383" max="15383" width="8.08984375" style="201" bestFit="1" customWidth="1"/>
    <col min="15384" max="15384" width="10.453125" style="201" bestFit="1" customWidth="1"/>
    <col min="15385" max="15388" width="8.08984375" style="201" bestFit="1" customWidth="1"/>
    <col min="15389" max="15389" width="8.453125" style="201" bestFit="1" customWidth="1"/>
    <col min="15390" max="15390" width="6.54296875" style="201" bestFit="1" customWidth="1"/>
    <col min="15391" max="15391" width="7.453125" style="201" bestFit="1" customWidth="1"/>
    <col min="15392" max="15392" width="8.08984375" style="201" bestFit="1" customWidth="1"/>
    <col min="15393" max="15393" width="4.08984375" style="201" bestFit="1" customWidth="1"/>
    <col min="15394" max="15394" width="8.08984375" style="201" bestFit="1" customWidth="1"/>
    <col min="15395" max="15395" width="9.08984375" style="201" bestFit="1" customWidth="1"/>
    <col min="15396" max="15396" width="36" style="201" bestFit="1" customWidth="1"/>
    <col min="15397" max="15397" width="77.08984375" style="201" bestFit="1" customWidth="1"/>
    <col min="15398" max="15398" width="255.6328125" style="201" bestFit="1" customWidth="1"/>
    <col min="15399" max="15615" width="6.90625" style="201"/>
    <col min="15616" max="15616" width="14.453125" style="201" bestFit="1" customWidth="1"/>
    <col min="15617" max="15617" width="11.6328125" style="201" bestFit="1" customWidth="1"/>
    <col min="15618" max="15619" width="10.08984375" style="201" bestFit="1" customWidth="1"/>
    <col min="15620" max="15620" width="6.54296875" style="201" bestFit="1" customWidth="1"/>
    <col min="15621" max="15621" width="80.90625" style="201" bestFit="1" customWidth="1"/>
    <col min="15622" max="15622" width="12.453125" style="201" bestFit="1" customWidth="1"/>
    <col min="15623" max="15623" width="15.6328125" style="201" bestFit="1" customWidth="1"/>
    <col min="15624" max="15624" width="9.08984375" style="201" bestFit="1" customWidth="1"/>
    <col min="15625" max="15625" width="61" style="201" bestFit="1" customWidth="1"/>
    <col min="15626" max="15626" width="13.90625" style="201" bestFit="1" customWidth="1"/>
    <col min="15627" max="15627" width="16.08984375" style="201" bestFit="1" customWidth="1"/>
    <col min="15628" max="15628" width="16.36328125" style="201" bestFit="1" customWidth="1"/>
    <col min="15629" max="15629" width="17.453125" style="201" bestFit="1" customWidth="1"/>
    <col min="15630" max="15630" width="21.6328125" style="201" bestFit="1" customWidth="1"/>
    <col min="15631" max="15631" width="18.36328125" style="201" bestFit="1" customWidth="1"/>
    <col min="15632" max="15632" width="12" style="201" bestFit="1" customWidth="1"/>
    <col min="15633" max="15634" width="10.08984375" style="201" bestFit="1" customWidth="1"/>
    <col min="15635" max="15635" width="11.6328125" style="201" bestFit="1" customWidth="1"/>
    <col min="15636" max="15637" width="8.08984375" style="201" bestFit="1" customWidth="1"/>
    <col min="15638" max="15638" width="7.36328125" style="201" bestFit="1" customWidth="1"/>
    <col min="15639" max="15639" width="8.08984375" style="201" bestFit="1" customWidth="1"/>
    <col min="15640" max="15640" width="10.453125" style="201" bestFit="1" customWidth="1"/>
    <col min="15641" max="15644" width="8.08984375" style="201" bestFit="1" customWidth="1"/>
    <col min="15645" max="15645" width="8.453125" style="201" bestFit="1" customWidth="1"/>
    <col min="15646" max="15646" width="6.54296875" style="201" bestFit="1" customWidth="1"/>
    <col min="15647" max="15647" width="7.453125" style="201" bestFit="1" customWidth="1"/>
    <col min="15648" max="15648" width="8.08984375" style="201" bestFit="1" customWidth="1"/>
    <col min="15649" max="15649" width="4.08984375" style="201" bestFit="1" customWidth="1"/>
    <col min="15650" max="15650" width="8.08984375" style="201" bestFit="1" customWidth="1"/>
    <col min="15651" max="15651" width="9.08984375" style="201" bestFit="1" customWidth="1"/>
    <col min="15652" max="15652" width="36" style="201" bestFit="1" customWidth="1"/>
    <col min="15653" max="15653" width="77.08984375" style="201" bestFit="1" customWidth="1"/>
    <col min="15654" max="15654" width="255.6328125" style="201" bestFit="1" customWidth="1"/>
    <col min="15655" max="15871" width="6.90625" style="201"/>
    <col min="15872" max="15872" width="14.453125" style="201" bestFit="1" customWidth="1"/>
    <col min="15873" max="15873" width="11.6328125" style="201" bestFit="1" customWidth="1"/>
    <col min="15874" max="15875" width="10.08984375" style="201" bestFit="1" customWidth="1"/>
    <col min="15876" max="15876" width="6.54296875" style="201" bestFit="1" customWidth="1"/>
    <col min="15877" max="15877" width="80.90625" style="201" bestFit="1" customWidth="1"/>
    <col min="15878" max="15878" width="12.453125" style="201" bestFit="1" customWidth="1"/>
    <col min="15879" max="15879" width="15.6328125" style="201" bestFit="1" customWidth="1"/>
    <col min="15880" max="15880" width="9.08984375" style="201" bestFit="1" customWidth="1"/>
    <col min="15881" max="15881" width="61" style="201" bestFit="1" customWidth="1"/>
    <col min="15882" max="15882" width="13.90625" style="201" bestFit="1" customWidth="1"/>
    <col min="15883" max="15883" width="16.08984375" style="201" bestFit="1" customWidth="1"/>
    <col min="15884" max="15884" width="16.36328125" style="201" bestFit="1" customWidth="1"/>
    <col min="15885" max="15885" width="17.453125" style="201" bestFit="1" customWidth="1"/>
    <col min="15886" max="15886" width="21.6328125" style="201" bestFit="1" customWidth="1"/>
    <col min="15887" max="15887" width="18.36328125" style="201" bestFit="1" customWidth="1"/>
    <col min="15888" max="15888" width="12" style="201" bestFit="1" customWidth="1"/>
    <col min="15889" max="15890" width="10.08984375" style="201" bestFit="1" customWidth="1"/>
    <col min="15891" max="15891" width="11.6328125" style="201" bestFit="1" customWidth="1"/>
    <col min="15892" max="15893" width="8.08984375" style="201" bestFit="1" customWidth="1"/>
    <col min="15894" max="15894" width="7.36328125" style="201" bestFit="1" customWidth="1"/>
    <col min="15895" max="15895" width="8.08984375" style="201" bestFit="1" customWidth="1"/>
    <col min="15896" max="15896" width="10.453125" style="201" bestFit="1" customWidth="1"/>
    <col min="15897" max="15900" width="8.08984375" style="201" bestFit="1" customWidth="1"/>
    <col min="15901" max="15901" width="8.453125" style="201" bestFit="1" customWidth="1"/>
    <col min="15902" max="15902" width="6.54296875" style="201" bestFit="1" customWidth="1"/>
    <col min="15903" max="15903" width="7.453125" style="201" bestFit="1" customWidth="1"/>
    <col min="15904" max="15904" width="8.08984375" style="201" bestFit="1" customWidth="1"/>
    <col min="15905" max="15905" width="4.08984375" style="201" bestFit="1" customWidth="1"/>
    <col min="15906" max="15906" width="8.08984375" style="201" bestFit="1" customWidth="1"/>
    <col min="15907" max="15907" width="9.08984375" style="201" bestFit="1" customWidth="1"/>
    <col min="15908" max="15908" width="36" style="201" bestFit="1" customWidth="1"/>
    <col min="15909" max="15909" width="77.08984375" style="201" bestFit="1" customWidth="1"/>
    <col min="15910" max="15910" width="255.6328125" style="201" bestFit="1" customWidth="1"/>
    <col min="15911" max="16127" width="6.90625" style="201"/>
    <col min="16128" max="16128" width="14.453125" style="201" bestFit="1" customWidth="1"/>
    <col min="16129" max="16129" width="11.6328125" style="201" bestFit="1" customWidth="1"/>
    <col min="16130" max="16131" width="10.08984375" style="201" bestFit="1" customWidth="1"/>
    <col min="16132" max="16132" width="6.54296875" style="201" bestFit="1" customWidth="1"/>
    <col min="16133" max="16133" width="80.90625" style="201" bestFit="1" customWidth="1"/>
    <col min="16134" max="16134" width="12.453125" style="201" bestFit="1" customWidth="1"/>
    <col min="16135" max="16135" width="15.6328125" style="201" bestFit="1" customWidth="1"/>
    <col min="16136" max="16136" width="9.08984375" style="201" bestFit="1" customWidth="1"/>
    <col min="16137" max="16137" width="61" style="201" bestFit="1" customWidth="1"/>
    <col min="16138" max="16138" width="13.90625" style="201" bestFit="1" customWidth="1"/>
    <col min="16139" max="16139" width="16.08984375" style="201" bestFit="1" customWidth="1"/>
    <col min="16140" max="16140" width="16.36328125" style="201" bestFit="1" customWidth="1"/>
    <col min="16141" max="16141" width="17.453125" style="201" bestFit="1" customWidth="1"/>
    <col min="16142" max="16142" width="21.6328125" style="201" bestFit="1" customWidth="1"/>
    <col min="16143" max="16143" width="18.36328125" style="201" bestFit="1" customWidth="1"/>
    <col min="16144" max="16144" width="12" style="201" bestFit="1" customWidth="1"/>
    <col min="16145" max="16146" width="10.08984375" style="201" bestFit="1" customWidth="1"/>
    <col min="16147" max="16147" width="11.6328125" style="201" bestFit="1" customWidth="1"/>
    <col min="16148" max="16149" width="8.08984375" style="201" bestFit="1" customWidth="1"/>
    <col min="16150" max="16150" width="7.36328125" style="201" bestFit="1" customWidth="1"/>
    <col min="16151" max="16151" width="8.08984375" style="201" bestFit="1" customWidth="1"/>
    <col min="16152" max="16152" width="10.453125" style="201" bestFit="1" customWidth="1"/>
    <col min="16153" max="16156" width="8.08984375" style="201" bestFit="1" customWidth="1"/>
    <col min="16157" max="16157" width="8.453125" style="201" bestFit="1" customWidth="1"/>
    <col min="16158" max="16158" width="6.54296875" style="201" bestFit="1" customWidth="1"/>
    <col min="16159" max="16159" width="7.453125" style="201" bestFit="1" customWidth="1"/>
    <col min="16160" max="16160" width="8.08984375" style="201" bestFit="1" customWidth="1"/>
    <col min="16161" max="16161" width="4.08984375" style="201" bestFit="1" customWidth="1"/>
    <col min="16162" max="16162" width="8.08984375" style="201" bestFit="1" customWidth="1"/>
    <col min="16163" max="16163" width="9.08984375" style="201" bestFit="1" customWidth="1"/>
    <col min="16164" max="16164" width="36" style="201" bestFit="1" customWidth="1"/>
    <col min="16165" max="16165" width="77.08984375" style="201" bestFit="1" customWidth="1"/>
    <col min="16166" max="16166" width="255.6328125" style="201" bestFit="1" customWidth="1"/>
    <col min="16167" max="16384" width="6.90625" style="201"/>
  </cols>
  <sheetData>
    <row r="1" spans="1:38" x14ac:dyDescent="0.35">
      <c r="A1" s="201" t="s">
        <v>0</v>
      </c>
      <c r="B1" s="201" t="s">
        <v>1</v>
      </c>
      <c r="C1" s="201" t="s">
        <v>2</v>
      </c>
      <c r="D1" s="201" t="s">
        <v>3</v>
      </c>
      <c r="E1" s="201" t="s">
        <v>4</v>
      </c>
      <c r="F1" s="201" t="s">
        <v>5</v>
      </c>
      <c r="G1" s="201" t="s">
        <v>6</v>
      </c>
      <c r="H1" s="201" t="s">
        <v>7</v>
      </c>
      <c r="I1" s="201" t="s">
        <v>8</v>
      </c>
      <c r="J1" s="201" t="s">
        <v>9</v>
      </c>
      <c r="K1" s="201" t="s">
        <v>10</v>
      </c>
      <c r="L1" s="201" t="s">
        <v>11</v>
      </c>
      <c r="M1" s="201" t="s">
        <v>12</v>
      </c>
      <c r="N1" s="201" t="s">
        <v>13</v>
      </c>
      <c r="O1" s="201" t="s">
        <v>14</v>
      </c>
      <c r="P1" s="201" t="s">
        <v>15</v>
      </c>
      <c r="Q1" s="201" t="s">
        <v>16</v>
      </c>
      <c r="R1" s="201" t="s">
        <v>17</v>
      </c>
      <c r="S1" s="201" t="s">
        <v>18</v>
      </c>
      <c r="T1" s="201" t="s">
        <v>19</v>
      </c>
      <c r="U1" s="201" t="s">
        <v>20</v>
      </c>
      <c r="V1" s="201" t="s">
        <v>21</v>
      </c>
      <c r="W1" s="201" t="s">
        <v>22</v>
      </c>
      <c r="X1" s="201" t="s">
        <v>23</v>
      </c>
      <c r="Y1" s="201" t="s">
        <v>24</v>
      </c>
      <c r="Z1" s="201" t="s">
        <v>25</v>
      </c>
      <c r="AA1" s="201" t="s">
        <v>26</v>
      </c>
      <c r="AB1" s="201" t="s">
        <v>27</v>
      </c>
      <c r="AC1" s="201" t="s">
        <v>28</v>
      </c>
      <c r="AD1" s="201" t="s">
        <v>29</v>
      </c>
      <c r="AE1" s="201" t="s">
        <v>30</v>
      </c>
      <c r="AF1" s="201" t="s">
        <v>31</v>
      </c>
      <c r="AG1" s="201" t="s">
        <v>32</v>
      </c>
      <c r="AH1" s="201" t="s">
        <v>33</v>
      </c>
      <c r="AI1" s="201" t="s">
        <v>34</v>
      </c>
      <c r="AJ1" s="201" t="s">
        <v>35</v>
      </c>
      <c r="AK1" s="201" t="s">
        <v>36</v>
      </c>
      <c r="AL1" s="201" t="s">
        <v>37</v>
      </c>
    </row>
    <row r="2" spans="1:38" x14ac:dyDescent="0.35">
      <c r="A2" s="203">
        <v>2</v>
      </c>
      <c r="B2" s="203">
        <v>1</v>
      </c>
      <c r="C2" s="202" t="s">
        <v>38</v>
      </c>
      <c r="D2" s="202" t="s">
        <v>39</v>
      </c>
      <c r="E2" s="204">
        <v>170574</v>
      </c>
      <c r="F2" s="203">
        <v>5353</v>
      </c>
      <c r="G2" s="202" t="s">
        <v>40</v>
      </c>
      <c r="H2" s="205">
        <v>44960.893750000003</v>
      </c>
      <c r="I2" s="203">
        <v>1684</v>
      </c>
      <c r="M2" s="202" t="s">
        <v>39</v>
      </c>
      <c r="N2" s="202" t="s">
        <v>41</v>
      </c>
      <c r="O2" s="206">
        <v>657127.19999999995</v>
      </c>
      <c r="P2" s="206">
        <v>3748.22</v>
      </c>
      <c r="Q2" s="206">
        <v>162.66999999999999</v>
      </c>
      <c r="R2" s="206">
        <v>557.13</v>
      </c>
      <c r="S2" s="206">
        <v>0</v>
      </c>
      <c r="T2" s="206">
        <v>0</v>
      </c>
      <c r="U2" s="206">
        <v>0</v>
      </c>
      <c r="V2" s="206">
        <v>25</v>
      </c>
      <c r="W2" s="206">
        <v>0</v>
      </c>
      <c r="X2" s="206">
        <v>0</v>
      </c>
      <c r="Y2" s="206">
        <v>0</v>
      </c>
      <c r="Z2" s="206">
        <v>0</v>
      </c>
      <c r="AA2" s="206">
        <v>0</v>
      </c>
      <c r="AB2" s="206">
        <v>0</v>
      </c>
      <c r="AC2" s="206">
        <v>411.09</v>
      </c>
      <c r="AD2" s="206">
        <v>0</v>
      </c>
      <c r="AE2" s="206">
        <v>0</v>
      </c>
      <c r="AF2" s="206">
        <v>0</v>
      </c>
      <c r="AG2" s="203">
        <v>12</v>
      </c>
      <c r="AH2" s="206">
        <v>533.29999999999995</v>
      </c>
      <c r="AI2" s="206">
        <v>4444.1899999999996</v>
      </c>
      <c r="AJ2" s="202" t="s">
        <v>42</v>
      </c>
      <c r="AK2" s="202" t="s">
        <v>43</v>
      </c>
      <c r="AL2" s="202" t="s">
        <v>44</v>
      </c>
    </row>
    <row r="3" spans="1:38" x14ac:dyDescent="0.35">
      <c r="A3" s="203">
        <v>2</v>
      </c>
      <c r="B3" s="203">
        <v>1</v>
      </c>
      <c r="C3" s="202" t="s">
        <v>38</v>
      </c>
      <c r="D3" s="202" t="s">
        <v>45</v>
      </c>
      <c r="E3" s="204">
        <v>170626</v>
      </c>
      <c r="F3" s="203">
        <v>5353</v>
      </c>
      <c r="H3" s="205">
        <v>44963.592361111114</v>
      </c>
      <c r="I3" s="203">
        <v>1684</v>
      </c>
      <c r="K3" s="202" t="s">
        <v>46</v>
      </c>
      <c r="M3" s="202" t="s">
        <v>45</v>
      </c>
      <c r="N3" s="202" t="s">
        <v>41</v>
      </c>
      <c r="O3" s="206">
        <v>376304.1</v>
      </c>
      <c r="P3" s="206">
        <v>3136.25</v>
      </c>
      <c r="Q3" s="206">
        <v>212</v>
      </c>
      <c r="R3" s="206">
        <v>276.3</v>
      </c>
      <c r="S3" s="206">
        <v>0</v>
      </c>
      <c r="T3" s="206">
        <v>0</v>
      </c>
      <c r="U3" s="206">
        <v>0</v>
      </c>
      <c r="V3" s="206">
        <v>25</v>
      </c>
      <c r="W3" s="206">
        <v>0</v>
      </c>
      <c r="X3" s="206">
        <v>0</v>
      </c>
      <c r="Y3" s="206">
        <v>0</v>
      </c>
      <c r="Z3" s="206">
        <v>0</v>
      </c>
      <c r="AA3" s="206">
        <v>0</v>
      </c>
      <c r="AB3" s="206">
        <v>0</v>
      </c>
      <c r="AC3" s="206">
        <v>351.95</v>
      </c>
      <c r="AD3" s="206">
        <v>0</v>
      </c>
      <c r="AE3" s="206">
        <v>0</v>
      </c>
      <c r="AF3" s="206">
        <v>0</v>
      </c>
      <c r="AG3" s="203">
        <v>12</v>
      </c>
      <c r="AH3" s="206">
        <v>456.58</v>
      </c>
      <c r="AI3" s="206">
        <v>3804.83</v>
      </c>
      <c r="AJ3" s="202" t="s">
        <v>42</v>
      </c>
      <c r="AK3" s="202" t="s">
        <v>43</v>
      </c>
      <c r="AL3" s="202" t="s">
        <v>47</v>
      </c>
    </row>
    <row r="4" spans="1:38" x14ac:dyDescent="0.35">
      <c r="A4" s="203">
        <v>2</v>
      </c>
      <c r="B4" s="203">
        <v>1</v>
      </c>
      <c r="C4" s="202" t="s">
        <v>38</v>
      </c>
      <c r="D4" s="202" t="s">
        <v>48</v>
      </c>
      <c r="E4" s="204">
        <v>170645</v>
      </c>
      <c r="F4" s="203">
        <v>5353</v>
      </c>
      <c r="H4" s="205">
        <v>44963.7</v>
      </c>
      <c r="I4" s="203">
        <v>1684</v>
      </c>
      <c r="K4" s="202" t="s">
        <v>49</v>
      </c>
      <c r="M4" s="202" t="s">
        <v>48</v>
      </c>
      <c r="N4" s="202" t="s">
        <v>41</v>
      </c>
      <c r="O4" s="206">
        <v>229056.35</v>
      </c>
      <c r="P4" s="206">
        <v>3275.66</v>
      </c>
      <c r="Q4" s="206">
        <v>212</v>
      </c>
      <c r="R4" s="206">
        <v>129.06</v>
      </c>
      <c r="S4" s="206">
        <v>0</v>
      </c>
      <c r="T4" s="206">
        <v>0</v>
      </c>
      <c r="U4" s="206">
        <v>0</v>
      </c>
      <c r="V4" s="206">
        <v>25</v>
      </c>
      <c r="W4" s="206">
        <v>0</v>
      </c>
      <c r="X4" s="206">
        <v>0</v>
      </c>
      <c r="Y4" s="206">
        <v>0</v>
      </c>
      <c r="Z4" s="206">
        <v>0</v>
      </c>
      <c r="AA4" s="206">
        <v>0</v>
      </c>
      <c r="AB4" s="206">
        <v>0</v>
      </c>
      <c r="AC4" s="206">
        <v>366.6</v>
      </c>
      <c r="AD4" s="206">
        <v>0</v>
      </c>
      <c r="AE4" s="206">
        <v>0</v>
      </c>
      <c r="AF4" s="206">
        <v>0</v>
      </c>
      <c r="AG4" s="203">
        <v>12</v>
      </c>
      <c r="AH4" s="206">
        <v>475.59</v>
      </c>
      <c r="AI4" s="206">
        <v>3963.25</v>
      </c>
      <c r="AJ4" s="202" t="s">
        <v>42</v>
      </c>
      <c r="AK4" s="202" t="s">
        <v>43</v>
      </c>
      <c r="AL4" s="202" t="s">
        <v>50</v>
      </c>
    </row>
    <row r="5" spans="1:38" x14ac:dyDescent="0.35">
      <c r="A5" s="203">
        <v>2</v>
      </c>
      <c r="B5" s="203">
        <v>1</v>
      </c>
      <c r="C5" s="202" t="s">
        <v>38</v>
      </c>
      <c r="D5" s="202" t="s">
        <v>51</v>
      </c>
      <c r="E5" s="204">
        <v>170755</v>
      </c>
      <c r="F5" s="203">
        <v>5353</v>
      </c>
      <c r="G5" s="202" t="s">
        <v>52</v>
      </c>
      <c r="H5" s="205">
        <v>44964.499305555553</v>
      </c>
      <c r="I5" s="203">
        <v>1684</v>
      </c>
      <c r="K5" s="202" t="s">
        <v>53</v>
      </c>
      <c r="M5" s="202" t="s">
        <v>51</v>
      </c>
      <c r="N5" s="202" t="s">
        <v>41</v>
      </c>
      <c r="O5" s="206">
        <v>23961.77</v>
      </c>
      <c r="P5" s="206">
        <v>512.45000000000005</v>
      </c>
      <c r="Q5" s="206">
        <v>84.8</v>
      </c>
      <c r="R5" s="206">
        <v>0</v>
      </c>
      <c r="S5" s="206">
        <v>0</v>
      </c>
      <c r="T5" s="206">
        <v>0</v>
      </c>
      <c r="U5" s="206">
        <v>0</v>
      </c>
      <c r="V5" s="206">
        <v>25</v>
      </c>
      <c r="W5" s="206">
        <v>0</v>
      </c>
      <c r="X5" s="206">
        <v>0</v>
      </c>
      <c r="Y5" s="206">
        <v>0</v>
      </c>
      <c r="Z5" s="206">
        <v>0</v>
      </c>
      <c r="AA5" s="206">
        <v>0</v>
      </c>
      <c r="AB5" s="206">
        <v>0</v>
      </c>
      <c r="AC5" s="206">
        <v>62.78</v>
      </c>
      <c r="AD5" s="206">
        <v>0</v>
      </c>
      <c r="AE5" s="206">
        <v>0</v>
      </c>
      <c r="AF5" s="206">
        <v>0</v>
      </c>
      <c r="AG5" s="203">
        <v>12</v>
      </c>
      <c r="AH5" s="206">
        <v>81.44</v>
      </c>
      <c r="AI5" s="206">
        <v>678.69</v>
      </c>
      <c r="AJ5" s="202" t="s">
        <v>42</v>
      </c>
      <c r="AL5" s="202" t="s">
        <v>54</v>
      </c>
    </row>
    <row r="6" spans="1:38" x14ac:dyDescent="0.35">
      <c r="A6" s="203">
        <v>2</v>
      </c>
      <c r="B6" s="203">
        <v>1</v>
      </c>
      <c r="C6" s="202" t="s">
        <v>38</v>
      </c>
      <c r="D6" s="202" t="s">
        <v>55</v>
      </c>
      <c r="E6" s="204">
        <v>170770</v>
      </c>
      <c r="F6" s="203">
        <v>5353</v>
      </c>
      <c r="G6" s="202" t="s">
        <v>56</v>
      </c>
      <c r="H6" s="205">
        <v>44964.611111111109</v>
      </c>
      <c r="I6" s="203">
        <v>1684</v>
      </c>
      <c r="L6" s="202" t="s">
        <v>55</v>
      </c>
      <c r="M6" s="202" t="s">
        <v>55</v>
      </c>
      <c r="N6" s="202" t="s">
        <v>41</v>
      </c>
      <c r="O6" s="206">
        <v>19486.55</v>
      </c>
      <c r="P6" s="206">
        <v>719.77</v>
      </c>
      <c r="Q6" s="206">
        <v>58.12</v>
      </c>
      <c r="R6" s="206">
        <v>45</v>
      </c>
      <c r="S6" s="206">
        <v>0</v>
      </c>
      <c r="T6" s="206">
        <v>0</v>
      </c>
      <c r="U6" s="206">
        <v>0</v>
      </c>
      <c r="V6" s="206">
        <v>25</v>
      </c>
      <c r="W6" s="206">
        <v>0</v>
      </c>
      <c r="X6" s="206">
        <v>0</v>
      </c>
      <c r="Y6" s="206">
        <v>0</v>
      </c>
      <c r="Z6" s="206">
        <v>0</v>
      </c>
      <c r="AA6" s="206">
        <v>0</v>
      </c>
      <c r="AB6" s="206">
        <v>0</v>
      </c>
      <c r="AC6" s="206">
        <v>81.77</v>
      </c>
      <c r="AD6" s="206">
        <v>0</v>
      </c>
      <c r="AE6" s="206">
        <v>0</v>
      </c>
      <c r="AF6" s="206">
        <v>218</v>
      </c>
      <c r="AG6" s="203">
        <v>12</v>
      </c>
      <c r="AH6" s="206">
        <v>106.08</v>
      </c>
      <c r="AI6" s="206">
        <v>883.97</v>
      </c>
      <c r="AJ6" s="202" t="s">
        <v>42</v>
      </c>
      <c r="AK6" s="202" t="s">
        <v>56</v>
      </c>
      <c r="AL6" s="202" t="s">
        <v>57</v>
      </c>
    </row>
    <row r="7" spans="1:38" x14ac:dyDescent="0.35">
      <c r="A7" s="203">
        <v>2</v>
      </c>
      <c r="B7" s="203">
        <v>1</v>
      </c>
      <c r="C7" s="202" t="s">
        <v>38</v>
      </c>
      <c r="D7" s="202" t="s">
        <v>58</v>
      </c>
      <c r="E7" s="204">
        <v>170792</v>
      </c>
      <c r="F7" s="203">
        <v>5353</v>
      </c>
      <c r="H7" s="205">
        <v>44964.72152777778</v>
      </c>
      <c r="I7" s="203">
        <v>1684</v>
      </c>
      <c r="K7" s="202" t="s">
        <v>59</v>
      </c>
      <c r="M7" s="202" t="s">
        <v>58</v>
      </c>
      <c r="N7" s="202" t="s">
        <v>41</v>
      </c>
      <c r="O7" s="206">
        <v>376761.56</v>
      </c>
      <c r="P7" s="206">
        <v>2468.75</v>
      </c>
      <c r="Q7" s="206">
        <v>128.35</v>
      </c>
      <c r="R7" s="206">
        <v>226.76</v>
      </c>
      <c r="S7" s="206">
        <v>0</v>
      </c>
      <c r="T7" s="206">
        <v>0</v>
      </c>
      <c r="U7" s="206">
        <v>0</v>
      </c>
      <c r="V7" s="206">
        <v>25</v>
      </c>
      <c r="W7" s="206">
        <v>0</v>
      </c>
      <c r="X7" s="206">
        <v>0</v>
      </c>
      <c r="Y7" s="206">
        <v>0</v>
      </c>
      <c r="Z7" s="206">
        <v>0</v>
      </c>
      <c r="AA7" s="206">
        <v>0</v>
      </c>
      <c r="AB7" s="206">
        <v>0</v>
      </c>
      <c r="AC7" s="206">
        <v>272.99</v>
      </c>
      <c r="AD7" s="206">
        <v>0</v>
      </c>
      <c r="AE7" s="206">
        <v>0</v>
      </c>
      <c r="AF7" s="206">
        <v>648</v>
      </c>
      <c r="AG7" s="203">
        <v>12</v>
      </c>
      <c r="AH7" s="206">
        <v>354.15</v>
      </c>
      <c r="AI7" s="206">
        <v>2951.25</v>
      </c>
      <c r="AJ7" s="202" t="s">
        <v>42</v>
      </c>
      <c r="AL7" s="202" t="s">
        <v>60</v>
      </c>
    </row>
    <row r="8" spans="1:38" s="221" customFormat="1" x14ac:dyDescent="0.35">
      <c r="A8" s="218">
        <v>2</v>
      </c>
      <c r="B8" s="218">
        <v>1</v>
      </c>
      <c r="C8" s="219" t="s">
        <v>38</v>
      </c>
      <c r="D8" s="219" t="s">
        <v>61</v>
      </c>
      <c r="E8" s="220">
        <v>170793</v>
      </c>
      <c r="F8" s="218">
        <v>5353</v>
      </c>
      <c r="H8" s="222">
        <v>44964.724305555559</v>
      </c>
      <c r="I8" s="218">
        <v>1684</v>
      </c>
      <c r="K8" s="219" t="s">
        <v>62</v>
      </c>
      <c r="M8" s="219" t="s">
        <v>61</v>
      </c>
      <c r="N8" s="219" t="s">
        <v>41</v>
      </c>
      <c r="O8" s="223">
        <v>140999.69</v>
      </c>
      <c r="P8" s="223">
        <v>1199.92</v>
      </c>
      <c r="Q8" s="223">
        <v>102.69</v>
      </c>
      <c r="R8" s="223">
        <v>0</v>
      </c>
      <c r="S8" s="223">
        <v>0</v>
      </c>
      <c r="T8" s="223">
        <v>0</v>
      </c>
      <c r="U8" s="223">
        <v>0</v>
      </c>
      <c r="V8" s="223">
        <v>25</v>
      </c>
      <c r="W8" s="223">
        <v>0</v>
      </c>
      <c r="X8" s="223">
        <v>0</v>
      </c>
      <c r="Y8" s="223">
        <v>0</v>
      </c>
      <c r="Z8" s="223">
        <v>0</v>
      </c>
      <c r="AA8" s="223">
        <v>0</v>
      </c>
      <c r="AB8" s="223">
        <v>0</v>
      </c>
      <c r="AC8" s="223">
        <v>136.91999999999999</v>
      </c>
      <c r="AD8" s="223">
        <v>0</v>
      </c>
      <c r="AE8" s="223">
        <v>0</v>
      </c>
      <c r="AF8" s="223">
        <v>58</v>
      </c>
      <c r="AG8" s="218">
        <v>12</v>
      </c>
      <c r="AH8" s="223">
        <v>177.63</v>
      </c>
      <c r="AI8" s="223">
        <v>1480.24</v>
      </c>
      <c r="AJ8" s="219" t="s">
        <v>42</v>
      </c>
      <c r="AL8" s="219" t="s">
        <v>63</v>
      </c>
    </row>
    <row r="9" spans="1:38" x14ac:dyDescent="0.35">
      <c r="A9" s="203">
        <v>2</v>
      </c>
      <c r="B9" s="203">
        <v>1</v>
      </c>
      <c r="C9" s="202" t="s">
        <v>38</v>
      </c>
      <c r="D9" s="202" t="s">
        <v>64</v>
      </c>
      <c r="E9" s="204">
        <v>170888</v>
      </c>
      <c r="F9" s="203">
        <v>5353</v>
      </c>
      <c r="H9" s="205">
        <v>44965.45208333333</v>
      </c>
      <c r="I9" s="203">
        <v>1684</v>
      </c>
      <c r="K9" s="202" t="s">
        <v>65</v>
      </c>
      <c r="M9" s="202" t="s">
        <v>64</v>
      </c>
      <c r="N9" s="202" t="s">
        <v>41</v>
      </c>
      <c r="O9" s="206">
        <v>96981.1</v>
      </c>
      <c r="P9" s="206">
        <v>709.5</v>
      </c>
      <c r="Q9" s="206">
        <v>84.8</v>
      </c>
      <c r="R9" s="206">
        <v>0</v>
      </c>
      <c r="S9" s="206">
        <v>0</v>
      </c>
      <c r="T9" s="206">
        <v>0</v>
      </c>
      <c r="U9" s="206">
        <v>0</v>
      </c>
      <c r="V9" s="206">
        <v>25</v>
      </c>
      <c r="W9" s="206">
        <v>0</v>
      </c>
      <c r="X9" s="206">
        <v>0</v>
      </c>
      <c r="Y9" s="206">
        <v>0</v>
      </c>
      <c r="Z9" s="206">
        <v>0</v>
      </c>
      <c r="AA9" s="206">
        <v>0</v>
      </c>
      <c r="AB9" s="206">
        <v>0</v>
      </c>
      <c r="AC9" s="206">
        <v>83.49</v>
      </c>
      <c r="AD9" s="206">
        <v>0</v>
      </c>
      <c r="AE9" s="206">
        <v>0</v>
      </c>
      <c r="AF9" s="206">
        <v>138.69</v>
      </c>
      <c r="AG9" s="203">
        <v>12</v>
      </c>
      <c r="AH9" s="206">
        <v>108.31</v>
      </c>
      <c r="AI9" s="206">
        <v>902.61</v>
      </c>
      <c r="AJ9" s="202" t="s">
        <v>42</v>
      </c>
      <c r="AL9" s="202" t="s">
        <v>66</v>
      </c>
    </row>
    <row r="10" spans="1:38" x14ac:dyDescent="0.35">
      <c r="A10" s="203">
        <v>2</v>
      </c>
      <c r="B10" s="203">
        <v>1</v>
      </c>
      <c r="C10" s="202" t="s">
        <v>38</v>
      </c>
      <c r="D10" s="202" t="s">
        <v>67</v>
      </c>
      <c r="E10" s="204">
        <v>170906</v>
      </c>
      <c r="F10" s="203">
        <v>5353</v>
      </c>
      <c r="H10" s="205">
        <v>44965.537499999999</v>
      </c>
      <c r="I10" s="203">
        <v>1684</v>
      </c>
      <c r="K10" s="202" t="s">
        <v>68</v>
      </c>
      <c r="M10" s="202" t="s">
        <v>67</v>
      </c>
      <c r="N10" s="202" t="s">
        <v>69</v>
      </c>
      <c r="O10" s="206">
        <v>11824.01</v>
      </c>
      <c r="P10" s="206">
        <v>50.71</v>
      </c>
      <c r="Q10" s="206">
        <v>3.61</v>
      </c>
      <c r="R10" s="206">
        <v>0</v>
      </c>
      <c r="S10" s="206">
        <v>0</v>
      </c>
      <c r="T10" s="206">
        <v>0</v>
      </c>
      <c r="U10" s="206">
        <v>0</v>
      </c>
      <c r="V10" s="206">
        <v>25</v>
      </c>
      <c r="W10" s="206">
        <v>0</v>
      </c>
      <c r="X10" s="206">
        <v>0</v>
      </c>
      <c r="Y10" s="206">
        <v>0</v>
      </c>
      <c r="Z10" s="206">
        <v>0</v>
      </c>
      <c r="AA10" s="206">
        <v>0</v>
      </c>
      <c r="AB10" s="206">
        <v>0</v>
      </c>
      <c r="AC10" s="206">
        <v>0</v>
      </c>
      <c r="AD10" s="206">
        <v>0</v>
      </c>
      <c r="AE10" s="206">
        <v>0</v>
      </c>
      <c r="AF10" s="206">
        <v>2.04</v>
      </c>
      <c r="AG10" s="203">
        <v>12</v>
      </c>
      <c r="AH10" s="206">
        <v>7.41</v>
      </c>
      <c r="AI10" s="206">
        <v>61.73</v>
      </c>
      <c r="AJ10" s="202" t="s">
        <v>42</v>
      </c>
      <c r="AL10" s="202" t="s">
        <v>70</v>
      </c>
    </row>
    <row r="11" spans="1:38" x14ac:dyDescent="0.35">
      <c r="A11" s="203">
        <v>2</v>
      </c>
      <c r="B11" s="203">
        <v>1</v>
      </c>
      <c r="C11" s="202" t="s">
        <v>38</v>
      </c>
      <c r="D11" s="202" t="s">
        <v>71</v>
      </c>
      <c r="E11" s="204">
        <v>170908</v>
      </c>
      <c r="F11" s="203">
        <v>5353</v>
      </c>
      <c r="H11" s="205">
        <v>44965.538194444445</v>
      </c>
      <c r="I11" s="203">
        <v>1684</v>
      </c>
      <c r="K11" s="202" t="s">
        <v>72</v>
      </c>
      <c r="M11" s="202" t="s">
        <v>71</v>
      </c>
      <c r="N11" s="202" t="s">
        <v>73</v>
      </c>
      <c r="O11" s="206">
        <v>26338.62</v>
      </c>
      <c r="P11" s="206">
        <v>407.28</v>
      </c>
      <c r="Q11" s="206">
        <v>53.63</v>
      </c>
      <c r="R11" s="206">
        <v>0</v>
      </c>
      <c r="S11" s="206">
        <v>0</v>
      </c>
      <c r="T11" s="206">
        <v>0</v>
      </c>
      <c r="U11" s="206">
        <v>0</v>
      </c>
      <c r="V11" s="206">
        <v>25</v>
      </c>
      <c r="W11" s="206">
        <v>0</v>
      </c>
      <c r="X11" s="206">
        <v>0</v>
      </c>
      <c r="Y11" s="206">
        <v>0</v>
      </c>
      <c r="Z11" s="206">
        <v>0</v>
      </c>
      <c r="AA11" s="206">
        <v>0</v>
      </c>
      <c r="AB11" s="206">
        <v>0</v>
      </c>
      <c r="AC11" s="206">
        <v>0</v>
      </c>
      <c r="AD11" s="206">
        <v>0</v>
      </c>
      <c r="AE11" s="206">
        <v>0</v>
      </c>
      <c r="AF11" s="206">
        <v>30.29</v>
      </c>
      <c r="AG11" s="203">
        <v>12</v>
      </c>
      <c r="AH11" s="206">
        <v>62.85</v>
      </c>
      <c r="AI11" s="206">
        <v>523.76</v>
      </c>
      <c r="AJ11" s="202" t="s">
        <v>42</v>
      </c>
      <c r="AL11" s="202" t="s">
        <v>74</v>
      </c>
    </row>
    <row r="12" spans="1:38" x14ac:dyDescent="0.35">
      <c r="A12" s="203">
        <v>2</v>
      </c>
      <c r="B12" s="203">
        <v>1</v>
      </c>
      <c r="C12" s="202" t="s">
        <v>38</v>
      </c>
      <c r="D12" s="202" t="s">
        <v>75</v>
      </c>
      <c r="E12" s="204">
        <v>170909</v>
      </c>
      <c r="F12" s="203">
        <v>5353</v>
      </c>
      <c r="H12" s="205">
        <v>44965.543749999997</v>
      </c>
      <c r="I12" s="203">
        <v>1684</v>
      </c>
      <c r="K12" s="202" t="s">
        <v>76</v>
      </c>
      <c r="M12" s="202" t="s">
        <v>75</v>
      </c>
      <c r="N12" s="202" t="s">
        <v>69</v>
      </c>
      <c r="O12" s="206">
        <v>16521.82</v>
      </c>
      <c r="P12" s="206">
        <v>325.55</v>
      </c>
      <c r="Q12" s="206">
        <v>42.16</v>
      </c>
      <c r="R12" s="206">
        <v>0</v>
      </c>
      <c r="S12" s="206">
        <v>0</v>
      </c>
      <c r="T12" s="206">
        <v>0</v>
      </c>
      <c r="U12" s="206">
        <v>0</v>
      </c>
      <c r="V12" s="206">
        <v>25</v>
      </c>
      <c r="W12" s="206">
        <v>0</v>
      </c>
      <c r="X12" s="206">
        <v>0</v>
      </c>
      <c r="Y12" s="206">
        <v>0</v>
      </c>
      <c r="Z12" s="206">
        <v>0</v>
      </c>
      <c r="AA12" s="206">
        <v>0</v>
      </c>
      <c r="AB12" s="206">
        <v>0</v>
      </c>
      <c r="AC12" s="206">
        <v>0</v>
      </c>
      <c r="AD12" s="206">
        <v>0</v>
      </c>
      <c r="AE12" s="206">
        <v>0</v>
      </c>
      <c r="AF12" s="206">
        <v>23.81</v>
      </c>
      <c r="AG12" s="203">
        <v>12</v>
      </c>
      <c r="AH12" s="206">
        <v>50.14</v>
      </c>
      <c r="AI12" s="206">
        <v>417.85</v>
      </c>
      <c r="AJ12" s="202" t="s">
        <v>42</v>
      </c>
      <c r="AL12" s="202" t="s">
        <v>74</v>
      </c>
    </row>
    <row r="13" spans="1:38" x14ac:dyDescent="0.35">
      <c r="A13" s="203">
        <v>2</v>
      </c>
      <c r="B13" s="203">
        <v>1</v>
      </c>
      <c r="C13" s="202" t="s">
        <v>38</v>
      </c>
      <c r="D13" s="202" t="s">
        <v>77</v>
      </c>
      <c r="E13" s="204">
        <v>170910</v>
      </c>
      <c r="F13" s="203">
        <v>5353</v>
      </c>
      <c r="H13" s="205">
        <v>44965.544444444444</v>
      </c>
      <c r="I13" s="203">
        <v>1684</v>
      </c>
      <c r="K13" s="202" t="s">
        <v>78</v>
      </c>
      <c r="M13" s="202" t="s">
        <v>77</v>
      </c>
      <c r="N13" s="202" t="s">
        <v>69</v>
      </c>
      <c r="O13" s="206">
        <v>48934.09</v>
      </c>
      <c r="P13" s="206">
        <v>48.46</v>
      </c>
      <c r="Q13" s="206">
        <v>3.29</v>
      </c>
      <c r="R13" s="206">
        <v>0</v>
      </c>
      <c r="S13" s="206">
        <v>0</v>
      </c>
      <c r="T13" s="206">
        <v>0</v>
      </c>
      <c r="U13" s="206">
        <v>0</v>
      </c>
      <c r="V13" s="206">
        <v>25</v>
      </c>
      <c r="W13" s="206">
        <v>0</v>
      </c>
      <c r="X13" s="206">
        <v>0</v>
      </c>
      <c r="Y13" s="206">
        <v>0</v>
      </c>
      <c r="Z13" s="206">
        <v>0</v>
      </c>
      <c r="AA13" s="206">
        <v>0</v>
      </c>
      <c r="AB13" s="206">
        <v>0</v>
      </c>
      <c r="AC13" s="206">
        <v>0</v>
      </c>
      <c r="AD13" s="206">
        <v>0</v>
      </c>
      <c r="AE13" s="206">
        <v>0</v>
      </c>
      <c r="AF13" s="206">
        <v>1.86</v>
      </c>
      <c r="AG13" s="203">
        <v>12</v>
      </c>
      <c r="AH13" s="206">
        <v>7.06</v>
      </c>
      <c r="AI13" s="206">
        <v>58.81</v>
      </c>
      <c r="AJ13" s="202" t="s">
        <v>42</v>
      </c>
      <c r="AL13" s="202" t="s">
        <v>79</v>
      </c>
    </row>
    <row r="14" spans="1:38" x14ac:dyDescent="0.35">
      <c r="A14" s="203">
        <v>2</v>
      </c>
      <c r="B14" s="203">
        <v>1</v>
      </c>
      <c r="C14" s="202" t="s">
        <v>38</v>
      </c>
      <c r="D14" s="202" t="s">
        <v>80</v>
      </c>
      <c r="E14" s="204">
        <v>170949</v>
      </c>
      <c r="F14" s="203">
        <v>5353</v>
      </c>
      <c r="H14" s="205">
        <v>44965.646527777775</v>
      </c>
      <c r="I14" s="203">
        <v>1684</v>
      </c>
      <c r="K14" s="202" t="s">
        <v>81</v>
      </c>
      <c r="M14" s="202" t="s">
        <v>80</v>
      </c>
      <c r="N14" s="202" t="s">
        <v>69</v>
      </c>
      <c r="O14" s="206">
        <v>16292.41</v>
      </c>
      <c r="P14" s="206">
        <v>395.91</v>
      </c>
      <c r="Q14" s="206">
        <v>93.35</v>
      </c>
      <c r="R14" s="206">
        <v>0</v>
      </c>
      <c r="S14" s="206">
        <v>0</v>
      </c>
      <c r="T14" s="206">
        <v>0</v>
      </c>
      <c r="U14" s="206">
        <v>0</v>
      </c>
      <c r="V14" s="206">
        <v>25</v>
      </c>
      <c r="W14" s="206">
        <v>0</v>
      </c>
      <c r="X14" s="206">
        <v>0</v>
      </c>
      <c r="Y14" s="206">
        <v>0</v>
      </c>
      <c r="Z14" s="206">
        <v>0</v>
      </c>
      <c r="AA14" s="206">
        <v>0</v>
      </c>
      <c r="AB14" s="206">
        <v>0</v>
      </c>
      <c r="AC14" s="206">
        <v>0</v>
      </c>
      <c r="AD14" s="206">
        <v>0</v>
      </c>
      <c r="AE14" s="206">
        <v>0</v>
      </c>
      <c r="AF14" s="206">
        <v>52.73</v>
      </c>
      <c r="AG14" s="203">
        <v>12</v>
      </c>
      <c r="AH14" s="206">
        <v>66.72</v>
      </c>
      <c r="AI14" s="206">
        <v>555.98</v>
      </c>
      <c r="AJ14" s="202" t="s">
        <v>42</v>
      </c>
      <c r="AK14" s="202" t="s">
        <v>82</v>
      </c>
      <c r="AL14" s="202" t="s">
        <v>83</v>
      </c>
    </row>
    <row r="15" spans="1:38" x14ac:dyDescent="0.35">
      <c r="A15" s="203">
        <v>2</v>
      </c>
      <c r="B15" s="203">
        <v>1</v>
      </c>
      <c r="C15" s="202" t="s">
        <v>38</v>
      </c>
      <c r="D15" s="202" t="s">
        <v>84</v>
      </c>
      <c r="E15" s="204">
        <v>170954</v>
      </c>
      <c r="F15" s="203">
        <v>5353</v>
      </c>
      <c r="H15" s="205">
        <v>44965.65</v>
      </c>
      <c r="I15" s="203">
        <v>1684</v>
      </c>
      <c r="K15" s="202" t="s">
        <v>85</v>
      </c>
      <c r="M15" s="202" t="s">
        <v>84</v>
      </c>
      <c r="N15" s="202" t="s">
        <v>69</v>
      </c>
      <c r="O15" s="206">
        <v>11769.31</v>
      </c>
      <c r="P15" s="206">
        <v>62.09</v>
      </c>
      <c r="Q15" s="206">
        <v>9.34</v>
      </c>
      <c r="R15" s="206">
        <v>0</v>
      </c>
      <c r="S15" s="206">
        <v>0</v>
      </c>
      <c r="T15" s="206">
        <v>0</v>
      </c>
      <c r="U15" s="206">
        <v>0</v>
      </c>
      <c r="V15" s="206">
        <v>25</v>
      </c>
      <c r="W15" s="206">
        <v>0</v>
      </c>
      <c r="X15" s="206">
        <v>0</v>
      </c>
      <c r="Y15" s="206">
        <v>0</v>
      </c>
      <c r="Z15" s="206">
        <v>0</v>
      </c>
      <c r="AA15" s="206">
        <v>0</v>
      </c>
      <c r="AB15" s="206">
        <v>0</v>
      </c>
      <c r="AC15" s="206">
        <v>0</v>
      </c>
      <c r="AD15" s="206">
        <v>0</v>
      </c>
      <c r="AE15" s="206">
        <v>0</v>
      </c>
      <c r="AF15" s="206">
        <v>5.27</v>
      </c>
      <c r="AG15" s="203">
        <v>12</v>
      </c>
      <c r="AH15" s="206">
        <v>9.74</v>
      </c>
      <c r="AI15" s="206">
        <v>81.17</v>
      </c>
      <c r="AJ15" s="202" t="s">
        <v>42</v>
      </c>
      <c r="AK15" s="202" t="s">
        <v>86</v>
      </c>
      <c r="AL15" s="202" t="s">
        <v>87</v>
      </c>
    </row>
    <row r="16" spans="1:38" x14ac:dyDescent="0.35">
      <c r="A16" s="203">
        <v>2</v>
      </c>
      <c r="B16" s="203">
        <v>1</v>
      </c>
      <c r="C16" s="202" t="s">
        <v>38</v>
      </c>
      <c r="D16" s="202" t="s">
        <v>88</v>
      </c>
      <c r="E16" s="204">
        <v>171046</v>
      </c>
      <c r="F16" s="203">
        <v>5353</v>
      </c>
      <c r="H16" s="205">
        <v>44966.484027777777</v>
      </c>
      <c r="I16" s="203">
        <v>1684</v>
      </c>
      <c r="K16" s="202" t="s">
        <v>89</v>
      </c>
      <c r="M16" s="202" t="s">
        <v>88</v>
      </c>
      <c r="N16" s="202" t="s">
        <v>69</v>
      </c>
      <c r="O16" s="206">
        <v>29588.29</v>
      </c>
      <c r="P16" s="206">
        <v>433</v>
      </c>
      <c r="Q16" s="206">
        <v>102.69</v>
      </c>
      <c r="R16" s="206">
        <v>0</v>
      </c>
      <c r="S16" s="206">
        <v>0</v>
      </c>
      <c r="T16" s="206">
        <v>0</v>
      </c>
      <c r="U16" s="206">
        <v>0</v>
      </c>
      <c r="V16" s="206">
        <v>25</v>
      </c>
      <c r="W16" s="206">
        <v>0</v>
      </c>
      <c r="X16" s="206">
        <v>0</v>
      </c>
      <c r="Y16" s="206">
        <v>0</v>
      </c>
      <c r="Z16" s="206">
        <v>0</v>
      </c>
      <c r="AA16" s="206">
        <v>0</v>
      </c>
      <c r="AB16" s="206">
        <v>0</v>
      </c>
      <c r="AC16" s="206">
        <v>0</v>
      </c>
      <c r="AD16" s="206">
        <v>0</v>
      </c>
      <c r="AE16" s="206">
        <v>0</v>
      </c>
      <c r="AF16" s="206">
        <v>58</v>
      </c>
      <c r="AG16" s="203">
        <v>12</v>
      </c>
      <c r="AH16" s="206">
        <v>73.05</v>
      </c>
      <c r="AI16" s="206">
        <v>608.74</v>
      </c>
      <c r="AJ16" s="202" t="s">
        <v>42</v>
      </c>
      <c r="AL16" s="202" t="s">
        <v>90</v>
      </c>
    </row>
    <row r="17" spans="1:38" x14ac:dyDescent="0.35">
      <c r="A17" s="203">
        <v>2</v>
      </c>
      <c r="B17" s="203">
        <v>1</v>
      </c>
      <c r="C17" s="202" t="s">
        <v>38</v>
      </c>
      <c r="D17" s="202" t="s">
        <v>91</v>
      </c>
      <c r="E17" s="204">
        <v>171072</v>
      </c>
      <c r="F17" s="203">
        <v>5353</v>
      </c>
      <c r="H17" s="205">
        <v>44966.636805555558</v>
      </c>
      <c r="I17" s="203">
        <v>1684</v>
      </c>
      <c r="K17" s="202" t="s">
        <v>92</v>
      </c>
      <c r="M17" s="202" t="s">
        <v>91</v>
      </c>
      <c r="N17" s="202" t="s">
        <v>93</v>
      </c>
      <c r="O17" s="206">
        <v>562663.32999999996</v>
      </c>
      <c r="P17" s="206">
        <v>1976.66</v>
      </c>
      <c r="Q17" s="206">
        <v>0</v>
      </c>
      <c r="R17" s="206">
        <v>412.66</v>
      </c>
      <c r="S17" s="206">
        <v>0</v>
      </c>
      <c r="T17" s="206">
        <v>0</v>
      </c>
      <c r="U17" s="206">
        <v>0</v>
      </c>
      <c r="V17" s="206">
        <v>25</v>
      </c>
      <c r="W17" s="206">
        <v>0</v>
      </c>
      <c r="X17" s="206">
        <v>0</v>
      </c>
      <c r="Y17" s="206">
        <v>0</v>
      </c>
      <c r="Z17" s="206">
        <v>0</v>
      </c>
      <c r="AA17" s="206">
        <v>0</v>
      </c>
      <c r="AB17" s="206">
        <v>0</v>
      </c>
      <c r="AC17" s="206">
        <v>0</v>
      </c>
      <c r="AD17" s="206">
        <v>0</v>
      </c>
      <c r="AE17" s="206">
        <v>0</v>
      </c>
      <c r="AF17" s="206">
        <v>0</v>
      </c>
      <c r="AG17" s="203">
        <v>12</v>
      </c>
      <c r="AH17" s="206">
        <v>269.54000000000002</v>
      </c>
      <c r="AI17" s="206">
        <v>2246.1999999999998</v>
      </c>
      <c r="AJ17" s="202" t="s">
        <v>42</v>
      </c>
      <c r="AL17" s="202" t="s">
        <v>94</v>
      </c>
    </row>
    <row r="18" spans="1:38" x14ac:dyDescent="0.35">
      <c r="A18" s="203">
        <v>2</v>
      </c>
      <c r="B18" s="203">
        <v>1</v>
      </c>
      <c r="C18" s="202" t="s">
        <v>38</v>
      </c>
      <c r="D18" s="202" t="s">
        <v>95</v>
      </c>
      <c r="E18" s="204">
        <v>171112</v>
      </c>
      <c r="F18" s="203">
        <v>5353</v>
      </c>
      <c r="G18" s="202" t="s">
        <v>96</v>
      </c>
      <c r="H18" s="205">
        <v>44966.796527777777</v>
      </c>
      <c r="I18" s="203">
        <v>1684</v>
      </c>
      <c r="M18" s="202" t="s">
        <v>95</v>
      </c>
      <c r="N18" s="202" t="s">
        <v>41</v>
      </c>
      <c r="O18" s="206">
        <v>2217.27</v>
      </c>
      <c r="P18" s="206">
        <v>719.77</v>
      </c>
      <c r="Q18" s="206">
        <v>58.12</v>
      </c>
      <c r="R18" s="206">
        <v>45</v>
      </c>
      <c r="S18" s="206">
        <v>0</v>
      </c>
      <c r="T18" s="206">
        <v>0</v>
      </c>
      <c r="U18" s="206">
        <v>0</v>
      </c>
      <c r="V18" s="206">
        <v>25</v>
      </c>
      <c r="W18" s="206">
        <v>0</v>
      </c>
      <c r="X18" s="206">
        <v>0</v>
      </c>
      <c r="Y18" s="206">
        <v>0</v>
      </c>
      <c r="Z18" s="206">
        <v>0</v>
      </c>
      <c r="AA18" s="206">
        <v>0</v>
      </c>
      <c r="AB18" s="206">
        <v>0</v>
      </c>
      <c r="AC18" s="206">
        <v>81.77</v>
      </c>
      <c r="AD18" s="206">
        <v>0</v>
      </c>
      <c r="AE18" s="206">
        <v>0</v>
      </c>
      <c r="AF18" s="206">
        <v>218</v>
      </c>
      <c r="AG18" s="203">
        <v>12</v>
      </c>
      <c r="AH18" s="206">
        <v>106.08</v>
      </c>
      <c r="AI18" s="206">
        <v>883.97</v>
      </c>
      <c r="AJ18" s="202" t="s">
        <v>42</v>
      </c>
      <c r="AL18" s="202" t="s">
        <v>97</v>
      </c>
    </row>
    <row r="19" spans="1:38" x14ac:dyDescent="0.35">
      <c r="A19" s="203">
        <v>2</v>
      </c>
      <c r="B19" s="203">
        <v>1</v>
      </c>
      <c r="C19" s="202" t="s">
        <v>38</v>
      </c>
      <c r="D19" s="202" t="s">
        <v>98</v>
      </c>
      <c r="E19" s="204">
        <v>171240</v>
      </c>
      <c r="F19" s="203">
        <v>5353</v>
      </c>
      <c r="H19" s="205">
        <v>44967.707638888889</v>
      </c>
      <c r="I19" s="203">
        <v>1684</v>
      </c>
      <c r="J19" s="202" t="s">
        <v>99</v>
      </c>
      <c r="K19" s="202" t="s">
        <v>100</v>
      </c>
      <c r="M19" s="202" t="s">
        <v>98</v>
      </c>
      <c r="N19" s="202" t="s">
        <v>101</v>
      </c>
      <c r="O19" s="206">
        <v>0.01</v>
      </c>
      <c r="P19" s="206">
        <v>214.55</v>
      </c>
      <c r="Q19" s="206">
        <v>0</v>
      </c>
      <c r="R19" s="206">
        <v>0</v>
      </c>
      <c r="S19" s="206">
        <v>0</v>
      </c>
      <c r="T19" s="206">
        <v>0</v>
      </c>
      <c r="U19" s="206">
        <v>0</v>
      </c>
      <c r="V19" s="206">
        <v>0</v>
      </c>
      <c r="W19" s="206">
        <v>0</v>
      </c>
      <c r="X19" s="206">
        <v>0</v>
      </c>
      <c r="Y19" s="206">
        <v>0</v>
      </c>
      <c r="Z19" s="206">
        <v>0</v>
      </c>
      <c r="AA19" s="206">
        <v>0</v>
      </c>
      <c r="AB19" s="206">
        <v>0</v>
      </c>
      <c r="AC19" s="206">
        <v>22.55</v>
      </c>
      <c r="AD19" s="206">
        <v>0</v>
      </c>
      <c r="AE19" s="206">
        <v>0</v>
      </c>
      <c r="AF19" s="206">
        <v>0</v>
      </c>
      <c r="AG19" s="203">
        <v>12</v>
      </c>
      <c r="AH19" s="206">
        <v>29.26</v>
      </c>
      <c r="AI19" s="206">
        <v>243.81</v>
      </c>
      <c r="AJ19" s="202" t="s">
        <v>42</v>
      </c>
      <c r="AL19" s="202" t="s">
        <v>102</v>
      </c>
    </row>
    <row r="20" spans="1:38" x14ac:dyDescent="0.35">
      <c r="A20" s="203">
        <v>2</v>
      </c>
      <c r="B20" s="203">
        <v>1</v>
      </c>
      <c r="C20" s="202" t="s">
        <v>38</v>
      </c>
      <c r="D20" s="202" t="s">
        <v>98</v>
      </c>
      <c r="E20" s="204">
        <v>171250</v>
      </c>
      <c r="F20" s="203">
        <v>5353</v>
      </c>
      <c r="H20" s="205">
        <v>44967.728472222225</v>
      </c>
      <c r="I20" s="203">
        <v>1684</v>
      </c>
      <c r="J20" s="202" t="s">
        <v>103</v>
      </c>
      <c r="M20" s="202" t="s">
        <v>98</v>
      </c>
      <c r="N20" s="202" t="s">
        <v>101</v>
      </c>
      <c r="O20" s="206">
        <v>0.01</v>
      </c>
      <c r="P20" s="206">
        <v>2626.03</v>
      </c>
      <c r="Q20" s="206">
        <v>0</v>
      </c>
      <c r="R20" s="206">
        <v>0</v>
      </c>
      <c r="S20" s="206">
        <v>0</v>
      </c>
      <c r="T20" s="206">
        <v>0</v>
      </c>
      <c r="U20" s="206">
        <v>0</v>
      </c>
      <c r="V20" s="206">
        <v>0</v>
      </c>
      <c r="W20" s="206">
        <v>0</v>
      </c>
      <c r="X20" s="206">
        <v>0</v>
      </c>
      <c r="Y20" s="206">
        <v>0</v>
      </c>
      <c r="Z20" s="206">
        <v>0</v>
      </c>
      <c r="AA20" s="206">
        <v>0</v>
      </c>
      <c r="AB20" s="206">
        <v>0</v>
      </c>
      <c r="AC20" s="206">
        <v>276.02999999999997</v>
      </c>
      <c r="AD20" s="206">
        <v>0</v>
      </c>
      <c r="AE20" s="206">
        <v>0</v>
      </c>
      <c r="AF20" s="206">
        <v>0</v>
      </c>
      <c r="AG20" s="203">
        <v>12</v>
      </c>
      <c r="AH20" s="206">
        <v>358.1</v>
      </c>
      <c r="AI20" s="206">
        <v>2984.13</v>
      </c>
      <c r="AJ20" s="202" t="s">
        <v>42</v>
      </c>
      <c r="AL20" s="202" t="s">
        <v>104</v>
      </c>
    </row>
    <row r="21" spans="1:38" x14ac:dyDescent="0.35">
      <c r="A21" s="203">
        <v>2</v>
      </c>
      <c r="B21" s="203">
        <v>1</v>
      </c>
      <c r="C21" s="202" t="s">
        <v>38</v>
      </c>
      <c r="D21" s="202" t="s">
        <v>98</v>
      </c>
      <c r="E21" s="204">
        <v>171259</v>
      </c>
      <c r="F21" s="203">
        <v>5353</v>
      </c>
      <c r="H21" s="205">
        <v>44967.741666666669</v>
      </c>
      <c r="I21" s="203">
        <v>1684</v>
      </c>
      <c r="M21" s="202" t="s">
        <v>98</v>
      </c>
      <c r="N21" s="202" t="s">
        <v>101</v>
      </c>
      <c r="O21" s="206">
        <v>0.01</v>
      </c>
      <c r="P21" s="206">
        <v>2518.7600000000002</v>
      </c>
      <c r="Q21" s="206">
        <v>0</v>
      </c>
      <c r="R21" s="206">
        <v>0</v>
      </c>
      <c r="S21" s="206">
        <v>0</v>
      </c>
      <c r="T21" s="206">
        <v>0</v>
      </c>
      <c r="U21" s="206">
        <v>0</v>
      </c>
      <c r="V21" s="206">
        <v>0</v>
      </c>
      <c r="W21" s="206">
        <v>0</v>
      </c>
      <c r="X21" s="206">
        <v>0</v>
      </c>
      <c r="Y21" s="206">
        <v>0</v>
      </c>
      <c r="Z21" s="206">
        <v>0</v>
      </c>
      <c r="AA21" s="206">
        <v>0</v>
      </c>
      <c r="AB21" s="206">
        <v>0</v>
      </c>
      <c r="AC21" s="206">
        <v>264.76</v>
      </c>
      <c r="AD21" s="206">
        <v>0</v>
      </c>
      <c r="AE21" s="206">
        <v>0</v>
      </c>
      <c r="AF21" s="206">
        <v>0</v>
      </c>
      <c r="AG21" s="203">
        <v>12</v>
      </c>
      <c r="AH21" s="206">
        <v>343.47</v>
      </c>
      <c r="AI21" s="206">
        <v>2862.23</v>
      </c>
      <c r="AJ21" s="202" t="s">
        <v>42</v>
      </c>
      <c r="AL21" s="202" t="s">
        <v>105</v>
      </c>
    </row>
    <row r="22" spans="1:38" x14ac:dyDescent="0.35">
      <c r="A22" s="203">
        <v>2</v>
      </c>
      <c r="B22" s="203">
        <v>1</v>
      </c>
      <c r="C22" s="202" t="s">
        <v>38</v>
      </c>
      <c r="D22" s="202" t="s">
        <v>98</v>
      </c>
      <c r="E22" s="204">
        <v>171267</v>
      </c>
      <c r="F22" s="203">
        <v>5353</v>
      </c>
      <c r="H22" s="205">
        <v>44967.744444444441</v>
      </c>
      <c r="I22" s="203">
        <v>1684</v>
      </c>
      <c r="M22" s="202" t="s">
        <v>98</v>
      </c>
      <c r="N22" s="202" t="s">
        <v>101</v>
      </c>
      <c r="O22" s="206">
        <v>0.01</v>
      </c>
      <c r="P22" s="206">
        <v>160.91</v>
      </c>
      <c r="Q22" s="206">
        <v>0</v>
      </c>
      <c r="R22" s="206">
        <v>0</v>
      </c>
      <c r="S22" s="206">
        <v>0</v>
      </c>
      <c r="T22" s="206">
        <v>0</v>
      </c>
      <c r="U22" s="206">
        <v>0</v>
      </c>
      <c r="V22" s="206">
        <v>0</v>
      </c>
      <c r="W22" s="206">
        <v>0</v>
      </c>
      <c r="X22" s="206">
        <v>0</v>
      </c>
      <c r="Y22" s="206">
        <v>0</v>
      </c>
      <c r="Z22" s="206">
        <v>0</v>
      </c>
      <c r="AA22" s="206">
        <v>0</v>
      </c>
      <c r="AB22" s="206">
        <v>0</v>
      </c>
      <c r="AC22" s="206">
        <v>16.91</v>
      </c>
      <c r="AD22" s="206">
        <v>0</v>
      </c>
      <c r="AE22" s="206">
        <v>0</v>
      </c>
      <c r="AF22" s="206">
        <v>0</v>
      </c>
      <c r="AG22" s="203">
        <v>12</v>
      </c>
      <c r="AH22" s="206">
        <v>21.94</v>
      </c>
      <c r="AI22" s="206">
        <v>182.85</v>
      </c>
      <c r="AJ22" s="202" t="s">
        <v>42</v>
      </c>
      <c r="AL22" s="202" t="s">
        <v>106</v>
      </c>
    </row>
    <row r="23" spans="1:38" x14ac:dyDescent="0.35">
      <c r="A23" s="203">
        <v>2</v>
      </c>
      <c r="B23" s="203">
        <v>1</v>
      </c>
      <c r="C23" s="202" t="s">
        <v>38</v>
      </c>
      <c r="D23" s="202" t="s">
        <v>98</v>
      </c>
      <c r="E23" s="204">
        <v>171270</v>
      </c>
      <c r="F23" s="203">
        <v>5353</v>
      </c>
      <c r="H23" s="205">
        <v>44967.746527777781</v>
      </c>
      <c r="I23" s="203">
        <v>1684</v>
      </c>
      <c r="M23" s="202" t="s">
        <v>98</v>
      </c>
      <c r="N23" s="202" t="s">
        <v>101</v>
      </c>
      <c r="O23" s="206">
        <v>0.01</v>
      </c>
      <c r="P23" s="206">
        <v>2089.65</v>
      </c>
      <c r="Q23" s="206">
        <v>0</v>
      </c>
      <c r="R23" s="206">
        <v>0</v>
      </c>
      <c r="S23" s="206">
        <v>0</v>
      </c>
      <c r="T23" s="206">
        <v>0</v>
      </c>
      <c r="U23" s="206">
        <v>0</v>
      </c>
      <c r="V23" s="206">
        <v>0</v>
      </c>
      <c r="W23" s="206">
        <v>0</v>
      </c>
      <c r="X23" s="206">
        <v>0</v>
      </c>
      <c r="Y23" s="206">
        <v>0</v>
      </c>
      <c r="Z23" s="206">
        <v>0</v>
      </c>
      <c r="AA23" s="206">
        <v>0</v>
      </c>
      <c r="AB23" s="206">
        <v>0</v>
      </c>
      <c r="AC23" s="206">
        <v>219.65</v>
      </c>
      <c r="AD23" s="206">
        <v>0</v>
      </c>
      <c r="AE23" s="206">
        <v>0</v>
      </c>
      <c r="AF23" s="206">
        <v>0</v>
      </c>
      <c r="AG23" s="203">
        <v>12</v>
      </c>
      <c r="AH23" s="206">
        <v>284.95</v>
      </c>
      <c r="AI23" s="206">
        <v>2374.6</v>
      </c>
      <c r="AJ23" s="202" t="s">
        <v>42</v>
      </c>
      <c r="AL23" s="202" t="s">
        <v>107</v>
      </c>
    </row>
    <row r="24" spans="1:38" x14ac:dyDescent="0.35">
      <c r="A24" s="203">
        <v>2</v>
      </c>
      <c r="B24" s="203">
        <v>1</v>
      </c>
      <c r="C24" s="202" t="s">
        <v>38</v>
      </c>
      <c r="D24" s="202" t="s">
        <v>108</v>
      </c>
      <c r="E24" s="204">
        <v>171292</v>
      </c>
      <c r="F24" s="203">
        <v>5353</v>
      </c>
      <c r="H24" s="205">
        <v>44967.783333333333</v>
      </c>
      <c r="I24" s="203">
        <v>1684</v>
      </c>
      <c r="K24" s="202" t="s">
        <v>109</v>
      </c>
      <c r="M24" s="202" t="s">
        <v>108</v>
      </c>
      <c r="N24" s="202" t="s">
        <v>41</v>
      </c>
      <c r="O24" s="206">
        <v>8553.15</v>
      </c>
      <c r="P24" s="206">
        <v>433</v>
      </c>
      <c r="Q24" s="206">
        <v>102.69</v>
      </c>
      <c r="R24" s="206">
        <v>0</v>
      </c>
      <c r="S24" s="206">
        <v>0</v>
      </c>
      <c r="T24" s="206">
        <v>0</v>
      </c>
      <c r="U24" s="206">
        <v>0</v>
      </c>
      <c r="V24" s="206">
        <v>25</v>
      </c>
      <c r="W24" s="206">
        <v>0</v>
      </c>
      <c r="X24" s="206">
        <v>0</v>
      </c>
      <c r="Y24" s="206">
        <v>0</v>
      </c>
      <c r="Z24" s="206">
        <v>0</v>
      </c>
      <c r="AA24" s="206">
        <v>0</v>
      </c>
      <c r="AB24" s="206">
        <v>0</v>
      </c>
      <c r="AC24" s="206">
        <v>0</v>
      </c>
      <c r="AD24" s="206">
        <v>0</v>
      </c>
      <c r="AE24" s="206">
        <v>0</v>
      </c>
      <c r="AF24" s="206">
        <v>58</v>
      </c>
      <c r="AG24" s="203">
        <v>12</v>
      </c>
      <c r="AH24" s="206">
        <v>73.05</v>
      </c>
      <c r="AI24" s="206">
        <v>608.74</v>
      </c>
      <c r="AJ24" s="202" t="s">
        <v>42</v>
      </c>
      <c r="AL24" s="202" t="s">
        <v>110</v>
      </c>
    </row>
    <row r="25" spans="1:38" x14ac:dyDescent="0.35">
      <c r="A25" s="203">
        <v>2</v>
      </c>
      <c r="B25" s="203">
        <v>1</v>
      </c>
      <c r="C25" s="202" t="s">
        <v>38</v>
      </c>
      <c r="D25" s="202" t="s">
        <v>111</v>
      </c>
      <c r="E25" s="204">
        <v>171295</v>
      </c>
      <c r="F25" s="203">
        <v>5353</v>
      </c>
      <c r="H25" s="205">
        <v>44967.786805555559</v>
      </c>
      <c r="I25" s="203">
        <v>1684</v>
      </c>
      <c r="K25" s="202" t="s">
        <v>112</v>
      </c>
      <c r="M25" s="202" t="s">
        <v>111</v>
      </c>
      <c r="N25" s="202" t="s">
        <v>41</v>
      </c>
      <c r="O25" s="206">
        <v>8975.07</v>
      </c>
      <c r="P25" s="206">
        <v>433</v>
      </c>
      <c r="Q25" s="206">
        <v>102.69</v>
      </c>
      <c r="R25" s="206">
        <v>0</v>
      </c>
      <c r="S25" s="206">
        <v>0</v>
      </c>
      <c r="T25" s="206">
        <v>0</v>
      </c>
      <c r="U25" s="206">
        <v>0</v>
      </c>
      <c r="V25" s="206">
        <v>25</v>
      </c>
      <c r="W25" s="206">
        <v>0</v>
      </c>
      <c r="X25" s="206">
        <v>0</v>
      </c>
      <c r="Y25" s="206">
        <v>0</v>
      </c>
      <c r="Z25" s="206">
        <v>0</v>
      </c>
      <c r="AA25" s="206">
        <v>0</v>
      </c>
      <c r="AB25" s="206">
        <v>0</v>
      </c>
      <c r="AC25" s="206">
        <v>0</v>
      </c>
      <c r="AD25" s="206">
        <v>0</v>
      </c>
      <c r="AE25" s="206">
        <v>0</v>
      </c>
      <c r="AF25" s="206">
        <v>58</v>
      </c>
      <c r="AG25" s="203">
        <v>12</v>
      </c>
      <c r="AH25" s="206">
        <v>73.05</v>
      </c>
      <c r="AI25" s="206">
        <v>608.74</v>
      </c>
      <c r="AJ25" s="202" t="s">
        <v>42</v>
      </c>
      <c r="AL25" s="202" t="s">
        <v>113</v>
      </c>
    </row>
    <row r="26" spans="1:38" x14ac:dyDescent="0.35">
      <c r="A26" s="203">
        <v>2</v>
      </c>
      <c r="B26" s="203">
        <v>1</v>
      </c>
      <c r="C26" s="202" t="s">
        <v>38</v>
      </c>
      <c r="D26" s="202" t="s">
        <v>114</v>
      </c>
      <c r="E26" s="204">
        <v>171358</v>
      </c>
      <c r="F26" s="203">
        <v>5353</v>
      </c>
      <c r="H26" s="205">
        <v>44968.716666666667</v>
      </c>
      <c r="I26" s="203">
        <v>1684</v>
      </c>
      <c r="K26" s="202" t="s">
        <v>115</v>
      </c>
      <c r="M26" s="202" t="s">
        <v>114</v>
      </c>
      <c r="N26" s="202" t="s">
        <v>69</v>
      </c>
      <c r="O26" s="206">
        <v>6079.87</v>
      </c>
      <c r="P26" s="206">
        <v>375</v>
      </c>
      <c r="Q26" s="206">
        <v>102.69</v>
      </c>
      <c r="R26" s="206">
        <v>0</v>
      </c>
      <c r="S26" s="206">
        <v>0</v>
      </c>
      <c r="T26" s="206">
        <v>0</v>
      </c>
      <c r="U26" s="206">
        <v>0</v>
      </c>
      <c r="V26" s="206">
        <v>25</v>
      </c>
      <c r="W26" s="206">
        <v>0</v>
      </c>
      <c r="X26" s="206">
        <v>0</v>
      </c>
      <c r="Y26" s="206">
        <v>0</v>
      </c>
      <c r="Z26" s="206">
        <v>0</v>
      </c>
      <c r="AA26" s="206">
        <v>0</v>
      </c>
      <c r="AB26" s="206">
        <v>0</v>
      </c>
      <c r="AC26" s="206">
        <v>0</v>
      </c>
      <c r="AD26" s="206">
        <v>0</v>
      </c>
      <c r="AE26" s="206">
        <v>0</v>
      </c>
      <c r="AF26" s="206">
        <v>0</v>
      </c>
      <c r="AG26" s="203">
        <v>12</v>
      </c>
      <c r="AH26" s="206">
        <v>65.14</v>
      </c>
      <c r="AI26" s="206">
        <v>542.83000000000004</v>
      </c>
      <c r="AJ26" s="202" t="s">
        <v>42</v>
      </c>
      <c r="AL26" s="202" t="s">
        <v>116</v>
      </c>
    </row>
    <row r="27" spans="1:38" x14ac:dyDescent="0.35">
      <c r="A27" s="203">
        <v>2</v>
      </c>
      <c r="B27" s="203">
        <v>1</v>
      </c>
      <c r="C27" s="202" t="s">
        <v>38</v>
      </c>
      <c r="D27" s="202" t="s">
        <v>117</v>
      </c>
      <c r="E27" s="204">
        <v>171369</v>
      </c>
      <c r="F27" s="203">
        <v>5353</v>
      </c>
      <c r="H27" s="205">
        <v>44970.40625</v>
      </c>
      <c r="I27" s="203">
        <v>1684</v>
      </c>
      <c r="K27" s="202" t="s">
        <v>118</v>
      </c>
      <c r="M27" s="202" t="s">
        <v>117</v>
      </c>
      <c r="N27" s="202" t="s">
        <v>69</v>
      </c>
      <c r="O27" s="206">
        <v>83998.64</v>
      </c>
      <c r="P27" s="206">
        <v>797.78</v>
      </c>
      <c r="Q27" s="206">
        <v>76.45</v>
      </c>
      <c r="R27" s="206">
        <v>0</v>
      </c>
      <c r="S27" s="206">
        <v>0</v>
      </c>
      <c r="T27" s="206">
        <v>0</v>
      </c>
      <c r="U27" s="206">
        <v>0</v>
      </c>
      <c r="V27" s="206">
        <v>25</v>
      </c>
      <c r="W27" s="206">
        <v>0</v>
      </c>
      <c r="X27" s="206">
        <v>0</v>
      </c>
      <c r="Y27" s="206">
        <v>0</v>
      </c>
      <c r="Z27" s="206">
        <v>0</v>
      </c>
      <c r="AA27" s="206">
        <v>0</v>
      </c>
      <c r="AB27" s="206">
        <v>0</v>
      </c>
      <c r="AC27" s="206">
        <v>0</v>
      </c>
      <c r="AD27" s="206">
        <v>0</v>
      </c>
      <c r="AE27" s="206">
        <v>0</v>
      </c>
      <c r="AF27" s="206">
        <v>43.18</v>
      </c>
      <c r="AG27" s="203">
        <v>12</v>
      </c>
      <c r="AH27" s="206">
        <v>119.21</v>
      </c>
      <c r="AI27" s="206">
        <v>993.44</v>
      </c>
      <c r="AJ27" s="202" t="s">
        <v>42</v>
      </c>
      <c r="AL27" s="202" t="s">
        <v>119</v>
      </c>
    </row>
    <row r="28" spans="1:38" x14ac:dyDescent="0.35">
      <c r="A28" s="203">
        <v>2</v>
      </c>
      <c r="B28" s="203">
        <v>1</v>
      </c>
      <c r="C28" s="202" t="s">
        <v>38</v>
      </c>
      <c r="D28" s="202" t="s">
        <v>120</v>
      </c>
      <c r="E28" s="204">
        <v>171370</v>
      </c>
      <c r="F28" s="203">
        <v>5353</v>
      </c>
      <c r="H28" s="205">
        <v>44970.40902777778</v>
      </c>
      <c r="I28" s="203">
        <v>1684</v>
      </c>
      <c r="K28" s="202" t="s">
        <v>121</v>
      </c>
      <c r="M28" s="202" t="s">
        <v>120</v>
      </c>
      <c r="N28" s="202" t="s">
        <v>69</v>
      </c>
      <c r="O28" s="206">
        <v>27455.96</v>
      </c>
      <c r="P28" s="206">
        <v>228.47</v>
      </c>
      <c r="Q28" s="206">
        <v>20.13</v>
      </c>
      <c r="R28" s="206">
        <v>0</v>
      </c>
      <c r="S28" s="206">
        <v>0</v>
      </c>
      <c r="T28" s="206">
        <v>0</v>
      </c>
      <c r="U28" s="206">
        <v>0</v>
      </c>
      <c r="V28" s="206">
        <v>25</v>
      </c>
      <c r="W28" s="206">
        <v>0</v>
      </c>
      <c r="X28" s="206">
        <v>0</v>
      </c>
      <c r="Y28" s="206">
        <v>0</v>
      </c>
      <c r="Z28" s="206">
        <v>0</v>
      </c>
      <c r="AA28" s="206">
        <v>0</v>
      </c>
      <c r="AB28" s="206">
        <v>0</v>
      </c>
      <c r="AC28" s="206">
        <v>0</v>
      </c>
      <c r="AD28" s="206">
        <v>0</v>
      </c>
      <c r="AE28" s="206">
        <v>0</v>
      </c>
      <c r="AF28" s="206">
        <v>11.37</v>
      </c>
      <c r="AG28" s="203">
        <v>12</v>
      </c>
      <c r="AH28" s="206">
        <v>33.9</v>
      </c>
      <c r="AI28" s="206">
        <v>282.5</v>
      </c>
      <c r="AJ28" s="202" t="s">
        <v>42</v>
      </c>
      <c r="AL28" s="202" t="s">
        <v>122</v>
      </c>
    </row>
    <row r="29" spans="1:38" x14ac:dyDescent="0.35">
      <c r="A29" s="203">
        <v>2</v>
      </c>
      <c r="B29" s="203">
        <v>1</v>
      </c>
      <c r="C29" s="202" t="s">
        <v>38</v>
      </c>
      <c r="D29" s="202" t="s">
        <v>123</v>
      </c>
      <c r="E29" s="204">
        <v>171373</v>
      </c>
      <c r="F29" s="203">
        <v>5353</v>
      </c>
      <c r="H29" s="205">
        <v>44970.409722222219</v>
      </c>
      <c r="I29" s="203">
        <v>1684</v>
      </c>
      <c r="K29" s="202" t="s">
        <v>124</v>
      </c>
      <c r="M29" s="202" t="s">
        <v>123</v>
      </c>
      <c r="N29" s="202" t="s">
        <v>69</v>
      </c>
      <c r="O29" s="206">
        <v>67650.62</v>
      </c>
      <c r="P29" s="206">
        <v>76.650000000000006</v>
      </c>
      <c r="Q29" s="206">
        <v>5.1100000000000003</v>
      </c>
      <c r="R29" s="206">
        <v>0</v>
      </c>
      <c r="S29" s="206">
        <v>0</v>
      </c>
      <c r="T29" s="206">
        <v>0</v>
      </c>
      <c r="U29" s="206">
        <v>0</v>
      </c>
      <c r="V29" s="206">
        <v>25</v>
      </c>
      <c r="W29" s="206">
        <v>0</v>
      </c>
      <c r="X29" s="206">
        <v>0</v>
      </c>
      <c r="Y29" s="206">
        <v>0</v>
      </c>
      <c r="Z29" s="206">
        <v>0</v>
      </c>
      <c r="AA29" s="206">
        <v>0</v>
      </c>
      <c r="AB29" s="206">
        <v>0</v>
      </c>
      <c r="AC29" s="206">
        <v>0</v>
      </c>
      <c r="AD29" s="206">
        <v>0</v>
      </c>
      <c r="AE29" s="206">
        <v>0</v>
      </c>
      <c r="AF29" s="206">
        <v>2.89</v>
      </c>
      <c r="AG29" s="203">
        <v>12</v>
      </c>
      <c r="AH29" s="206">
        <v>11.15</v>
      </c>
      <c r="AI29" s="206">
        <v>92.91</v>
      </c>
      <c r="AJ29" s="202" t="s">
        <v>42</v>
      </c>
      <c r="AL29" s="202" t="s">
        <v>125</v>
      </c>
    </row>
    <row r="30" spans="1:38" x14ac:dyDescent="0.35">
      <c r="A30" s="203">
        <v>2</v>
      </c>
      <c r="B30" s="203">
        <v>1</v>
      </c>
      <c r="C30" s="202" t="s">
        <v>38</v>
      </c>
      <c r="D30" s="202" t="s">
        <v>126</v>
      </c>
      <c r="E30" s="204">
        <v>171374</v>
      </c>
      <c r="F30" s="203">
        <v>5353</v>
      </c>
      <c r="H30" s="205">
        <v>44970.414583333331</v>
      </c>
      <c r="I30" s="203">
        <v>1684</v>
      </c>
      <c r="K30" s="202" t="s">
        <v>127</v>
      </c>
      <c r="M30" s="202" t="s">
        <v>126</v>
      </c>
      <c r="N30" s="202" t="s">
        <v>69</v>
      </c>
      <c r="O30" s="206">
        <v>13839.02</v>
      </c>
      <c r="P30" s="206">
        <v>30.01</v>
      </c>
      <c r="Q30" s="206">
        <v>0.5</v>
      </c>
      <c r="R30" s="206">
        <v>0</v>
      </c>
      <c r="S30" s="206">
        <v>0</v>
      </c>
      <c r="T30" s="206">
        <v>0</v>
      </c>
      <c r="U30" s="206">
        <v>0</v>
      </c>
      <c r="V30" s="206">
        <v>25</v>
      </c>
      <c r="W30" s="206">
        <v>0</v>
      </c>
      <c r="X30" s="206">
        <v>0</v>
      </c>
      <c r="Y30" s="206">
        <v>0</v>
      </c>
      <c r="Z30" s="206">
        <v>0</v>
      </c>
      <c r="AA30" s="206">
        <v>0</v>
      </c>
      <c r="AB30" s="206">
        <v>0</v>
      </c>
      <c r="AC30" s="206">
        <v>0</v>
      </c>
      <c r="AD30" s="206">
        <v>0</v>
      </c>
      <c r="AE30" s="206">
        <v>0</v>
      </c>
      <c r="AF30" s="206">
        <v>0.28000000000000003</v>
      </c>
      <c r="AG30" s="203">
        <v>12</v>
      </c>
      <c r="AH30" s="206">
        <v>4.16</v>
      </c>
      <c r="AI30" s="206">
        <v>34.67</v>
      </c>
      <c r="AJ30" s="202" t="s">
        <v>42</v>
      </c>
      <c r="AL30" s="202" t="s">
        <v>128</v>
      </c>
    </row>
    <row r="31" spans="1:38" x14ac:dyDescent="0.35">
      <c r="A31" s="203">
        <v>2</v>
      </c>
      <c r="B31" s="203">
        <v>1</v>
      </c>
      <c r="C31" s="202" t="s">
        <v>38</v>
      </c>
      <c r="D31" s="202" t="s">
        <v>129</v>
      </c>
      <c r="E31" s="204">
        <v>171377</v>
      </c>
      <c r="F31" s="203">
        <v>5353</v>
      </c>
      <c r="H31" s="205">
        <v>44970.417361111111</v>
      </c>
      <c r="I31" s="203">
        <v>1684</v>
      </c>
      <c r="K31" s="202" t="s">
        <v>130</v>
      </c>
      <c r="M31" s="202" t="s">
        <v>129</v>
      </c>
      <c r="N31" s="202" t="s">
        <v>69</v>
      </c>
      <c r="O31" s="206">
        <v>4174.25</v>
      </c>
      <c r="P31" s="206">
        <v>27.93</v>
      </c>
      <c r="Q31" s="206">
        <v>0.28999999999999998</v>
      </c>
      <c r="R31" s="206">
        <v>0</v>
      </c>
      <c r="S31" s="206">
        <v>0</v>
      </c>
      <c r="T31" s="206">
        <v>0</v>
      </c>
      <c r="U31" s="206">
        <v>0</v>
      </c>
      <c r="V31" s="206">
        <v>25</v>
      </c>
      <c r="W31" s="206">
        <v>0</v>
      </c>
      <c r="X31" s="206">
        <v>0</v>
      </c>
      <c r="Y31" s="206">
        <v>0</v>
      </c>
      <c r="Z31" s="206">
        <v>0</v>
      </c>
      <c r="AA31" s="206">
        <v>0</v>
      </c>
      <c r="AB31" s="206">
        <v>0</v>
      </c>
      <c r="AC31" s="206">
        <v>0</v>
      </c>
      <c r="AD31" s="206">
        <v>0</v>
      </c>
      <c r="AE31" s="206">
        <v>0</v>
      </c>
      <c r="AF31" s="206">
        <v>0.16</v>
      </c>
      <c r="AG31" s="203">
        <v>12</v>
      </c>
      <c r="AH31" s="206">
        <v>3.85</v>
      </c>
      <c r="AI31" s="206">
        <v>32.07</v>
      </c>
      <c r="AJ31" s="202" t="s">
        <v>42</v>
      </c>
      <c r="AL31" s="202" t="s">
        <v>131</v>
      </c>
    </row>
    <row r="32" spans="1:38" x14ac:dyDescent="0.35">
      <c r="A32" s="203">
        <v>2</v>
      </c>
      <c r="B32" s="203">
        <v>1</v>
      </c>
      <c r="C32" s="202" t="s">
        <v>38</v>
      </c>
      <c r="D32" s="202" t="s">
        <v>132</v>
      </c>
      <c r="E32" s="204">
        <v>171378</v>
      </c>
      <c r="F32" s="203">
        <v>5353</v>
      </c>
      <c r="H32" s="205">
        <v>44970.418749999997</v>
      </c>
      <c r="I32" s="203">
        <v>1684</v>
      </c>
      <c r="K32" s="202" t="s">
        <v>133</v>
      </c>
      <c r="M32" s="202" t="s">
        <v>132</v>
      </c>
      <c r="N32" s="202" t="s">
        <v>69</v>
      </c>
      <c r="O32" s="206">
        <v>6061.01</v>
      </c>
      <c r="P32" s="206">
        <v>27.16</v>
      </c>
      <c r="Q32" s="206">
        <v>0.21</v>
      </c>
      <c r="R32" s="206">
        <v>0</v>
      </c>
      <c r="S32" s="206">
        <v>0</v>
      </c>
      <c r="T32" s="206">
        <v>0</v>
      </c>
      <c r="U32" s="206">
        <v>0</v>
      </c>
      <c r="V32" s="206">
        <v>25</v>
      </c>
      <c r="W32" s="206">
        <v>0</v>
      </c>
      <c r="X32" s="206">
        <v>0</v>
      </c>
      <c r="Y32" s="206">
        <v>0</v>
      </c>
      <c r="Z32" s="206">
        <v>0</v>
      </c>
      <c r="AA32" s="206">
        <v>0</v>
      </c>
      <c r="AB32" s="206">
        <v>0</v>
      </c>
      <c r="AC32" s="206">
        <v>0</v>
      </c>
      <c r="AD32" s="206">
        <v>0</v>
      </c>
      <c r="AE32" s="206">
        <v>0</v>
      </c>
      <c r="AF32" s="206">
        <v>0.12</v>
      </c>
      <c r="AG32" s="203">
        <v>12</v>
      </c>
      <c r="AH32" s="206">
        <v>3.73</v>
      </c>
      <c r="AI32" s="206">
        <v>31.1</v>
      </c>
      <c r="AJ32" s="202" t="s">
        <v>42</v>
      </c>
      <c r="AL32" s="202" t="s">
        <v>134</v>
      </c>
    </row>
    <row r="33" spans="1:38" x14ac:dyDescent="0.35">
      <c r="A33" s="203">
        <v>2</v>
      </c>
      <c r="B33" s="203">
        <v>1</v>
      </c>
      <c r="C33" s="202" t="s">
        <v>38</v>
      </c>
      <c r="D33" s="202" t="s">
        <v>135</v>
      </c>
      <c r="E33" s="204">
        <v>171394</v>
      </c>
      <c r="F33" s="203">
        <v>5353</v>
      </c>
      <c r="H33" s="205">
        <v>44970.495833333334</v>
      </c>
      <c r="I33" s="203">
        <v>1684</v>
      </c>
      <c r="K33" s="202" t="s">
        <v>136</v>
      </c>
      <c r="M33" s="202" t="s">
        <v>135</v>
      </c>
      <c r="N33" s="202" t="s">
        <v>137</v>
      </c>
      <c r="O33" s="206">
        <v>567895.98</v>
      </c>
      <c r="P33" s="206">
        <v>3654.3</v>
      </c>
      <c r="Q33" s="206">
        <v>212</v>
      </c>
      <c r="R33" s="206">
        <v>467.9</v>
      </c>
      <c r="S33" s="206">
        <v>0</v>
      </c>
      <c r="T33" s="206">
        <v>0</v>
      </c>
      <c r="U33" s="206">
        <v>0</v>
      </c>
      <c r="V33" s="206">
        <v>25</v>
      </c>
      <c r="W33" s="206">
        <v>0</v>
      </c>
      <c r="X33" s="206">
        <v>0</v>
      </c>
      <c r="Y33" s="206">
        <v>0</v>
      </c>
      <c r="Z33" s="206">
        <v>0</v>
      </c>
      <c r="AA33" s="206">
        <v>0</v>
      </c>
      <c r="AB33" s="206">
        <v>0</v>
      </c>
      <c r="AC33" s="206">
        <v>406.4</v>
      </c>
      <c r="AD33" s="206">
        <v>0</v>
      </c>
      <c r="AE33" s="206">
        <v>0</v>
      </c>
      <c r="AF33" s="206">
        <v>0</v>
      </c>
      <c r="AG33" s="203">
        <v>12</v>
      </c>
      <c r="AH33" s="206">
        <v>527.22</v>
      </c>
      <c r="AI33" s="206">
        <v>4393.5200000000004</v>
      </c>
      <c r="AJ33" s="202" t="s">
        <v>42</v>
      </c>
      <c r="AK33" s="202" t="s">
        <v>43</v>
      </c>
      <c r="AL33" s="202" t="s">
        <v>138</v>
      </c>
    </row>
    <row r="34" spans="1:38" x14ac:dyDescent="0.35">
      <c r="A34" s="203">
        <v>2</v>
      </c>
      <c r="B34" s="203">
        <v>1</v>
      </c>
      <c r="C34" s="202" t="s">
        <v>38</v>
      </c>
      <c r="D34" s="202" t="s">
        <v>139</v>
      </c>
      <c r="E34" s="204">
        <v>171396</v>
      </c>
      <c r="F34" s="203">
        <v>5353</v>
      </c>
      <c r="H34" s="205">
        <v>44970.500694444447</v>
      </c>
      <c r="I34" s="203">
        <v>1684</v>
      </c>
      <c r="K34" s="202" t="s">
        <v>136</v>
      </c>
      <c r="M34" s="202" t="s">
        <v>139</v>
      </c>
      <c r="N34" s="202" t="s">
        <v>137</v>
      </c>
      <c r="O34" s="206">
        <v>543604.76</v>
      </c>
      <c r="P34" s="206">
        <v>3323.2</v>
      </c>
      <c r="Q34" s="206">
        <v>212</v>
      </c>
      <c r="R34" s="206">
        <v>443.6</v>
      </c>
      <c r="S34" s="206">
        <v>0</v>
      </c>
      <c r="T34" s="206">
        <v>0</v>
      </c>
      <c r="U34" s="206">
        <v>0</v>
      </c>
      <c r="V34" s="206">
        <v>25</v>
      </c>
      <c r="W34" s="206">
        <v>0</v>
      </c>
      <c r="X34" s="206">
        <v>0</v>
      </c>
      <c r="Y34" s="206">
        <v>0</v>
      </c>
      <c r="Z34" s="206">
        <v>0</v>
      </c>
      <c r="AA34" s="206">
        <v>0</v>
      </c>
      <c r="AB34" s="206">
        <v>0</v>
      </c>
      <c r="AC34" s="206">
        <v>371.6</v>
      </c>
      <c r="AD34" s="206">
        <v>0</v>
      </c>
      <c r="AE34" s="206">
        <v>0</v>
      </c>
      <c r="AF34" s="206">
        <v>0</v>
      </c>
      <c r="AG34" s="203">
        <v>12</v>
      </c>
      <c r="AH34" s="206">
        <v>482.07</v>
      </c>
      <c r="AI34" s="206">
        <v>4017.27</v>
      </c>
      <c r="AJ34" s="202" t="s">
        <v>42</v>
      </c>
      <c r="AK34" s="202" t="s">
        <v>43</v>
      </c>
      <c r="AL34" s="202" t="s">
        <v>140</v>
      </c>
    </row>
    <row r="35" spans="1:38" x14ac:dyDescent="0.35">
      <c r="A35" s="203">
        <v>2</v>
      </c>
      <c r="B35" s="203">
        <v>1</v>
      </c>
      <c r="C35" s="202" t="s">
        <v>38</v>
      </c>
      <c r="D35" s="202" t="s">
        <v>141</v>
      </c>
      <c r="E35" s="204">
        <v>171601</v>
      </c>
      <c r="F35" s="203">
        <v>5353</v>
      </c>
      <c r="H35" s="205">
        <v>44971.703472222223</v>
      </c>
      <c r="I35" s="203">
        <v>1684</v>
      </c>
      <c r="K35" s="202" t="s">
        <v>142</v>
      </c>
      <c r="M35" s="202" t="s">
        <v>141</v>
      </c>
      <c r="N35" s="202" t="s">
        <v>69</v>
      </c>
      <c r="O35" s="206">
        <v>17295.97</v>
      </c>
      <c r="P35" s="206">
        <v>43.49</v>
      </c>
      <c r="Q35" s="206">
        <v>4.6500000000000004</v>
      </c>
      <c r="R35" s="206">
        <v>0</v>
      </c>
      <c r="S35" s="206">
        <v>0</v>
      </c>
      <c r="T35" s="206">
        <v>0</v>
      </c>
      <c r="U35" s="206">
        <v>0</v>
      </c>
      <c r="V35" s="206">
        <v>25</v>
      </c>
      <c r="W35" s="206">
        <v>0</v>
      </c>
      <c r="X35" s="206">
        <v>0</v>
      </c>
      <c r="Y35" s="206">
        <v>0</v>
      </c>
      <c r="Z35" s="206">
        <v>0</v>
      </c>
      <c r="AA35" s="206">
        <v>0</v>
      </c>
      <c r="AB35" s="206">
        <v>0</v>
      </c>
      <c r="AC35" s="206">
        <v>0</v>
      </c>
      <c r="AD35" s="206">
        <v>0</v>
      </c>
      <c r="AE35" s="206">
        <v>0</v>
      </c>
      <c r="AF35" s="206">
        <v>2.63</v>
      </c>
      <c r="AG35" s="203">
        <v>12</v>
      </c>
      <c r="AH35" s="206">
        <v>6.56</v>
      </c>
      <c r="AI35" s="206">
        <v>54.7</v>
      </c>
      <c r="AJ35" s="202" t="s">
        <v>42</v>
      </c>
      <c r="AL35" s="202" t="s">
        <v>143</v>
      </c>
    </row>
    <row r="36" spans="1:38" x14ac:dyDescent="0.35">
      <c r="A36" s="203">
        <v>2</v>
      </c>
      <c r="B36" s="203">
        <v>1</v>
      </c>
      <c r="C36" s="202" t="s">
        <v>38</v>
      </c>
      <c r="D36" s="202" t="s">
        <v>144</v>
      </c>
      <c r="E36" s="204">
        <v>171605</v>
      </c>
      <c r="F36" s="203">
        <v>5353</v>
      </c>
      <c r="H36" s="205">
        <v>44971.710416666669</v>
      </c>
      <c r="I36" s="203">
        <v>1684</v>
      </c>
      <c r="K36" s="202" t="s">
        <v>145</v>
      </c>
      <c r="M36" s="202" t="s">
        <v>144</v>
      </c>
      <c r="N36" s="202" t="s">
        <v>69</v>
      </c>
      <c r="O36" s="206">
        <v>8267.06</v>
      </c>
      <c r="P36" s="206">
        <v>85.93</v>
      </c>
      <c r="Q36" s="206">
        <v>15.33</v>
      </c>
      <c r="R36" s="206">
        <v>0</v>
      </c>
      <c r="S36" s="206">
        <v>0</v>
      </c>
      <c r="T36" s="206">
        <v>0</v>
      </c>
      <c r="U36" s="206">
        <v>0</v>
      </c>
      <c r="V36" s="206">
        <v>25</v>
      </c>
      <c r="W36" s="206">
        <v>0</v>
      </c>
      <c r="X36" s="206">
        <v>0</v>
      </c>
      <c r="Y36" s="206">
        <v>0</v>
      </c>
      <c r="Z36" s="206">
        <v>0</v>
      </c>
      <c r="AA36" s="206">
        <v>0</v>
      </c>
      <c r="AB36" s="206">
        <v>0</v>
      </c>
      <c r="AC36" s="206">
        <v>0</v>
      </c>
      <c r="AD36" s="206">
        <v>0</v>
      </c>
      <c r="AE36" s="206">
        <v>0</v>
      </c>
      <c r="AF36" s="206">
        <v>8.66</v>
      </c>
      <c r="AG36" s="203">
        <v>12</v>
      </c>
      <c r="AH36" s="206">
        <v>13.81</v>
      </c>
      <c r="AI36" s="206">
        <v>115.07</v>
      </c>
      <c r="AJ36" s="202" t="s">
        <v>42</v>
      </c>
      <c r="AL36" s="202" t="s">
        <v>146</v>
      </c>
    </row>
    <row r="37" spans="1:38" x14ac:dyDescent="0.35">
      <c r="A37" s="203">
        <v>2</v>
      </c>
      <c r="B37" s="203">
        <v>1</v>
      </c>
      <c r="C37" s="202" t="s">
        <v>38</v>
      </c>
      <c r="D37" s="202" t="s">
        <v>147</v>
      </c>
      <c r="E37" s="204">
        <v>171606</v>
      </c>
      <c r="F37" s="203">
        <v>5353</v>
      </c>
      <c r="H37" s="205">
        <v>44971.712500000001</v>
      </c>
      <c r="I37" s="203">
        <v>1684</v>
      </c>
      <c r="K37" s="202" t="s">
        <v>148</v>
      </c>
      <c r="M37" s="202" t="s">
        <v>147</v>
      </c>
      <c r="N37" s="202" t="s">
        <v>69</v>
      </c>
      <c r="O37" s="206">
        <v>10471.77</v>
      </c>
      <c r="P37" s="206">
        <v>348.8</v>
      </c>
      <c r="Q37" s="206">
        <v>81.5</v>
      </c>
      <c r="R37" s="206">
        <v>0</v>
      </c>
      <c r="S37" s="206">
        <v>0</v>
      </c>
      <c r="T37" s="206">
        <v>0</v>
      </c>
      <c r="U37" s="206">
        <v>0</v>
      </c>
      <c r="V37" s="206">
        <v>25</v>
      </c>
      <c r="W37" s="206">
        <v>0</v>
      </c>
      <c r="X37" s="206">
        <v>0</v>
      </c>
      <c r="Y37" s="206">
        <v>0</v>
      </c>
      <c r="Z37" s="206">
        <v>0</v>
      </c>
      <c r="AA37" s="206">
        <v>0</v>
      </c>
      <c r="AB37" s="206">
        <v>0</v>
      </c>
      <c r="AC37" s="206">
        <v>0</v>
      </c>
      <c r="AD37" s="206">
        <v>0</v>
      </c>
      <c r="AE37" s="206">
        <v>0</v>
      </c>
      <c r="AF37" s="206">
        <v>46.03</v>
      </c>
      <c r="AG37" s="203">
        <v>12</v>
      </c>
      <c r="AH37" s="206">
        <v>58.68</v>
      </c>
      <c r="AI37" s="206">
        <v>488.98</v>
      </c>
      <c r="AJ37" s="202" t="s">
        <v>42</v>
      </c>
      <c r="AL37" s="202" t="s">
        <v>149</v>
      </c>
    </row>
    <row r="38" spans="1:38" x14ac:dyDescent="0.35">
      <c r="A38" s="203">
        <v>2</v>
      </c>
      <c r="B38" s="203">
        <v>1</v>
      </c>
      <c r="C38" s="202" t="s">
        <v>38</v>
      </c>
      <c r="D38" s="202" t="s">
        <v>150</v>
      </c>
      <c r="E38" s="204">
        <v>171607</v>
      </c>
      <c r="F38" s="203">
        <v>5353</v>
      </c>
      <c r="H38" s="205">
        <v>44971.714583333334</v>
      </c>
      <c r="I38" s="203">
        <v>1684</v>
      </c>
      <c r="K38" s="202" t="s">
        <v>151</v>
      </c>
      <c r="M38" s="202" t="s">
        <v>150</v>
      </c>
      <c r="N38" s="202" t="s">
        <v>69</v>
      </c>
      <c r="O38" s="206">
        <v>7114.72</v>
      </c>
      <c r="P38" s="206">
        <v>29.78</v>
      </c>
      <c r="Q38" s="206">
        <v>1.21</v>
      </c>
      <c r="R38" s="206">
        <v>0</v>
      </c>
      <c r="S38" s="206">
        <v>0</v>
      </c>
      <c r="T38" s="206">
        <v>0</v>
      </c>
      <c r="U38" s="206">
        <v>0</v>
      </c>
      <c r="V38" s="206">
        <v>25</v>
      </c>
      <c r="W38" s="206">
        <v>0</v>
      </c>
      <c r="X38" s="206">
        <v>0</v>
      </c>
      <c r="Y38" s="206">
        <v>0</v>
      </c>
      <c r="Z38" s="206">
        <v>0</v>
      </c>
      <c r="AA38" s="206">
        <v>0</v>
      </c>
      <c r="AB38" s="206">
        <v>0</v>
      </c>
      <c r="AC38" s="206">
        <v>0</v>
      </c>
      <c r="AD38" s="206">
        <v>0</v>
      </c>
      <c r="AE38" s="206">
        <v>0</v>
      </c>
      <c r="AF38" s="206">
        <v>0.68</v>
      </c>
      <c r="AG38" s="203">
        <v>12</v>
      </c>
      <c r="AH38" s="206">
        <v>4.2300000000000004</v>
      </c>
      <c r="AI38" s="206">
        <v>35.22</v>
      </c>
      <c r="AJ38" s="202" t="s">
        <v>42</v>
      </c>
      <c r="AL38" s="202" t="s">
        <v>152</v>
      </c>
    </row>
    <row r="39" spans="1:38" x14ac:dyDescent="0.35">
      <c r="A39" s="203">
        <v>2</v>
      </c>
      <c r="B39" s="203">
        <v>1</v>
      </c>
      <c r="C39" s="202" t="s">
        <v>38</v>
      </c>
      <c r="D39" s="202" t="s">
        <v>153</v>
      </c>
      <c r="E39" s="204">
        <v>171727</v>
      </c>
      <c r="F39" s="203">
        <v>5353</v>
      </c>
      <c r="H39" s="205">
        <v>44972.627083333333</v>
      </c>
      <c r="I39" s="203">
        <v>1684</v>
      </c>
      <c r="K39" s="202" t="s">
        <v>92</v>
      </c>
      <c r="M39" s="202" t="s">
        <v>153</v>
      </c>
      <c r="N39" s="202" t="s">
        <v>69</v>
      </c>
      <c r="O39" s="206">
        <v>562663.32999999996</v>
      </c>
      <c r="P39" s="206">
        <v>1976.66</v>
      </c>
      <c r="Q39" s="206">
        <v>0</v>
      </c>
      <c r="R39" s="206">
        <v>412.66</v>
      </c>
      <c r="S39" s="206">
        <v>0</v>
      </c>
      <c r="T39" s="206">
        <v>0</v>
      </c>
      <c r="U39" s="206">
        <v>0</v>
      </c>
      <c r="V39" s="206">
        <v>25</v>
      </c>
      <c r="W39" s="206">
        <v>0</v>
      </c>
      <c r="X39" s="206">
        <v>0</v>
      </c>
      <c r="Y39" s="206">
        <v>0</v>
      </c>
      <c r="Z39" s="206">
        <v>0</v>
      </c>
      <c r="AA39" s="206">
        <v>0</v>
      </c>
      <c r="AB39" s="206">
        <v>0</v>
      </c>
      <c r="AC39" s="206">
        <v>0</v>
      </c>
      <c r="AD39" s="206">
        <v>0</v>
      </c>
      <c r="AE39" s="206">
        <v>0</v>
      </c>
      <c r="AF39" s="206">
        <v>0</v>
      </c>
      <c r="AG39" s="203">
        <v>12</v>
      </c>
      <c r="AH39" s="206">
        <v>269.54000000000002</v>
      </c>
      <c r="AI39" s="206">
        <v>2246.1999999999998</v>
      </c>
      <c r="AJ39" s="202" t="s">
        <v>42</v>
      </c>
      <c r="AL39" s="202" t="s">
        <v>154</v>
      </c>
    </row>
    <row r="40" spans="1:38" x14ac:dyDescent="0.35">
      <c r="A40" s="203">
        <v>2</v>
      </c>
      <c r="B40" s="203">
        <v>1</v>
      </c>
      <c r="C40" s="202" t="s">
        <v>38</v>
      </c>
      <c r="D40" s="202" t="s">
        <v>155</v>
      </c>
      <c r="E40" s="204">
        <v>171795</v>
      </c>
      <c r="F40" s="203">
        <v>5353</v>
      </c>
      <c r="G40" s="202" t="s">
        <v>156</v>
      </c>
      <c r="H40" s="205">
        <v>44973.415972222225</v>
      </c>
      <c r="I40" s="203">
        <v>1684</v>
      </c>
      <c r="K40" s="202" t="s">
        <v>157</v>
      </c>
      <c r="M40" s="202" t="s">
        <v>155</v>
      </c>
      <c r="N40" s="202" t="s">
        <v>158</v>
      </c>
      <c r="O40" s="206">
        <v>96794.62</v>
      </c>
      <c r="P40" s="206">
        <v>3518.42</v>
      </c>
      <c r="Q40" s="206">
        <v>291</v>
      </c>
      <c r="R40" s="206">
        <v>0</v>
      </c>
      <c r="S40" s="206">
        <v>0</v>
      </c>
      <c r="T40" s="206">
        <v>0</v>
      </c>
      <c r="U40" s="206">
        <v>0</v>
      </c>
      <c r="V40" s="206">
        <v>25</v>
      </c>
      <c r="W40" s="206">
        <v>0</v>
      </c>
      <c r="X40" s="206">
        <v>0</v>
      </c>
      <c r="Y40" s="206">
        <v>0</v>
      </c>
      <c r="Z40" s="206">
        <v>0</v>
      </c>
      <c r="AA40" s="206">
        <v>0</v>
      </c>
      <c r="AB40" s="206">
        <v>0</v>
      </c>
      <c r="AC40" s="206">
        <v>400.42</v>
      </c>
      <c r="AD40" s="206">
        <v>0</v>
      </c>
      <c r="AE40" s="206">
        <v>0</v>
      </c>
      <c r="AF40" s="206">
        <v>338</v>
      </c>
      <c r="AG40" s="203">
        <v>12</v>
      </c>
      <c r="AH40" s="206">
        <v>519.47</v>
      </c>
      <c r="AI40" s="206">
        <v>4328.8900000000003</v>
      </c>
      <c r="AJ40" s="202" t="s">
        <v>42</v>
      </c>
      <c r="AL40" s="202" t="s">
        <v>159</v>
      </c>
    </row>
    <row r="41" spans="1:38" x14ac:dyDescent="0.35">
      <c r="A41" s="203">
        <v>2</v>
      </c>
      <c r="B41" s="203">
        <v>1</v>
      </c>
      <c r="C41" s="202" t="s">
        <v>38</v>
      </c>
      <c r="D41" s="202" t="s">
        <v>160</v>
      </c>
      <c r="E41" s="204">
        <v>171796</v>
      </c>
      <c r="F41" s="203">
        <v>5353</v>
      </c>
      <c r="H41" s="205">
        <v>44973.421527777777</v>
      </c>
      <c r="I41" s="203">
        <v>1684</v>
      </c>
      <c r="K41" s="202" t="s">
        <v>161</v>
      </c>
      <c r="M41" s="202" t="s">
        <v>160</v>
      </c>
      <c r="N41" s="202" t="s">
        <v>158</v>
      </c>
      <c r="O41" s="206">
        <v>244114.38</v>
      </c>
      <c r="P41" s="206">
        <v>2810.93</v>
      </c>
      <c r="Q41" s="206">
        <v>174.6</v>
      </c>
      <c r="R41" s="206">
        <v>144.11000000000001</v>
      </c>
      <c r="S41" s="206">
        <v>0</v>
      </c>
      <c r="T41" s="206">
        <v>0</v>
      </c>
      <c r="U41" s="206">
        <v>0</v>
      </c>
      <c r="V41" s="206">
        <v>25</v>
      </c>
      <c r="W41" s="206">
        <v>0</v>
      </c>
      <c r="X41" s="206">
        <v>0</v>
      </c>
      <c r="Y41" s="206">
        <v>0</v>
      </c>
      <c r="Z41" s="206">
        <v>0</v>
      </c>
      <c r="AA41" s="206">
        <v>0</v>
      </c>
      <c r="AB41" s="206">
        <v>0</v>
      </c>
      <c r="AC41" s="206">
        <v>313.82</v>
      </c>
      <c r="AD41" s="206">
        <v>0</v>
      </c>
      <c r="AE41" s="206">
        <v>0</v>
      </c>
      <c r="AF41" s="206">
        <v>338</v>
      </c>
      <c r="AG41" s="203">
        <v>12</v>
      </c>
      <c r="AH41" s="206">
        <v>407.12</v>
      </c>
      <c r="AI41" s="206">
        <v>3392.65</v>
      </c>
      <c r="AJ41" s="202" t="s">
        <v>42</v>
      </c>
      <c r="AL41" s="202" t="s">
        <v>162</v>
      </c>
    </row>
    <row r="42" spans="1:38" x14ac:dyDescent="0.35">
      <c r="A42" s="203">
        <v>2</v>
      </c>
      <c r="B42" s="203">
        <v>1</v>
      </c>
      <c r="C42" s="202" t="s">
        <v>38</v>
      </c>
      <c r="D42" s="202" t="s">
        <v>163</v>
      </c>
      <c r="E42" s="204">
        <v>171817</v>
      </c>
      <c r="F42" s="203">
        <v>5353</v>
      </c>
      <c r="G42" s="202" t="s">
        <v>164</v>
      </c>
      <c r="H42" s="205">
        <v>44973.468055555553</v>
      </c>
      <c r="I42" s="203">
        <v>1684</v>
      </c>
      <c r="K42" s="202" t="s">
        <v>165</v>
      </c>
      <c r="M42" s="202" t="s">
        <v>163</v>
      </c>
      <c r="N42" s="202" t="s">
        <v>41</v>
      </c>
      <c r="O42" s="206">
        <v>537710.92000000004</v>
      </c>
      <c r="P42" s="206">
        <v>3316.62</v>
      </c>
      <c r="Q42" s="206">
        <v>212</v>
      </c>
      <c r="R42" s="206">
        <v>437.71</v>
      </c>
      <c r="S42" s="206">
        <v>0</v>
      </c>
      <c r="T42" s="206">
        <v>0</v>
      </c>
      <c r="U42" s="206">
        <v>0</v>
      </c>
      <c r="V42" s="206">
        <v>25</v>
      </c>
      <c r="W42" s="206">
        <v>0</v>
      </c>
      <c r="X42" s="206">
        <v>0</v>
      </c>
      <c r="Y42" s="206">
        <v>0</v>
      </c>
      <c r="Z42" s="206">
        <v>0</v>
      </c>
      <c r="AA42" s="206">
        <v>0</v>
      </c>
      <c r="AB42" s="206">
        <v>0</v>
      </c>
      <c r="AC42" s="206">
        <v>370.91</v>
      </c>
      <c r="AD42" s="206">
        <v>0</v>
      </c>
      <c r="AE42" s="206">
        <v>0</v>
      </c>
      <c r="AF42" s="206">
        <v>0</v>
      </c>
      <c r="AG42" s="203">
        <v>12</v>
      </c>
      <c r="AH42" s="206">
        <v>481.17</v>
      </c>
      <c r="AI42" s="206">
        <v>4009.79</v>
      </c>
      <c r="AJ42" s="202" t="s">
        <v>42</v>
      </c>
      <c r="AK42" s="202" t="s">
        <v>43</v>
      </c>
      <c r="AL42" s="202" t="s">
        <v>166</v>
      </c>
    </row>
    <row r="43" spans="1:38" x14ac:dyDescent="0.35">
      <c r="A43" s="203">
        <v>2</v>
      </c>
      <c r="B43" s="203">
        <v>1</v>
      </c>
      <c r="C43" s="202" t="s">
        <v>38</v>
      </c>
      <c r="D43" s="202" t="s">
        <v>167</v>
      </c>
      <c r="E43" s="204">
        <v>171818</v>
      </c>
      <c r="F43" s="203">
        <v>5353</v>
      </c>
      <c r="G43" s="202" t="s">
        <v>164</v>
      </c>
      <c r="H43" s="205">
        <v>44973.46875</v>
      </c>
      <c r="I43" s="203">
        <v>1684</v>
      </c>
      <c r="K43" s="202" t="s">
        <v>165</v>
      </c>
      <c r="M43" s="202" t="s">
        <v>167</v>
      </c>
      <c r="N43" s="202" t="s">
        <v>41</v>
      </c>
      <c r="O43" s="206">
        <v>509410.35</v>
      </c>
      <c r="P43" s="206">
        <v>3284.99</v>
      </c>
      <c r="Q43" s="206">
        <v>212</v>
      </c>
      <c r="R43" s="206">
        <v>409.41</v>
      </c>
      <c r="S43" s="206">
        <v>0</v>
      </c>
      <c r="T43" s="206">
        <v>0</v>
      </c>
      <c r="U43" s="206">
        <v>0</v>
      </c>
      <c r="V43" s="206">
        <v>25</v>
      </c>
      <c r="W43" s="206">
        <v>0</v>
      </c>
      <c r="X43" s="206">
        <v>0</v>
      </c>
      <c r="Y43" s="206">
        <v>0</v>
      </c>
      <c r="Z43" s="206">
        <v>0</v>
      </c>
      <c r="AA43" s="206">
        <v>0</v>
      </c>
      <c r="AB43" s="206">
        <v>0</v>
      </c>
      <c r="AC43" s="206">
        <v>367.58</v>
      </c>
      <c r="AD43" s="206">
        <v>0</v>
      </c>
      <c r="AE43" s="206">
        <v>0</v>
      </c>
      <c r="AF43" s="206">
        <v>0</v>
      </c>
      <c r="AG43" s="203">
        <v>12</v>
      </c>
      <c r="AH43" s="206">
        <v>476.86</v>
      </c>
      <c r="AI43" s="206">
        <v>3973.85</v>
      </c>
      <c r="AJ43" s="202" t="s">
        <v>42</v>
      </c>
      <c r="AK43" s="202" t="s">
        <v>43</v>
      </c>
      <c r="AL43" s="202" t="s">
        <v>168</v>
      </c>
    </row>
    <row r="44" spans="1:38" x14ac:dyDescent="0.35">
      <c r="A44" s="203">
        <v>2</v>
      </c>
      <c r="B44" s="203">
        <v>1</v>
      </c>
      <c r="C44" s="202" t="s">
        <v>38</v>
      </c>
      <c r="D44" s="202" t="s">
        <v>169</v>
      </c>
      <c r="E44" s="204">
        <v>171821</v>
      </c>
      <c r="F44" s="203">
        <v>5353</v>
      </c>
      <c r="G44" s="202" t="s">
        <v>170</v>
      </c>
      <c r="H44" s="205">
        <v>44973.472916666666</v>
      </c>
      <c r="I44" s="203">
        <v>1684</v>
      </c>
      <c r="K44" s="202" t="s">
        <v>171</v>
      </c>
      <c r="M44" s="202" t="s">
        <v>169</v>
      </c>
      <c r="N44" s="202" t="s">
        <v>41</v>
      </c>
      <c r="O44" s="206">
        <v>129957.41</v>
      </c>
      <c r="P44" s="206">
        <v>2300.1</v>
      </c>
      <c r="Q44" s="206">
        <v>127.2</v>
      </c>
      <c r="R44" s="206">
        <v>29.96</v>
      </c>
      <c r="S44" s="206">
        <v>0</v>
      </c>
      <c r="T44" s="206">
        <v>0</v>
      </c>
      <c r="U44" s="206">
        <v>0</v>
      </c>
      <c r="V44" s="206">
        <v>25</v>
      </c>
      <c r="W44" s="206">
        <v>0</v>
      </c>
      <c r="X44" s="206">
        <v>0</v>
      </c>
      <c r="Y44" s="206">
        <v>0</v>
      </c>
      <c r="Z44" s="206">
        <v>0</v>
      </c>
      <c r="AA44" s="206">
        <v>0</v>
      </c>
      <c r="AB44" s="206">
        <v>0</v>
      </c>
      <c r="AC44" s="206">
        <v>255.14</v>
      </c>
      <c r="AD44" s="206">
        <v>0</v>
      </c>
      <c r="AE44" s="206">
        <v>0</v>
      </c>
      <c r="AF44" s="206">
        <v>0</v>
      </c>
      <c r="AG44" s="203">
        <v>12</v>
      </c>
      <c r="AH44" s="206">
        <v>331</v>
      </c>
      <c r="AI44" s="206">
        <v>2758.3</v>
      </c>
      <c r="AJ44" s="202" t="s">
        <v>42</v>
      </c>
      <c r="AL44" s="202" t="s">
        <v>172</v>
      </c>
    </row>
    <row r="45" spans="1:38" x14ac:dyDescent="0.35">
      <c r="A45" s="203">
        <v>2</v>
      </c>
      <c r="B45" s="203">
        <v>1</v>
      </c>
      <c r="C45" s="202" t="s">
        <v>38</v>
      </c>
      <c r="D45" s="202" t="s">
        <v>173</v>
      </c>
      <c r="E45" s="204">
        <v>171822</v>
      </c>
      <c r="F45" s="203">
        <v>5353</v>
      </c>
      <c r="H45" s="205">
        <v>44973.473611111112</v>
      </c>
      <c r="I45" s="203">
        <v>1684</v>
      </c>
      <c r="K45" s="202" t="s">
        <v>136</v>
      </c>
      <c r="M45" s="202" t="s">
        <v>173</v>
      </c>
      <c r="N45" s="202" t="s">
        <v>41</v>
      </c>
      <c r="O45" s="206">
        <v>554217.43000000005</v>
      </c>
      <c r="P45" s="206">
        <v>3335.06</v>
      </c>
      <c r="Q45" s="206">
        <v>212</v>
      </c>
      <c r="R45" s="206">
        <v>454.22</v>
      </c>
      <c r="S45" s="206">
        <v>0</v>
      </c>
      <c r="T45" s="206">
        <v>0</v>
      </c>
      <c r="U45" s="206">
        <v>0</v>
      </c>
      <c r="V45" s="206">
        <v>25</v>
      </c>
      <c r="W45" s="206">
        <v>0</v>
      </c>
      <c r="X45" s="206">
        <v>0</v>
      </c>
      <c r="Y45" s="206">
        <v>0</v>
      </c>
      <c r="Z45" s="206">
        <v>0</v>
      </c>
      <c r="AA45" s="206">
        <v>0</v>
      </c>
      <c r="AB45" s="206">
        <v>0</v>
      </c>
      <c r="AC45" s="206">
        <v>372.84</v>
      </c>
      <c r="AD45" s="206">
        <v>0</v>
      </c>
      <c r="AE45" s="206">
        <v>0</v>
      </c>
      <c r="AF45" s="206">
        <v>0</v>
      </c>
      <c r="AG45" s="203">
        <v>12</v>
      </c>
      <c r="AH45" s="206">
        <v>483.69</v>
      </c>
      <c r="AI45" s="206">
        <v>4030.75</v>
      </c>
      <c r="AJ45" s="202" t="s">
        <v>42</v>
      </c>
      <c r="AK45" s="202" t="s">
        <v>43</v>
      </c>
      <c r="AL45" s="202" t="s">
        <v>174</v>
      </c>
    </row>
    <row r="46" spans="1:38" x14ac:dyDescent="0.35">
      <c r="A46" s="203">
        <v>2</v>
      </c>
      <c r="B46" s="203">
        <v>1</v>
      </c>
      <c r="C46" s="202" t="s">
        <v>38</v>
      </c>
      <c r="D46" s="202" t="s">
        <v>175</v>
      </c>
      <c r="E46" s="204">
        <v>171823</v>
      </c>
      <c r="F46" s="203">
        <v>5353</v>
      </c>
      <c r="G46" s="202" t="s">
        <v>164</v>
      </c>
      <c r="H46" s="205">
        <v>44973.474305555559</v>
      </c>
      <c r="I46" s="203">
        <v>1684</v>
      </c>
      <c r="M46" s="202" t="s">
        <v>175</v>
      </c>
      <c r="N46" s="202" t="s">
        <v>41</v>
      </c>
      <c r="O46" s="206">
        <v>535541.21</v>
      </c>
      <c r="P46" s="206">
        <v>3314.19</v>
      </c>
      <c r="Q46" s="206">
        <v>212</v>
      </c>
      <c r="R46" s="206">
        <v>435.54</v>
      </c>
      <c r="S46" s="206">
        <v>0</v>
      </c>
      <c r="T46" s="206">
        <v>0</v>
      </c>
      <c r="U46" s="206">
        <v>0</v>
      </c>
      <c r="V46" s="206">
        <v>25</v>
      </c>
      <c r="W46" s="206">
        <v>0</v>
      </c>
      <c r="X46" s="206">
        <v>0</v>
      </c>
      <c r="Y46" s="206">
        <v>0</v>
      </c>
      <c r="Z46" s="206">
        <v>0</v>
      </c>
      <c r="AA46" s="206">
        <v>0</v>
      </c>
      <c r="AB46" s="206">
        <v>0</v>
      </c>
      <c r="AC46" s="206">
        <v>370.65</v>
      </c>
      <c r="AD46" s="206">
        <v>0</v>
      </c>
      <c r="AE46" s="206">
        <v>0</v>
      </c>
      <c r="AF46" s="206">
        <v>0</v>
      </c>
      <c r="AG46" s="203">
        <v>12</v>
      </c>
      <c r="AH46" s="206">
        <v>480.84</v>
      </c>
      <c r="AI46" s="206">
        <v>4007.03</v>
      </c>
      <c r="AJ46" s="202" t="s">
        <v>42</v>
      </c>
      <c r="AK46" s="202" t="s">
        <v>43</v>
      </c>
      <c r="AL46" s="202" t="s">
        <v>176</v>
      </c>
    </row>
    <row r="47" spans="1:38" x14ac:dyDescent="0.35">
      <c r="A47" s="203">
        <v>2</v>
      </c>
      <c r="B47" s="203">
        <v>1</v>
      </c>
      <c r="C47" s="202" t="s">
        <v>38</v>
      </c>
      <c r="D47" s="202" t="s">
        <v>177</v>
      </c>
      <c r="E47" s="204">
        <v>171825</v>
      </c>
      <c r="F47" s="203">
        <v>5353</v>
      </c>
      <c r="H47" s="205">
        <v>44973.475694444445</v>
      </c>
      <c r="I47" s="203">
        <v>1684</v>
      </c>
      <c r="K47" s="202" t="s">
        <v>136</v>
      </c>
      <c r="M47" s="202" t="s">
        <v>177</v>
      </c>
      <c r="N47" s="202" t="s">
        <v>41</v>
      </c>
      <c r="O47" s="206">
        <v>515304.3</v>
      </c>
      <c r="P47" s="206">
        <v>3291.57</v>
      </c>
      <c r="Q47" s="206">
        <v>212</v>
      </c>
      <c r="R47" s="206">
        <v>415.3</v>
      </c>
      <c r="S47" s="206">
        <v>0</v>
      </c>
      <c r="T47" s="206">
        <v>0</v>
      </c>
      <c r="U47" s="206">
        <v>0</v>
      </c>
      <c r="V47" s="206">
        <v>25</v>
      </c>
      <c r="W47" s="206">
        <v>0</v>
      </c>
      <c r="X47" s="206">
        <v>0</v>
      </c>
      <c r="Y47" s="206">
        <v>0</v>
      </c>
      <c r="Z47" s="206">
        <v>0</v>
      </c>
      <c r="AA47" s="206">
        <v>0</v>
      </c>
      <c r="AB47" s="206">
        <v>0</v>
      </c>
      <c r="AC47" s="206">
        <v>368.27</v>
      </c>
      <c r="AD47" s="206">
        <v>0</v>
      </c>
      <c r="AE47" s="206">
        <v>0</v>
      </c>
      <c r="AF47" s="206">
        <v>0</v>
      </c>
      <c r="AG47" s="203">
        <v>12</v>
      </c>
      <c r="AH47" s="206">
        <v>477.76</v>
      </c>
      <c r="AI47" s="206">
        <v>3981.33</v>
      </c>
      <c r="AJ47" s="202" t="s">
        <v>42</v>
      </c>
      <c r="AK47" s="202" t="s">
        <v>43</v>
      </c>
      <c r="AL47" s="202" t="s">
        <v>178</v>
      </c>
    </row>
    <row r="48" spans="1:38" x14ac:dyDescent="0.35">
      <c r="A48" s="203">
        <v>2</v>
      </c>
      <c r="B48" s="203">
        <v>1</v>
      </c>
      <c r="C48" s="202" t="s">
        <v>38</v>
      </c>
      <c r="D48" s="202" t="s">
        <v>179</v>
      </c>
      <c r="E48" s="204">
        <v>171826</v>
      </c>
      <c r="F48" s="203">
        <v>5353</v>
      </c>
      <c r="H48" s="205">
        <v>44973.476388888892</v>
      </c>
      <c r="I48" s="203">
        <v>1684</v>
      </c>
      <c r="K48" s="202" t="s">
        <v>165</v>
      </c>
      <c r="M48" s="202" t="s">
        <v>179</v>
      </c>
      <c r="N48" s="202" t="s">
        <v>41</v>
      </c>
      <c r="O48" s="206">
        <v>554219.59</v>
      </c>
      <c r="P48" s="206">
        <v>3335.06</v>
      </c>
      <c r="Q48" s="206">
        <v>212</v>
      </c>
      <c r="R48" s="206">
        <v>454.22</v>
      </c>
      <c r="S48" s="206">
        <v>0</v>
      </c>
      <c r="T48" s="206">
        <v>0</v>
      </c>
      <c r="U48" s="206">
        <v>0</v>
      </c>
      <c r="V48" s="206">
        <v>25</v>
      </c>
      <c r="W48" s="206">
        <v>0</v>
      </c>
      <c r="X48" s="206">
        <v>0</v>
      </c>
      <c r="Y48" s="206">
        <v>0</v>
      </c>
      <c r="Z48" s="206">
        <v>0</v>
      </c>
      <c r="AA48" s="206">
        <v>0</v>
      </c>
      <c r="AB48" s="206">
        <v>0</v>
      </c>
      <c r="AC48" s="206">
        <v>372.84</v>
      </c>
      <c r="AD48" s="206">
        <v>0</v>
      </c>
      <c r="AE48" s="206">
        <v>0</v>
      </c>
      <c r="AF48" s="206">
        <v>0</v>
      </c>
      <c r="AG48" s="203">
        <v>12</v>
      </c>
      <c r="AH48" s="206">
        <v>483.69</v>
      </c>
      <c r="AI48" s="206">
        <v>4030.75</v>
      </c>
      <c r="AJ48" s="202" t="s">
        <v>42</v>
      </c>
      <c r="AK48" s="202" t="s">
        <v>43</v>
      </c>
      <c r="AL48" s="202" t="s">
        <v>180</v>
      </c>
    </row>
    <row r="49" spans="1:38" x14ac:dyDescent="0.35">
      <c r="A49" s="203">
        <v>2</v>
      </c>
      <c r="B49" s="203">
        <v>1</v>
      </c>
      <c r="C49" s="202" t="s">
        <v>38</v>
      </c>
      <c r="D49" s="202" t="s">
        <v>181</v>
      </c>
      <c r="E49" s="204">
        <v>171837</v>
      </c>
      <c r="F49" s="203">
        <v>5353</v>
      </c>
      <c r="H49" s="205">
        <v>44973.522916666669</v>
      </c>
      <c r="I49" s="203">
        <v>1684</v>
      </c>
      <c r="M49" s="202" t="s">
        <v>181</v>
      </c>
      <c r="N49" s="202" t="s">
        <v>41</v>
      </c>
      <c r="O49" s="206">
        <v>570728.26</v>
      </c>
      <c r="P49" s="206">
        <v>3657.46</v>
      </c>
      <c r="Q49" s="206">
        <v>212</v>
      </c>
      <c r="R49" s="206">
        <v>470.73</v>
      </c>
      <c r="S49" s="206">
        <v>0</v>
      </c>
      <c r="T49" s="206">
        <v>0</v>
      </c>
      <c r="U49" s="206">
        <v>0</v>
      </c>
      <c r="V49" s="206">
        <v>25</v>
      </c>
      <c r="W49" s="206">
        <v>0</v>
      </c>
      <c r="X49" s="206">
        <v>0</v>
      </c>
      <c r="Y49" s="206">
        <v>0</v>
      </c>
      <c r="Z49" s="206">
        <v>0</v>
      </c>
      <c r="AA49" s="206">
        <v>0</v>
      </c>
      <c r="AB49" s="206">
        <v>0</v>
      </c>
      <c r="AC49" s="206">
        <v>406.73</v>
      </c>
      <c r="AD49" s="206">
        <v>0</v>
      </c>
      <c r="AE49" s="206">
        <v>0</v>
      </c>
      <c r="AF49" s="206">
        <v>0</v>
      </c>
      <c r="AG49" s="203">
        <v>12</v>
      </c>
      <c r="AH49" s="206">
        <v>527.65</v>
      </c>
      <c r="AI49" s="206">
        <v>4397.1099999999997</v>
      </c>
      <c r="AJ49" s="202" t="s">
        <v>42</v>
      </c>
      <c r="AK49" s="202" t="s">
        <v>43</v>
      </c>
      <c r="AL49" s="202" t="s">
        <v>182</v>
      </c>
    </row>
    <row r="50" spans="1:38" x14ac:dyDescent="0.35">
      <c r="A50" s="203">
        <v>2</v>
      </c>
      <c r="B50" s="203">
        <v>1</v>
      </c>
      <c r="C50" s="202" t="s">
        <v>38</v>
      </c>
      <c r="D50" s="202" t="s">
        <v>183</v>
      </c>
      <c r="E50" s="204">
        <v>171856</v>
      </c>
      <c r="F50" s="203">
        <v>5353</v>
      </c>
      <c r="H50" s="205">
        <v>44973.620833333334</v>
      </c>
      <c r="I50" s="203">
        <v>1684</v>
      </c>
      <c r="K50" s="202" t="s">
        <v>161</v>
      </c>
      <c r="M50" s="202" t="s">
        <v>183</v>
      </c>
      <c r="N50" s="202" t="s">
        <v>41</v>
      </c>
      <c r="O50" s="206">
        <v>818035.22</v>
      </c>
      <c r="P50" s="206">
        <v>4028.4</v>
      </c>
      <c r="Q50" s="206">
        <v>389.29</v>
      </c>
      <c r="R50" s="206">
        <v>718.04</v>
      </c>
      <c r="S50" s="206">
        <v>0</v>
      </c>
      <c r="T50" s="206">
        <v>0</v>
      </c>
      <c r="U50" s="206">
        <v>0</v>
      </c>
      <c r="V50" s="206">
        <v>25</v>
      </c>
      <c r="W50" s="206">
        <v>0</v>
      </c>
      <c r="X50" s="206">
        <v>0</v>
      </c>
      <c r="Y50" s="206">
        <v>0</v>
      </c>
      <c r="Z50" s="206">
        <v>0</v>
      </c>
      <c r="AA50" s="206">
        <v>0</v>
      </c>
      <c r="AB50" s="206">
        <v>0</v>
      </c>
      <c r="AC50" s="206">
        <v>464.36</v>
      </c>
      <c r="AD50" s="206">
        <v>0</v>
      </c>
      <c r="AE50" s="206">
        <v>0</v>
      </c>
      <c r="AF50" s="206">
        <v>338</v>
      </c>
      <c r="AG50" s="203">
        <v>12</v>
      </c>
      <c r="AH50" s="206">
        <v>602.41</v>
      </c>
      <c r="AI50" s="206">
        <v>5020.1000000000004</v>
      </c>
      <c r="AJ50" s="202" t="s">
        <v>42</v>
      </c>
      <c r="AL50" s="202" t="s">
        <v>184</v>
      </c>
    </row>
    <row r="51" spans="1:38" x14ac:dyDescent="0.35">
      <c r="A51" s="203">
        <v>2</v>
      </c>
      <c r="B51" s="203">
        <v>1</v>
      </c>
      <c r="C51" s="202" t="s">
        <v>38</v>
      </c>
      <c r="D51" s="202" t="s">
        <v>185</v>
      </c>
      <c r="E51" s="204">
        <v>171857</v>
      </c>
      <c r="F51" s="203">
        <v>5353</v>
      </c>
      <c r="H51" s="205">
        <v>44973.623611111114</v>
      </c>
      <c r="I51" s="203">
        <v>1684</v>
      </c>
      <c r="K51" s="202" t="s">
        <v>165</v>
      </c>
      <c r="M51" s="202" t="s">
        <v>185</v>
      </c>
      <c r="N51" s="202" t="s">
        <v>41</v>
      </c>
      <c r="O51" s="206">
        <v>525919.02</v>
      </c>
      <c r="P51" s="206">
        <v>3303.44</v>
      </c>
      <c r="Q51" s="206">
        <v>212</v>
      </c>
      <c r="R51" s="206">
        <v>425.92</v>
      </c>
      <c r="S51" s="206">
        <v>0</v>
      </c>
      <c r="T51" s="206">
        <v>0</v>
      </c>
      <c r="U51" s="206">
        <v>0</v>
      </c>
      <c r="V51" s="206">
        <v>25</v>
      </c>
      <c r="W51" s="206">
        <v>0</v>
      </c>
      <c r="X51" s="206">
        <v>0</v>
      </c>
      <c r="Y51" s="206">
        <v>0</v>
      </c>
      <c r="Z51" s="206">
        <v>0</v>
      </c>
      <c r="AA51" s="206">
        <v>0</v>
      </c>
      <c r="AB51" s="206">
        <v>0</v>
      </c>
      <c r="AC51" s="206">
        <v>369.52</v>
      </c>
      <c r="AD51" s="206">
        <v>0</v>
      </c>
      <c r="AE51" s="206">
        <v>0</v>
      </c>
      <c r="AF51" s="206">
        <v>0</v>
      </c>
      <c r="AG51" s="203">
        <v>12</v>
      </c>
      <c r="AH51" s="206">
        <v>479.38</v>
      </c>
      <c r="AI51" s="206">
        <v>3994.82</v>
      </c>
      <c r="AJ51" s="202" t="s">
        <v>42</v>
      </c>
      <c r="AK51" s="202" t="s">
        <v>43</v>
      </c>
      <c r="AL51" s="202" t="s">
        <v>186</v>
      </c>
    </row>
    <row r="52" spans="1:38" x14ac:dyDescent="0.35">
      <c r="A52" s="203">
        <v>2</v>
      </c>
      <c r="B52" s="203">
        <v>1</v>
      </c>
      <c r="C52" s="202" t="s">
        <v>38</v>
      </c>
      <c r="D52" s="202" t="s">
        <v>187</v>
      </c>
      <c r="E52" s="204">
        <v>171858</v>
      </c>
      <c r="F52" s="203">
        <v>5353</v>
      </c>
      <c r="G52" s="202" t="s">
        <v>188</v>
      </c>
      <c r="H52" s="205">
        <v>44973.624305555553</v>
      </c>
      <c r="I52" s="203">
        <v>1684</v>
      </c>
      <c r="K52" s="202" t="s">
        <v>161</v>
      </c>
      <c r="M52" s="202" t="s">
        <v>187</v>
      </c>
      <c r="N52" s="202" t="s">
        <v>41</v>
      </c>
      <c r="O52" s="206">
        <v>619165.22</v>
      </c>
      <c r="P52" s="206">
        <v>3794.62</v>
      </c>
      <c r="Q52" s="206">
        <v>291</v>
      </c>
      <c r="R52" s="206">
        <v>519.16999999999996</v>
      </c>
      <c r="S52" s="206">
        <v>0</v>
      </c>
      <c r="T52" s="206">
        <v>0</v>
      </c>
      <c r="U52" s="206">
        <v>0</v>
      </c>
      <c r="V52" s="206">
        <v>25</v>
      </c>
      <c r="W52" s="206">
        <v>0</v>
      </c>
      <c r="X52" s="206">
        <v>0</v>
      </c>
      <c r="Y52" s="206">
        <v>0</v>
      </c>
      <c r="Z52" s="206">
        <v>0</v>
      </c>
      <c r="AA52" s="206">
        <v>0</v>
      </c>
      <c r="AB52" s="206">
        <v>0</v>
      </c>
      <c r="AC52" s="206">
        <v>429.45</v>
      </c>
      <c r="AD52" s="206">
        <v>0</v>
      </c>
      <c r="AE52" s="206">
        <v>0</v>
      </c>
      <c r="AF52" s="206">
        <v>338</v>
      </c>
      <c r="AG52" s="203">
        <v>12</v>
      </c>
      <c r="AH52" s="206">
        <v>557.13</v>
      </c>
      <c r="AI52" s="206">
        <v>4642.75</v>
      </c>
      <c r="AJ52" s="202" t="s">
        <v>42</v>
      </c>
      <c r="AL52" s="202" t="s">
        <v>189</v>
      </c>
    </row>
    <row r="53" spans="1:38" x14ac:dyDescent="0.35">
      <c r="A53" s="203">
        <v>2</v>
      </c>
      <c r="B53" s="203">
        <v>1</v>
      </c>
      <c r="C53" s="202" t="s">
        <v>38</v>
      </c>
      <c r="D53" s="202" t="s">
        <v>190</v>
      </c>
      <c r="E53" s="204">
        <v>171947</v>
      </c>
      <c r="F53" s="203">
        <v>5353</v>
      </c>
      <c r="G53" s="202" t="s">
        <v>191</v>
      </c>
      <c r="H53" s="205">
        <v>44973.887499999997</v>
      </c>
      <c r="I53" s="203">
        <v>1684</v>
      </c>
      <c r="J53" s="202" t="s">
        <v>192</v>
      </c>
      <c r="K53" s="202" t="s">
        <v>193</v>
      </c>
      <c r="M53" s="202" t="s">
        <v>190</v>
      </c>
      <c r="N53" s="202" t="s">
        <v>194</v>
      </c>
      <c r="O53" s="206">
        <v>367444.53</v>
      </c>
      <c r="P53" s="206">
        <v>2572.4299999999998</v>
      </c>
      <c r="Q53" s="206">
        <v>291</v>
      </c>
      <c r="R53" s="206">
        <v>217.44</v>
      </c>
      <c r="S53" s="206">
        <v>0</v>
      </c>
      <c r="T53" s="206">
        <v>0</v>
      </c>
      <c r="U53" s="206">
        <v>0</v>
      </c>
      <c r="V53" s="206">
        <v>25</v>
      </c>
      <c r="W53" s="206">
        <v>0</v>
      </c>
      <c r="X53" s="206">
        <v>0</v>
      </c>
      <c r="Y53" s="206">
        <v>0</v>
      </c>
      <c r="Z53" s="206">
        <v>0</v>
      </c>
      <c r="AA53" s="206">
        <v>0</v>
      </c>
      <c r="AB53" s="206">
        <v>0</v>
      </c>
      <c r="AC53" s="206">
        <v>300.99</v>
      </c>
      <c r="AD53" s="206">
        <v>0</v>
      </c>
      <c r="AE53" s="206">
        <v>0</v>
      </c>
      <c r="AF53" s="206">
        <v>280</v>
      </c>
      <c r="AG53" s="203">
        <v>12</v>
      </c>
      <c r="AH53" s="206">
        <v>390.47</v>
      </c>
      <c r="AI53" s="206">
        <v>3253.9</v>
      </c>
      <c r="AJ53" s="202" t="s">
        <v>42</v>
      </c>
      <c r="AK53" s="202" t="s">
        <v>195</v>
      </c>
      <c r="AL53" s="202" t="s">
        <v>196</v>
      </c>
    </row>
    <row r="54" spans="1:38" x14ac:dyDescent="0.35">
      <c r="A54" s="203">
        <v>2</v>
      </c>
      <c r="B54" s="203">
        <v>1</v>
      </c>
      <c r="C54" s="202" t="s">
        <v>197</v>
      </c>
      <c r="D54" s="202" t="s">
        <v>198</v>
      </c>
      <c r="E54" s="204">
        <v>9042</v>
      </c>
      <c r="F54" s="203">
        <v>5353</v>
      </c>
      <c r="H54" s="205">
        <v>44965.503472222219</v>
      </c>
      <c r="I54" s="203">
        <v>1684</v>
      </c>
      <c r="K54" s="202" t="s">
        <v>199</v>
      </c>
      <c r="M54" s="202" t="s">
        <v>198</v>
      </c>
      <c r="N54" s="202" t="s">
        <v>73</v>
      </c>
      <c r="O54" s="206">
        <v>9798.0400000000009</v>
      </c>
      <c r="P54" s="206">
        <v>27.09</v>
      </c>
      <c r="Q54" s="206">
        <v>0</v>
      </c>
      <c r="R54" s="206">
        <v>0</v>
      </c>
      <c r="S54" s="206">
        <v>0</v>
      </c>
      <c r="T54" s="206">
        <v>0</v>
      </c>
      <c r="U54" s="206">
        <v>0</v>
      </c>
      <c r="V54" s="206">
        <v>25</v>
      </c>
      <c r="W54" s="206">
        <v>0</v>
      </c>
      <c r="X54" s="206">
        <v>0</v>
      </c>
      <c r="Y54" s="206">
        <v>0</v>
      </c>
      <c r="Z54" s="206">
        <v>0</v>
      </c>
      <c r="AA54" s="206">
        <v>0</v>
      </c>
      <c r="AB54" s="206">
        <v>0</v>
      </c>
      <c r="AC54" s="206">
        <v>0</v>
      </c>
      <c r="AD54" s="206">
        <v>0</v>
      </c>
      <c r="AE54" s="206">
        <v>0</v>
      </c>
      <c r="AF54" s="206">
        <v>0.24</v>
      </c>
      <c r="AG54" s="203">
        <v>4</v>
      </c>
      <c r="AH54" s="206">
        <v>1.1299999999999999</v>
      </c>
      <c r="AI54" s="206">
        <v>28.22</v>
      </c>
      <c r="AJ54" s="202" t="s">
        <v>42</v>
      </c>
      <c r="AL54" s="202" t="s">
        <v>200</v>
      </c>
    </row>
    <row r="55" spans="1:38" x14ac:dyDescent="0.35">
      <c r="A55" s="203">
        <v>2</v>
      </c>
      <c r="B55" s="203">
        <v>1</v>
      </c>
      <c r="C55" s="202" t="s">
        <v>197</v>
      </c>
      <c r="D55" s="202" t="s">
        <v>201</v>
      </c>
      <c r="E55" s="204">
        <v>9043</v>
      </c>
      <c r="F55" s="203">
        <v>5353</v>
      </c>
      <c r="H55" s="205">
        <v>44965.506944444445</v>
      </c>
      <c r="I55" s="203">
        <v>1684</v>
      </c>
      <c r="K55" s="202" t="s">
        <v>202</v>
      </c>
      <c r="M55" s="202" t="s">
        <v>201</v>
      </c>
      <c r="N55" s="202" t="s">
        <v>73</v>
      </c>
      <c r="O55" s="206">
        <v>84548.2</v>
      </c>
      <c r="P55" s="206">
        <v>36.26</v>
      </c>
      <c r="Q55" s="206">
        <v>0</v>
      </c>
      <c r="R55" s="206">
        <v>0</v>
      </c>
      <c r="S55" s="206">
        <v>0</v>
      </c>
      <c r="T55" s="206">
        <v>0</v>
      </c>
      <c r="U55" s="206">
        <v>0</v>
      </c>
      <c r="V55" s="206">
        <v>25</v>
      </c>
      <c r="W55" s="206">
        <v>0</v>
      </c>
      <c r="X55" s="206">
        <v>0</v>
      </c>
      <c r="Y55" s="206">
        <v>0</v>
      </c>
      <c r="Z55" s="206">
        <v>0</v>
      </c>
      <c r="AA55" s="206">
        <v>0</v>
      </c>
      <c r="AB55" s="206">
        <v>0</v>
      </c>
      <c r="AC55" s="206">
        <v>0</v>
      </c>
      <c r="AD55" s="206">
        <v>0</v>
      </c>
      <c r="AE55" s="206">
        <v>0</v>
      </c>
      <c r="AF55" s="206">
        <v>1.29</v>
      </c>
      <c r="AG55" s="203">
        <v>4</v>
      </c>
      <c r="AH55" s="206">
        <v>1.51</v>
      </c>
      <c r="AI55" s="206">
        <v>37.770000000000003</v>
      </c>
      <c r="AJ55" s="202" t="s">
        <v>42</v>
      </c>
      <c r="AL55" s="202" t="s">
        <v>203</v>
      </c>
    </row>
    <row r="56" spans="1:38" x14ac:dyDescent="0.35">
      <c r="A56" s="203">
        <v>2</v>
      </c>
      <c r="B56" s="203">
        <v>1</v>
      </c>
      <c r="C56" s="202" t="s">
        <v>197</v>
      </c>
      <c r="D56" s="202" t="s">
        <v>204</v>
      </c>
      <c r="E56" s="204">
        <v>9044</v>
      </c>
      <c r="F56" s="203">
        <v>5353</v>
      </c>
      <c r="H56" s="205">
        <v>44965.509722222225</v>
      </c>
      <c r="I56" s="203">
        <v>1684</v>
      </c>
      <c r="K56" s="202" t="s">
        <v>205</v>
      </c>
      <c r="M56" s="202" t="s">
        <v>204</v>
      </c>
      <c r="N56" s="202" t="s">
        <v>73</v>
      </c>
      <c r="O56" s="206">
        <v>21807.13</v>
      </c>
      <c r="P56" s="206">
        <v>37.72</v>
      </c>
      <c r="Q56" s="206">
        <v>0</v>
      </c>
      <c r="R56" s="206">
        <v>0</v>
      </c>
      <c r="S56" s="206">
        <v>0</v>
      </c>
      <c r="T56" s="206">
        <v>0</v>
      </c>
      <c r="U56" s="206">
        <v>0</v>
      </c>
      <c r="V56" s="206">
        <v>25</v>
      </c>
      <c r="W56" s="206">
        <v>0</v>
      </c>
      <c r="X56" s="206">
        <v>0</v>
      </c>
      <c r="Y56" s="206">
        <v>0</v>
      </c>
      <c r="Z56" s="206">
        <v>0</v>
      </c>
      <c r="AA56" s="206">
        <v>0</v>
      </c>
      <c r="AB56" s="206">
        <v>0</v>
      </c>
      <c r="AC56" s="206">
        <v>0</v>
      </c>
      <c r="AD56" s="206">
        <v>0</v>
      </c>
      <c r="AE56" s="206">
        <v>0</v>
      </c>
      <c r="AF56" s="206">
        <v>1.45</v>
      </c>
      <c r="AG56" s="203">
        <v>4</v>
      </c>
      <c r="AH56" s="206">
        <v>1.57</v>
      </c>
      <c r="AI56" s="206">
        <v>39.29</v>
      </c>
      <c r="AJ56" s="202" t="s">
        <v>42</v>
      </c>
      <c r="AL56" s="202" t="s">
        <v>206</v>
      </c>
    </row>
    <row r="57" spans="1:38" x14ac:dyDescent="0.35">
      <c r="A57" s="203">
        <v>2</v>
      </c>
      <c r="B57" s="203">
        <v>1</v>
      </c>
      <c r="C57" s="202" t="s">
        <v>197</v>
      </c>
      <c r="D57" s="202" t="s">
        <v>207</v>
      </c>
      <c r="E57" s="204">
        <v>9045</v>
      </c>
      <c r="F57" s="203">
        <v>5353</v>
      </c>
      <c r="H57" s="205">
        <v>44965.515972222223</v>
      </c>
      <c r="I57" s="203">
        <v>1684</v>
      </c>
      <c r="K57" s="202" t="s">
        <v>208</v>
      </c>
      <c r="M57" s="202" t="s">
        <v>207</v>
      </c>
      <c r="N57" s="202" t="s">
        <v>73</v>
      </c>
      <c r="O57" s="206">
        <v>15335.41</v>
      </c>
      <c r="P57" s="206">
        <v>40.51</v>
      </c>
      <c r="Q57" s="206">
        <v>0</v>
      </c>
      <c r="R57" s="206">
        <v>0</v>
      </c>
      <c r="S57" s="206">
        <v>0</v>
      </c>
      <c r="T57" s="206">
        <v>0</v>
      </c>
      <c r="U57" s="206">
        <v>0</v>
      </c>
      <c r="V57" s="206">
        <v>25</v>
      </c>
      <c r="W57" s="206">
        <v>0</v>
      </c>
      <c r="X57" s="206">
        <v>0</v>
      </c>
      <c r="Y57" s="206">
        <v>0</v>
      </c>
      <c r="Z57" s="206">
        <v>0</v>
      </c>
      <c r="AA57" s="206">
        <v>0</v>
      </c>
      <c r="AB57" s="206">
        <v>0</v>
      </c>
      <c r="AC57" s="206">
        <v>0</v>
      </c>
      <c r="AD57" s="206">
        <v>0</v>
      </c>
      <c r="AE57" s="206">
        <v>0</v>
      </c>
      <c r="AF57" s="206">
        <v>1.77</v>
      </c>
      <c r="AG57" s="203">
        <v>4</v>
      </c>
      <c r="AH57" s="206">
        <v>1.69</v>
      </c>
      <c r="AI57" s="206">
        <v>42.2</v>
      </c>
      <c r="AJ57" s="202" t="s">
        <v>42</v>
      </c>
      <c r="AL57" s="202" t="s">
        <v>209</v>
      </c>
    </row>
    <row r="58" spans="1:38" x14ac:dyDescent="0.35">
      <c r="A58" s="203">
        <v>2</v>
      </c>
      <c r="B58" s="203">
        <v>1</v>
      </c>
      <c r="C58" s="202" t="s">
        <v>197</v>
      </c>
      <c r="D58" s="202" t="s">
        <v>210</v>
      </c>
      <c r="E58" s="204">
        <v>9046</v>
      </c>
      <c r="F58" s="203">
        <v>5353</v>
      </c>
      <c r="H58" s="205">
        <v>44965.517361111109</v>
      </c>
      <c r="I58" s="203">
        <v>1684</v>
      </c>
      <c r="K58" s="202" t="s">
        <v>211</v>
      </c>
      <c r="M58" s="202" t="s">
        <v>210</v>
      </c>
      <c r="N58" s="202" t="s">
        <v>73</v>
      </c>
      <c r="O58" s="206">
        <v>32493.19</v>
      </c>
      <c r="P58" s="206">
        <v>40.9</v>
      </c>
      <c r="Q58" s="206">
        <v>0</v>
      </c>
      <c r="R58" s="206">
        <v>0</v>
      </c>
      <c r="S58" s="206">
        <v>0</v>
      </c>
      <c r="T58" s="206">
        <v>0</v>
      </c>
      <c r="U58" s="206">
        <v>0</v>
      </c>
      <c r="V58" s="206">
        <v>25</v>
      </c>
      <c r="W58" s="206">
        <v>0</v>
      </c>
      <c r="X58" s="206">
        <v>0</v>
      </c>
      <c r="Y58" s="206">
        <v>0</v>
      </c>
      <c r="Z58" s="206">
        <v>0</v>
      </c>
      <c r="AA58" s="206">
        <v>0</v>
      </c>
      <c r="AB58" s="206">
        <v>0</v>
      </c>
      <c r="AC58" s="206">
        <v>0</v>
      </c>
      <c r="AD58" s="206">
        <v>0</v>
      </c>
      <c r="AE58" s="206">
        <v>0</v>
      </c>
      <c r="AF58" s="206">
        <v>1.82</v>
      </c>
      <c r="AG58" s="203">
        <v>4</v>
      </c>
      <c r="AH58" s="206">
        <v>1.7</v>
      </c>
      <c r="AI58" s="206">
        <v>42.6</v>
      </c>
      <c r="AJ58" s="202" t="s">
        <v>42</v>
      </c>
      <c r="AL58" s="202" t="s">
        <v>212</v>
      </c>
    </row>
    <row r="59" spans="1:38" x14ac:dyDescent="0.35">
      <c r="A59" s="203">
        <v>2</v>
      </c>
      <c r="B59" s="203">
        <v>1</v>
      </c>
      <c r="C59" s="202" t="s">
        <v>197</v>
      </c>
      <c r="D59" s="202" t="s">
        <v>213</v>
      </c>
      <c r="E59" s="204">
        <v>9047</v>
      </c>
      <c r="F59" s="203">
        <v>5353</v>
      </c>
      <c r="H59" s="205">
        <v>44965.520833333336</v>
      </c>
      <c r="I59" s="203">
        <v>1684</v>
      </c>
      <c r="K59" s="202" t="s">
        <v>214</v>
      </c>
      <c r="M59" s="202" t="s">
        <v>213</v>
      </c>
      <c r="N59" s="202" t="s">
        <v>73</v>
      </c>
      <c r="O59" s="206">
        <v>74409.41</v>
      </c>
      <c r="P59" s="206">
        <v>210.01</v>
      </c>
      <c r="Q59" s="206">
        <v>0</v>
      </c>
      <c r="R59" s="206">
        <v>0</v>
      </c>
      <c r="S59" s="206">
        <v>0</v>
      </c>
      <c r="T59" s="206">
        <v>0</v>
      </c>
      <c r="U59" s="206">
        <v>0</v>
      </c>
      <c r="V59" s="206">
        <v>25</v>
      </c>
      <c r="W59" s="206">
        <v>0</v>
      </c>
      <c r="X59" s="206">
        <v>0</v>
      </c>
      <c r="Y59" s="206">
        <v>0</v>
      </c>
      <c r="Z59" s="206">
        <v>0</v>
      </c>
      <c r="AA59" s="206">
        <v>0</v>
      </c>
      <c r="AB59" s="206">
        <v>0</v>
      </c>
      <c r="AC59" s="206">
        <v>0</v>
      </c>
      <c r="AD59" s="206">
        <v>0</v>
      </c>
      <c r="AE59" s="206">
        <v>0</v>
      </c>
      <c r="AF59" s="206">
        <v>21.12</v>
      </c>
      <c r="AG59" s="203">
        <v>4</v>
      </c>
      <c r="AH59" s="206">
        <v>8.75</v>
      </c>
      <c r="AI59" s="206">
        <v>218.76</v>
      </c>
      <c r="AJ59" s="202" t="s">
        <v>42</v>
      </c>
      <c r="AL59" s="202" t="s">
        <v>215</v>
      </c>
    </row>
    <row r="60" spans="1:38" x14ac:dyDescent="0.35">
      <c r="A60" s="203">
        <v>2</v>
      </c>
      <c r="B60" s="203">
        <v>1</v>
      </c>
      <c r="C60" s="202" t="s">
        <v>197</v>
      </c>
      <c r="D60" s="202" t="s">
        <v>216</v>
      </c>
      <c r="E60" s="204">
        <v>9048</v>
      </c>
      <c r="F60" s="203">
        <v>5353</v>
      </c>
      <c r="H60" s="205">
        <v>44965.522222222222</v>
      </c>
      <c r="I60" s="203">
        <v>1684</v>
      </c>
      <c r="K60" s="202" t="s">
        <v>217</v>
      </c>
      <c r="M60" s="202" t="s">
        <v>216</v>
      </c>
      <c r="N60" s="202" t="s">
        <v>73</v>
      </c>
      <c r="O60" s="206">
        <v>114120.58</v>
      </c>
      <c r="P60" s="206">
        <v>287.99</v>
      </c>
      <c r="Q60" s="206">
        <v>0</v>
      </c>
      <c r="R60" s="206">
        <v>0</v>
      </c>
      <c r="S60" s="206">
        <v>0</v>
      </c>
      <c r="T60" s="206">
        <v>0</v>
      </c>
      <c r="U60" s="206">
        <v>0</v>
      </c>
      <c r="V60" s="206">
        <v>25</v>
      </c>
      <c r="W60" s="206">
        <v>0</v>
      </c>
      <c r="X60" s="206">
        <v>0</v>
      </c>
      <c r="Y60" s="206">
        <v>0</v>
      </c>
      <c r="Z60" s="206">
        <v>0</v>
      </c>
      <c r="AA60" s="206">
        <v>0</v>
      </c>
      <c r="AB60" s="206">
        <v>0</v>
      </c>
      <c r="AC60" s="206">
        <v>0</v>
      </c>
      <c r="AD60" s="206">
        <v>0</v>
      </c>
      <c r="AE60" s="206">
        <v>0</v>
      </c>
      <c r="AF60" s="206">
        <v>30.03</v>
      </c>
      <c r="AG60" s="203">
        <v>4</v>
      </c>
      <c r="AH60" s="206">
        <v>12</v>
      </c>
      <c r="AI60" s="206">
        <v>299.99</v>
      </c>
      <c r="AJ60" s="202" t="s">
        <v>42</v>
      </c>
      <c r="AK60" s="202" t="s">
        <v>218</v>
      </c>
      <c r="AL60" s="202" t="s">
        <v>219</v>
      </c>
    </row>
    <row r="61" spans="1:38" x14ac:dyDescent="0.35">
      <c r="A61" s="203">
        <v>2</v>
      </c>
      <c r="B61" s="203">
        <v>1</v>
      </c>
      <c r="C61" s="202" t="s">
        <v>197</v>
      </c>
      <c r="D61" s="202" t="s">
        <v>220</v>
      </c>
      <c r="E61" s="204">
        <v>9049</v>
      </c>
      <c r="F61" s="203">
        <v>5353</v>
      </c>
      <c r="H61" s="205">
        <v>44965.629166666666</v>
      </c>
      <c r="I61" s="203">
        <v>1684</v>
      </c>
      <c r="K61" s="202" t="s">
        <v>221</v>
      </c>
      <c r="M61" s="202" t="s">
        <v>220</v>
      </c>
      <c r="N61" s="202" t="s">
        <v>93</v>
      </c>
      <c r="O61" s="206">
        <v>31378</v>
      </c>
      <c r="P61" s="206">
        <v>294.58999999999997</v>
      </c>
      <c r="Q61" s="206">
        <v>0</v>
      </c>
      <c r="R61" s="206">
        <v>0</v>
      </c>
      <c r="S61" s="206">
        <v>0</v>
      </c>
      <c r="T61" s="206">
        <v>0</v>
      </c>
      <c r="U61" s="206">
        <v>0</v>
      </c>
      <c r="V61" s="206">
        <v>25</v>
      </c>
      <c r="W61" s="206">
        <v>0</v>
      </c>
      <c r="X61" s="206">
        <v>0</v>
      </c>
      <c r="Y61" s="206">
        <v>0</v>
      </c>
      <c r="Z61" s="206">
        <v>0</v>
      </c>
      <c r="AA61" s="206">
        <v>0</v>
      </c>
      <c r="AB61" s="206">
        <v>0</v>
      </c>
      <c r="AC61" s="206">
        <v>0</v>
      </c>
      <c r="AD61" s="206">
        <v>0</v>
      </c>
      <c r="AE61" s="206">
        <v>0</v>
      </c>
      <c r="AF61" s="206">
        <v>30.78</v>
      </c>
      <c r="AG61" s="203">
        <v>4</v>
      </c>
      <c r="AH61" s="206">
        <v>12.27</v>
      </c>
      <c r="AI61" s="206">
        <v>306.86</v>
      </c>
      <c r="AJ61" s="202" t="s">
        <v>42</v>
      </c>
      <c r="AL61" s="202" t="s">
        <v>222</v>
      </c>
    </row>
    <row r="62" spans="1:38" x14ac:dyDescent="0.35">
      <c r="A62" s="203">
        <v>2</v>
      </c>
      <c r="B62" s="203">
        <v>1</v>
      </c>
      <c r="C62" s="202" t="s">
        <v>197</v>
      </c>
      <c r="D62" s="202" t="s">
        <v>223</v>
      </c>
      <c r="E62" s="204">
        <v>9050</v>
      </c>
      <c r="F62" s="203">
        <v>5353</v>
      </c>
      <c r="H62" s="205">
        <v>44965.636111111111</v>
      </c>
      <c r="I62" s="203">
        <v>1684</v>
      </c>
      <c r="K62" s="202" t="s">
        <v>224</v>
      </c>
      <c r="M62" s="202" t="s">
        <v>223</v>
      </c>
      <c r="N62" s="202" t="s">
        <v>93</v>
      </c>
      <c r="O62" s="206">
        <v>15247.82</v>
      </c>
      <c r="P62" s="206">
        <v>140.77000000000001</v>
      </c>
      <c r="Q62" s="206">
        <v>0</v>
      </c>
      <c r="R62" s="206">
        <v>0</v>
      </c>
      <c r="S62" s="206">
        <v>0</v>
      </c>
      <c r="T62" s="206">
        <v>0</v>
      </c>
      <c r="U62" s="206">
        <v>0</v>
      </c>
      <c r="V62" s="206">
        <v>25</v>
      </c>
      <c r="W62" s="206">
        <v>0</v>
      </c>
      <c r="X62" s="206">
        <v>0</v>
      </c>
      <c r="Y62" s="206">
        <v>0</v>
      </c>
      <c r="Z62" s="206">
        <v>0</v>
      </c>
      <c r="AA62" s="206">
        <v>0</v>
      </c>
      <c r="AB62" s="206">
        <v>0</v>
      </c>
      <c r="AC62" s="206">
        <v>0</v>
      </c>
      <c r="AD62" s="206">
        <v>0</v>
      </c>
      <c r="AE62" s="206">
        <v>0</v>
      </c>
      <c r="AF62" s="206">
        <v>13.22</v>
      </c>
      <c r="AG62" s="203">
        <v>4</v>
      </c>
      <c r="AH62" s="206">
        <v>5.87</v>
      </c>
      <c r="AI62" s="206">
        <v>146.63999999999999</v>
      </c>
      <c r="AJ62" s="202" t="s">
        <v>42</v>
      </c>
      <c r="AL62" s="202" t="s">
        <v>225</v>
      </c>
    </row>
    <row r="63" spans="1:38" x14ac:dyDescent="0.35">
      <c r="A63" s="203">
        <v>2</v>
      </c>
      <c r="B63" s="203">
        <v>1</v>
      </c>
      <c r="C63" s="202" t="s">
        <v>197</v>
      </c>
      <c r="D63" s="202" t="s">
        <v>226</v>
      </c>
      <c r="E63" s="204">
        <v>9051</v>
      </c>
      <c r="F63" s="203">
        <v>5353</v>
      </c>
      <c r="H63" s="205">
        <v>44965.637499999997</v>
      </c>
      <c r="I63" s="203">
        <v>1684</v>
      </c>
      <c r="K63" s="202" t="s">
        <v>227</v>
      </c>
      <c r="M63" s="202" t="s">
        <v>226</v>
      </c>
      <c r="N63" s="202" t="s">
        <v>93</v>
      </c>
      <c r="O63" s="206">
        <v>90916.68</v>
      </c>
      <c r="P63" s="206">
        <v>89.59</v>
      </c>
      <c r="Q63" s="206">
        <v>0</v>
      </c>
      <c r="R63" s="206">
        <v>0</v>
      </c>
      <c r="S63" s="206">
        <v>0</v>
      </c>
      <c r="T63" s="206">
        <v>0</v>
      </c>
      <c r="U63" s="206">
        <v>0</v>
      </c>
      <c r="V63" s="206">
        <v>25</v>
      </c>
      <c r="W63" s="206">
        <v>0</v>
      </c>
      <c r="X63" s="206">
        <v>0</v>
      </c>
      <c r="Y63" s="206">
        <v>0</v>
      </c>
      <c r="Z63" s="206">
        <v>0</v>
      </c>
      <c r="AA63" s="206">
        <v>0</v>
      </c>
      <c r="AB63" s="206">
        <v>0</v>
      </c>
      <c r="AC63" s="206">
        <v>0</v>
      </c>
      <c r="AD63" s="206">
        <v>0</v>
      </c>
      <c r="AE63" s="206">
        <v>0</v>
      </c>
      <c r="AF63" s="206">
        <v>7.37</v>
      </c>
      <c r="AG63" s="203">
        <v>4</v>
      </c>
      <c r="AH63" s="206">
        <v>3.73</v>
      </c>
      <c r="AI63" s="206">
        <v>93.32</v>
      </c>
      <c r="AJ63" s="202" t="s">
        <v>42</v>
      </c>
      <c r="AL63" s="202" t="s">
        <v>228</v>
      </c>
    </row>
    <row r="64" spans="1:38" x14ac:dyDescent="0.35">
      <c r="A64" s="203">
        <v>2</v>
      </c>
      <c r="B64" s="203">
        <v>1</v>
      </c>
      <c r="C64" s="202" t="s">
        <v>197</v>
      </c>
      <c r="D64" s="202" t="s">
        <v>229</v>
      </c>
      <c r="E64" s="204">
        <v>9052</v>
      </c>
      <c r="F64" s="203">
        <v>5353</v>
      </c>
      <c r="H64" s="205">
        <v>44965.643055555556</v>
      </c>
      <c r="I64" s="203">
        <v>1684</v>
      </c>
      <c r="K64" s="202" t="s">
        <v>230</v>
      </c>
      <c r="M64" s="202" t="s">
        <v>229</v>
      </c>
      <c r="N64" s="202" t="s">
        <v>93</v>
      </c>
      <c r="O64" s="206">
        <v>45550.75</v>
      </c>
      <c r="P64" s="206">
        <v>59.76</v>
      </c>
      <c r="Q64" s="206">
        <v>0</v>
      </c>
      <c r="R64" s="206">
        <v>0</v>
      </c>
      <c r="S64" s="206">
        <v>0</v>
      </c>
      <c r="T64" s="206">
        <v>0</v>
      </c>
      <c r="U64" s="206">
        <v>0</v>
      </c>
      <c r="V64" s="206">
        <v>25</v>
      </c>
      <c r="W64" s="206">
        <v>0</v>
      </c>
      <c r="X64" s="206">
        <v>0</v>
      </c>
      <c r="Y64" s="206">
        <v>0</v>
      </c>
      <c r="Z64" s="206">
        <v>0</v>
      </c>
      <c r="AA64" s="206">
        <v>0</v>
      </c>
      <c r="AB64" s="206">
        <v>0</v>
      </c>
      <c r="AC64" s="206">
        <v>0</v>
      </c>
      <c r="AD64" s="206">
        <v>0</v>
      </c>
      <c r="AE64" s="206">
        <v>0</v>
      </c>
      <c r="AF64" s="206">
        <v>3.97</v>
      </c>
      <c r="AG64" s="203">
        <v>4</v>
      </c>
      <c r="AH64" s="206">
        <v>2.4900000000000002</v>
      </c>
      <c r="AI64" s="206">
        <v>62.25</v>
      </c>
      <c r="AJ64" s="202" t="s">
        <v>42</v>
      </c>
      <c r="AL64" s="202" t="s">
        <v>231</v>
      </c>
    </row>
    <row r="65" spans="1:38" x14ac:dyDescent="0.35">
      <c r="A65" s="203">
        <v>2</v>
      </c>
      <c r="B65" s="203">
        <v>1</v>
      </c>
      <c r="C65" s="202" t="s">
        <v>197</v>
      </c>
      <c r="D65" s="202" t="s">
        <v>232</v>
      </c>
      <c r="E65" s="204">
        <v>9053</v>
      </c>
      <c r="F65" s="203">
        <v>5353</v>
      </c>
      <c r="H65" s="205">
        <v>44965.644444444442</v>
      </c>
      <c r="I65" s="203">
        <v>1684</v>
      </c>
      <c r="K65" s="202" t="s">
        <v>233</v>
      </c>
      <c r="M65" s="202" t="s">
        <v>232</v>
      </c>
      <c r="N65" s="202" t="s">
        <v>93</v>
      </c>
      <c r="O65" s="206">
        <v>10495.78</v>
      </c>
      <c r="P65" s="206">
        <v>48.29</v>
      </c>
      <c r="Q65" s="206">
        <v>0</v>
      </c>
      <c r="R65" s="206">
        <v>0</v>
      </c>
      <c r="S65" s="206">
        <v>0</v>
      </c>
      <c r="T65" s="206">
        <v>0</v>
      </c>
      <c r="U65" s="206">
        <v>0</v>
      </c>
      <c r="V65" s="206">
        <v>25</v>
      </c>
      <c r="W65" s="206">
        <v>0</v>
      </c>
      <c r="X65" s="206">
        <v>0</v>
      </c>
      <c r="Y65" s="206">
        <v>0</v>
      </c>
      <c r="Z65" s="206">
        <v>0</v>
      </c>
      <c r="AA65" s="206">
        <v>0</v>
      </c>
      <c r="AB65" s="206">
        <v>0</v>
      </c>
      <c r="AC65" s="206">
        <v>0</v>
      </c>
      <c r="AD65" s="206">
        <v>0</v>
      </c>
      <c r="AE65" s="206">
        <v>0</v>
      </c>
      <c r="AF65" s="206">
        <v>2.66</v>
      </c>
      <c r="AG65" s="203">
        <v>4</v>
      </c>
      <c r="AH65" s="206">
        <v>2.0099999999999998</v>
      </c>
      <c r="AI65" s="206">
        <v>50.3</v>
      </c>
      <c r="AJ65" s="202" t="s">
        <v>42</v>
      </c>
      <c r="AL65" s="202" t="s">
        <v>234</v>
      </c>
    </row>
    <row r="66" spans="1:38" x14ac:dyDescent="0.35">
      <c r="A66" s="203">
        <v>2</v>
      </c>
      <c r="B66" s="203">
        <v>1</v>
      </c>
      <c r="C66" s="202" t="s">
        <v>197</v>
      </c>
      <c r="D66" s="202" t="s">
        <v>235</v>
      </c>
      <c r="E66" s="204">
        <v>9054</v>
      </c>
      <c r="F66" s="203">
        <v>5353</v>
      </c>
      <c r="H66" s="205">
        <v>44965.658333333333</v>
      </c>
      <c r="I66" s="203">
        <v>1684</v>
      </c>
      <c r="K66" s="202" t="s">
        <v>236</v>
      </c>
      <c r="M66" s="202" t="s">
        <v>235</v>
      </c>
      <c r="N66" s="202" t="s">
        <v>93</v>
      </c>
      <c r="O66" s="206">
        <v>1379075.87</v>
      </c>
      <c r="P66" s="206">
        <v>3172.24</v>
      </c>
      <c r="Q66" s="206">
        <v>0</v>
      </c>
      <c r="R66" s="206">
        <v>1229.08</v>
      </c>
      <c r="S66" s="206">
        <v>0</v>
      </c>
      <c r="T66" s="206">
        <v>0</v>
      </c>
      <c r="U66" s="206">
        <v>0</v>
      </c>
      <c r="V66" s="206">
        <v>25</v>
      </c>
      <c r="W66" s="206">
        <v>0</v>
      </c>
      <c r="X66" s="206">
        <v>0</v>
      </c>
      <c r="Y66" s="206">
        <v>0</v>
      </c>
      <c r="Z66" s="206">
        <v>0</v>
      </c>
      <c r="AA66" s="206">
        <v>0</v>
      </c>
      <c r="AB66" s="206">
        <v>560.97</v>
      </c>
      <c r="AC66" s="206">
        <v>0</v>
      </c>
      <c r="AD66" s="206">
        <v>0</v>
      </c>
      <c r="AE66" s="206">
        <v>0</v>
      </c>
      <c r="AF66" s="206">
        <v>53.55</v>
      </c>
      <c r="AG66" s="203">
        <v>4</v>
      </c>
      <c r="AH66" s="206">
        <v>132.18</v>
      </c>
      <c r="AI66" s="206">
        <v>3304.42</v>
      </c>
      <c r="AJ66" s="202" t="s">
        <v>42</v>
      </c>
      <c r="AL66" s="202" t="s">
        <v>237</v>
      </c>
    </row>
    <row r="67" spans="1:38" x14ac:dyDescent="0.35">
      <c r="A67" s="203">
        <v>2</v>
      </c>
      <c r="B67" s="203">
        <v>1</v>
      </c>
      <c r="C67" s="202" t="s">
        <v>197</v>
      </c>
      <c r="D67" s="202" t="s">
        <v>238</v>
      </c>
      <c r="E67" s="204">
        <v>9055</v>
      </c>
      <c r="F67" s="203">
        <v>5353</v>
      </c>
      <c r="H67" s="205">
        <v>44965.659722222219</v>
      </c>
      <c r="I67" s="203">
        <v>1684</v>
      </c>
      <c r="K67" s="202" t="s">
        <v>239</v>
      </c>
      <c r="M67" s="202" t="s">
        <v>238</v>
      </c>
      <c r="N67" s="202" t="s">
        <v>93</v>
      </c>
      <c r="O67" s="206">
        <v>24654.11</v>
      </c>
      <c r="P67" s="206">
        <v>147.84</v>
      </c>
      <c r="Q67" s="206">
        <v>0</v>
      </c>
      <c r="R67" s="206">
        <v>0</v>
      </c>
      <c r="S67" s="206">
        <v>0</v>
      </c>
      <c r="T67" s="206">
        <v>0</v>
      </c>
      <c r="U67" s="206">
        <v>0</v>
      </c>
      <c r="V67" s="206">
        <v>25</v>
      </c>
      <c r="W67" s="206">
        <v>0</v>
      </c>
      <c r="X67" s="206">
        <v>0</v>
      </c>
      <c r="Y67" s="206">
        <v>0</v>
      </c>
      <c r="Z67" s="206">
        <v>0</v>
      </c>
      <c r="AA67" s="206">
        <v>0</v>
      </c>
      <c r="AB67" s="206">
        <v>10.029999999999999</v>
      </c>
      <c r="AC67" s="206">
        <v>0</v>
      </c>
      <c r="AD67" s="206">
        <v>0</v>
      </c>
      <c r="AE67" s="206">
        <v>0</v>
      </c>
      <c r="AF67" s="206">
        <v>4.45</v>
      </c>
      <c r="AG67" s="203">
        <v>4</v>
      </c>
      <c r="AH67" s="206">
        <v>6.16</v>
      </c>
      <c r="AI67" s="206">
        <v>154</v>
      </c>
      <c r="AJ67" s="202" t="s">
        <v>42</v>
      </c>
      <c r="AL67" s="202" t="s">
        <v>240</v>
      </c>
    </row>
    <row r="68" spans="1:38" s="221" customFormat="1" x14ac:dyDescent="0.35">
      <c r="A68" s="218">
        <v>2</v>
      </c>
      <c r="B68" s="218">
        <v>1</v>
      </c>
      <c r="C68" s="219" t="s">
        <v>197</v>
      </c>
      <c r="D68" s="219" t="s">
        <v>241</v>
      </c>
      <c r="E68" s="220">
        <v>9056</v>
      </c>
      <c r="F68" s="218">
        <v>5353</v>
      </c>
      <c r="H68" s="222">
        <v>44965.666666666664</v>
      </c>
      <c r="I68" s="218">
        <v>1684</v>
      </c>
      <c r="K68" s="219" t="s">
        <v>242</v>
      </c>
      <c r="M68" s="219" t="s">
        <v>241</v>
      </c>
      <c r="N68" s="219" t="s">
        <v>73</v>
      </c>
      <c r="O68" s="223">
        <v>29086.43</v>
      </c>
      <c r="P68" s="223">
        <v>407.87</v>
      </c>
      <c r="Q68" s="223">
        <v>0</v>
      </c>
      <c r="R68" s="223">
        <v>0</v>
      </c>
      <c r="S68" s="223">
        <v>0</v>
      </c>
      <c r="T68" s="223">
        <v>0</v>
      </c>
      <c r="U68" s="223">
        <v>0</v>
      </c>
      <c r="V68" s="223">
        <v>25</v>
      </c>
      <c r="W68" s="223">
        <v>0</v>
      </c>
      <c r="X68" s="223">
        <v>0</v>
      </c>
      <c r="Y68" s="223">
        <v>0</v>
      </c>
      <c r="Z68" s="223">
        <v>0</v>
      </c>
      <c r="AA68" s="223">
        <v>0</v>
      </c>
      <c r="AB68" s="223">
        <v>0</v>
      </c>
      <c r="AC68" s="223">
        <v>0</v>
      </c>
      <c r="AD68" s="223">
        <v>0</v>
      </c>
      <c r="AE68" s="223">
        <v>0</v>
      </c>
      <c r="AF68" s="223">
        <v>43.71</v>
      </c>
      <c r="AG68" s="218">
        <v>4</v>
      </c>
      <c r="AH68" s="223">
        <v>16.989999999999998</v>
      </c>
      <c r="AI68" s="223">
        <v>424.86</v>
      </c>
      <c r="AJ68" s="219" t="s">
        <v>42</v>
      </c>
      <c r="AK68" s="219" t="s">
        <v>243</v>
      </c>
      <c r="AL68" s="219" t="s">
        <v>244</v>
      </c>
    </row>
    <row r="69" spans="1:38" x14ac:dyDescent="0.35">
      <c r="A69" s="203">
        <v>2</v>
      </c>
      <c r="B69" s="203">
        <v>1</v>
      </c>
      <c r="C69" s="202" t="s">
        <v>197</v>
      </c>
      <c r="D69" s="202" t="s">
        <v>245</v>
      </c>
      <c r="E69" s="204">
        <v>9057</v>
      </c>
      <c r="F69" s="203">
        <v>5353</v>
      </c>
      <c r="H69" s="205">
        <v>44965.669444444444</v>
      </c>
      <c r="I69" s="203">
        <v>1684</v>
      </c>
      <c r="K69" s="202" t="s">
        <v>246</v>
      </c>
      <c r="M69" s="202" t="s">
        <v>245</v>
      </c>
      <c r="N69" s="202" t="s">
        <v>73</v>
      </c>
      <c r="O69" s="206">
        <v>12219.96</v>
      </c>
      <c r="P69" s="206">
        <v>150.13</v>
      </c>
      <c r="Q69" s="206">
        <v>0</v>
      </c>
      <c r="R69" s="206">
        <v>0</v>
      </c>
      <c r="S69" s="206">
        <v>0</v>
      </c>
      <c r="T69" s="206">
        <v>0</v>
      </c>
      <c r="U69" s="206">
        <v>0</v>
      </c>
      <c r="V69" s="206">
        <v>25</v>
      </c>
      <c r="W69" s="206">
        <v>0</v>
      </c>
      <c r="X69" s="206">
        <v>0</v>
      </c>
      <c r="Y69" s="206">
        <v>0</v>
      </c>
      <c r="Z69" s="206">
        <v>0</v>
      </c>
      <c r="AA69" s="206">
        <v>0</v>
      </c>
      <c r="AB69" s="206">
        <v>0</v>
      </c>
      <c r="AC69" s="206">
        <v>0</v>
      </c>
      <c r="AD69" s="206">
        <v>0</v>
      </c>
      <c r="AE69" s="206">
        <v>0</v>
      </c>
      <c r="AF69" s="206">
        <v>14.29</v>
      </c>
      <c r="AG69" s="203">
        <v>4</v>
      </c>
      <c r="AH69" s="206">
        <v>6.26</v>
      </c>
      <c r="AI69" s="206">
        <v>156.38999999999999</v>
      </c>
      <c r="AJ69" s="202" t="s">
        <v>42</v>
      </c>
      <c r="AK69" s="202" t="s">
        <v>247</v>
      </c>
      <c r="AL69" s="202" t="s">
        <v>248</v>
      </c>
    </row>
    <row r="70" spans="1:38" x14ac:dyDescent="0.35">
      <c r="A70" s="203">
        <v>2</v>
      </c>
      <c r="B70" s="203">
        <v>1</v>
      </c>
      <c r="C70" s="202" t="s">
        <v>197</v>
      </c>
      <c r="D70" s="202" t="s">
        <v>249</v>
      </c>
      <c r="E70" s="204">
        <v>9058</v>
      </c>
      <c r="F70" s="203">
        <v>5353</v>
      </c>
      <c r="H70" s="205">
        <v>44965.67291666667</v>
      </c>
      <c r="I70" s="203">
        <v>1684</v>
      </c>
      <c r="K70" s="202" t="s">
        <v>250</v>
      </c>
      <c r="M70" s="202" t="s">
        <v>249</v>
      </c>
      <c r="N70" s="202" t="s">
        <v>93</v>
      </c>
      <c r="O70" s="206">
        <v>133542.17000000001</v>
      </c>
      <c r="P70" s="206">
        <v>1239</v>
      </c>
      <c r="Q70" s="206">
        <v>0</v>
      </c>
      <c r="R70" s="206">
        <v>0</v>
      </c>
      <c r="S70" s="206">
        <v>0</v>
      </c>
      <c r="T70" s="206">
        <v>0</v>
      </c>
      <c r="U70" s="206">
        <v>0</v>
      </c>
      <c r="V70" s="206">
        <v>25</v>
      </c>
      <c r="W70" s="206">
        <v>0</v>
      </c>
      <c r="X70" s="206">
        <v>0</v>
      </c>
      <c r="Y70" s="206">
        <v>0</v>
      </c>
      <c r="Z70" s="206">
        <v>0</v>
      </c>
      <c r="AA70" s="206">
        <v>0</v>
      </c>
      <c r="AB70" s="206">
        <v>0</v>
      </c>
      <c r="AC70" s="206">
        <v>0</v>
      </c>
      <c r="AD70" s="206">
        <v>0</v>
      </c>
      <c r="AE70" s="206">
        <v>0</v>
      </c>
      <c r="AF70" s="206">
        <v>58</v>
      </c>
      <c r="AG70" s="203">
        <v>4</v>
      </c>
      <c r="AH70" s="206">
        <v>51.63</v>
      </c>
      <c r="AI70" s="206">
        <v>1290.6300000000001</v>
      </c>
      <c r="AJ70" s="202" t="s">
        <v>42</v>
      </c>
      <c r="AL70" s="202" t="s">
        <v>251</v>
      </c>
    </row>
    <row r="71" spans="1:38" x14ac:dyDescent="0.35">
      <c r="A71" s="203">
        <v>2</v>
      </c>
      <c r="B71" s="203">
        <v>1</v>
      </c>
      <c r="C71" s="202" t="s">
        <v>197</v>
      </c>
      <c r="D71" s="202" t="s">
        <v>252</v>
      </c>
      <c r="E71" s="204">
        <v>9067</v>
      </c>
      <c r="F71" s="203">
        <v>5353</v>
      </c>
      <c r="H71" s="205">
        <v>44966.458333333336</v>
      </c>
      <c r="I71" s="203">
        <v>1684</v>
      </c>
      <c r="K71" s="202" t="s">
        <v>253</v>
      </c>
      <c r="M71" s="202" t="s">
        <v>252</v>
      </c>
      <c r="N71" s="202" t="s">
        <v>73</v>
      </c>
      <c r="O71" s="206">
        <v>373326.84</v>
      </c>
      <c r="P71" s="206">
        <v>403.14</v>
      </c>
      <c r="Q71" s="206">
        <v>0</v>
      </c>
      <c r="R71" s="206">
        <v>223.33</v>
      </c>
      <c r="S71" s="206">
        <v>0</v>
      </c>
      <c r="T71" s="206">
        <v>0</v>
      </c>
      <c r="U71" s="206">
        <v>0</v>
      </c>
      <c r="V71" s="206">
        <v>25</v>
      </c>
      <c r="W71" s="206">
        <v>0</v>
      </c>
      <c r="X71" s="206">
        <v>0</v>
      </c>
      <c r="Y71" s="206">
        <v>0</v>
      </c>
      <c r="Z71" s="206">
        <v>0</v>
      </c>
      <c r="AA71" s="206">
        <v>0</v>
      </c>
      <c r="AB71" s="206">
        <v>0</v>
      </c>
      <c r="AC71" s="206">
        <v>0</v>
      </c>
      <c r="AD71" s="206">
        <v>0</v>
      </c>
      <c r="AE71" s="206">
        <v>0</v>
      </c>
      <c r="AF71" s="206">
        <v>17.68</v>
      </c>
      <c r="AG71" s="203">
        <v>4</v>
      </c>
      <c r="AH71" s="206">
        <v>16.8</v>
      </c>
      <c r="AI71" s="206">
        <v>419.94</v>
      </c>
      <c r="AJ71" s="202" t="s">
        <v>42</v>
      </c>
      <c r="AL71" s="202" t="s">
        <v>254</v>
      </c>
    </row>
    <row r="72" spans="1:38" x14ac:dyDescent="0.35">
      <c r="A72" s="203">
        <v>2</v>
      </c>
      <c r="B72" s="203">
        <v>1</v>
      </c>
      <c r="C72" s="202" t="s">
        <v>197</v>
      </c>
      <c r="D72" s="202" t="s">
        <v>255</v>
      </c>
      <c r="E72" s="204">
        <v>9068</v>
      </c>
      <c r="F72" s="203">
        <v>5353</v>
      </c>
      <c r="H72" s="205">
        <v>44966.461805555555</v>
      </c>
      <c r="I72" s="203">
        <v>1684</v>
      </c>
      <c r="K72" s="202" t="s">
        <v>256</v>
      </c>
      <c r="M72" s="202" t="s">
        <v>255</v>
      </c>
      <c r="N72" s="202" t="s">
        <v>73</v>
      </c>
      <c r="O72" s="206">
        <v>30669.98</v>
      </c>
      <c r="P72" s="206">
        <v>159.72</v>
      </c>
      <c r="Q72" s="206">
        <v>0</v>
      </c>
      <c r="R72" s="206">
        <v>0</v>
      </c>
      <c r="S72" s="206">
        <v>0</v>
      </c>
      <c r="T72" s="206">
        <v>0</v>
      </c>
      <c r="U72" s="206">
        <v>0</v>
      </c>
      <c r="V72" s="206">
        <v>25</v>
      </c>
      <c r="W72" s="206">
        <v>0</v>
      </c>
      <c r="X72" s="206">
        <v>0</v>
      </c>
      <c r="Y72" s="206">
        <v>0</v>
      </c>
      <c r="Z72" s="206">
        <v>0</v>
      </c>
      <c r="AA72" s="206">
        <v>0</v>
      </c>
      <c r="AB72" s="206">
        <v>0</v>
      </c>
      <c r="AC72" s="206">
        <v>0</v>
      </c>
      <c r="AD72" s="206">
        <v>0</v>
      </c>
      <c r="AE72" s="206">
        <v>0</v>
      </c>
      <c r="AF72" s="206">
        <v>15.38</v>
      </c>
      <c r="AG72" s="203">
        <v>4</v>
      </c>
      <c r="AH72" s="206">
        <v>6.66</v>
      </c>
      <c r="AI72" s="206">
        <v>166.38</v>
      </c>
      <c r="AJ72" s="202" t="s">
        <v>42</v>
      </c>
      <c r="AL72" s="202" t="s">
        <v>257</v>
      </c>
    </row>
    <row r="73" spans="1:38" x14ac:dyDescent="0.35">
      <c r="A73" s="203">
        <v>2</v>
      </c>
      <c r="B73" s="203">
        <v>1</v>
      </c>
      <c r="C73" s="202" t="s">
        <v>197</v>
      </c>
      <c r="D73" s="202" t="s">
        <v>258</v>
      </c>
      <c r="E73" s="204">
        <v>9069</v>
      </c>
      <c r="F73" s="203">
        <v>5353</v>
      </c>
      <c r="H73" s="205">
        <v>44966.464583333334</v>
      </c>
      <c r="I73" s="203">
        <v>1684</v>
      </c>
      <c r="K73" s="202" t="s">
        <v>259</v>
      </c>
      <c r="M73" s="202" t="s">
        <v>258</v>
      </c>
      <c r="N73" s="202" t="s">
        <v>73</v>
      </c>
      <c r="O73" s="206">
        <v>33320.39</v>
      </c>
      <c r="P73" s="206">
        <v>107.96</v>
      </c>
      <c r="Q73" s="206">
        <v>0</v>
      </c>
      <c r="R73" s="206">
        <v>0</v>
      </c>
      <c r="S73" s="206">
        <v>0</v>
      </c>
      <c r="T73" s="206">
        <v>0</v>
      </c>
      <c r="U73" s="206">
        <v>0</v>
      </c>
      <c r="V73" s="206">
        <v>25</v>
      </c>
      <c r="W73" s="206">
        <v>0</v>
      </c>
      <c r="X73" s="206">
        <v>0</v>
      </c>
      <c r="Y73" s="206">
        <v>0</v>
      </c>
      <c r="Z73" s="206">
        <v>0</v>
      </c>
      <c r="AA73" s="206">
        <v>0</v>
      </c>
      <c r="AB73" s="206">
        <v>0</v>
      </c>
      <c r="AC73" s="206">
        <v>0</v>
      </c>
      <c r="AD73" s="206">
        <v>0</v>
      </c>
      <c r="AE73" s="206">
        <v>0</v>
      </c>
      <c r="AF73" s="206">
        <v>9.4700000000000006</v>
      </c>
      <c r="AG73" s="203">
        <v>4</v>
      </c>
      <c r="AH73" s="206">
        <v>4.5</v>
      </c>
      <c r="AI73" s="206">
        <v>112.46</v>
      </c>
      <c r="AJ73" s="202" t="s">
        <v>42</v>
      </c>
      <c r="AL73" s="202" t="s">
        <v>260</v>
      </c>
    </row>
    <row r="74" spans="1:38" x14ac:dyDescent="0.35">
      <c r="A74" s="203">
        <v>2</v>
      </c>
      <c r="B74" s="203">
        <v>1</v>
      </c>
      <c r="C74" s="202" t="s">
        <v>197</v>
      </c>
      <c r="D74" s="202" t="s">
        <v>261</v>
      </c>
      <c r="E74" s="204">
        <v>9070</v>
      </c>
      <c r="F74" s="203">
        <v>5353</v>
      </c>
      <c r="H74" s="205">
        <v>44966.467361111114</v>
      </c>
      <c r="I74" s="203">
        <v>1684</v>
      </c>
      <c r="K74" s="202" t="s">
        <v>262</v>
      </c>
      <c r="M74" s="202" t="s">
        <v>261</v>
      </c>
      <c r="N74" s="202" t="s">
        <v>73</v>
      </c>
      <c r="O74" s="206">
        <v>359885.12</v>
      </c>
      <c r="P74" s="206">
        <v>270.33999999999997</v>
      </c>
      <c r="Q74" s="206">
        <v>0</v>
      </c>
      <c r="R74" s="206">
        <v>209.89</v>
      </c>
      <c r="S74" s="206">
        <v>0</v>
      </c>
      <c r="T74" s="206">
        <v>0</v>
      </c>
      <c r="U74" s="206">
        <v>0</v>
      </c>
      <c r="V74" s="206">
        <v>25</v>
      </c>
      <c r="W74" s="206">
        <v>0</v>
      </c>
      <c r="X74" s="206">
        <v>0</v>
      </c>
      <c r="Y74" s="206">
        <v>0</v>
      </c>
      <c r="Z74" s="206">
        <v>0</v>
      </c>
      <c r="AA74" s="206">
        <v>0</v>
      </c>
      <c r="AB74" s="206">
        <v>0</v>
      </c>
      <c r="AC74" s="206">
        <v>0</v>
      </c>
      <c r="AD74" s="206">
        <v>0</v>
      </c>
      <c r="AE74" s="206">
        <v>0</v>
      </c>
      <c r="AF74" s="206">
        <v>4.05</v>
      </c>
      <c r="AG74" s="203">
        <v>4</v>
      </c>
      <c r="AH74" s="206">
        <v>11.26</v>
      </c>
      <c r="AI74" s="206">
        <v>281.60000000000002</v>
      </c>
      <c r="AJ74" s="202" t="s">
        <v>42</v>
      </c>
      <c r="AL74" s="202" t="s">
        <v>263</v>
      </c>
    </row>
    <row r="75" spans="1:38" x14ac:dyDescent="0.35">
      <c r="A75" s="203">
        <v>2</v>
      </c>
      <c r="B75" s="203">
        <v>1</v>
      </c>
      <c r="C75" s="202" t="s">
        <v>197</v>
      </c>
      <c r="D75" s="202" t="s">
        <v>264</v>
      </c>
      <c r="E75" s="204">
        <v>9071</v>
      </c>
      <c r="F75" s="203">
        <v>5353</v>
      </c>
      <c r="H75" s="205">
        <v>44966.46875</v>
      </c>
      <c r="I75" s="203">
        <v>1684</v>
      </c>
      <c r="K75" s="202" t="s">
        <v>265</v>
      </c>
      <c r="M75" s="202" t="s">
        <v>264</v>
      </c>
      <c r="N75" s="202" t="s">
        <v>73</v>
      </c>
      <c r="O75" s="206">
        <v>10179.370000000001</v>
      </c>
      <c r="P75" s="206">
        <v>54.67</v>
      </c>
      <c r="Q75" s="206">
        <v>0</v>
      </c>
      <c r="R75" s="206">
        <v>0</v>
      </c>
      <c r="S75" s="206">
        <v>0</v>
      </c>
      <c r="T75" s="206">
        <v>0</v>
      </c>
      <c r="U75" s="206">
        <v>0</v>
      </c>
      <c r="V75" s="206">
        <v>25</v>
      </c>
      <c r="W75" s="206">
        <v>0</v>
      </c>
      <c r="X75" s="206">
        <v>0</v>
      </c>
      <c r="Y75" s="206">
        <v>0</v>
      </c>
      <c r="Z75" s="206">
        <v>0</v>
      </c>
      <c r="AA75" s="206">
        <v>0</v>
      </c>
      <c r="AB75" s="206">
        <v>0</v>
      </c>
      <c r="AC75" s="206">
        <v>0</v>
      </c>
      <c r="AD75" s="206">
        <v>0</v>
      </c>
      <c r="AE75" s="206">
        <v>0</v>
      </c>
      <c r="AF75" s="206">
        <v>3.39</v>
      </c>
      <c r="AG75" s="203">
        <v>4</v>
      </c>
      <c r="AH75" s="206">
        <v>2.2799999999999998</v>
      </c>
      <c r="AI75" s="206">
        <v>56.95</v>
      </c>
      <c r="AJ75" s="202" t="s">
        <v>42</v>
      </c>
      <c r="AL75" s="202" t="s">
        <v>266</v>
      </c>
    </row>
    <row r="76" spans="1:38" x14ac:dyDescent="0.35">
      <c r="A76" s="203">
        <v>2</v>
      </c>
      <c r="B76" s="203">
        <v>1</v>
      </c>
      <c r="C76" s="202" t="s">
        <v>197</v>
      </c>
      <c r="D76" s="202" t="s">
        <v>267</v>
      </c>
      <c r="E76" s="204">
        <v>9072</v>
      </c>
      <c r="F76" s="203">
        <v>5353</v>
      </c>
      <c r="H76" s="205">
        <v>44966.47152777778</v>
      </c>
      <c r="I76" s="203">
        <v>1684</v>
      </c>
      <c r="K76" s="202" t="s">
        <v>268</v>
      </c>
      <c r="M76" s="202" t="s">
        <v>267</v>
      </c>
      <c r="N76" s="202" t="s">
        <v>73</v>
      </c>
      <c r="O76" s="206">
        <v>40915.040000000001</v>
      </c>
      <c r="P76" s="206">
        <v>48.88</v>
      </c>
      <c r="Q76" s="206">
        <v>0</v>
      </c>
      <c r="R76" s="206">
        <v>0</v>
      </c>
      <c r="S76" s="206">
        <v>0</v>
      </c>
      <c r="T76" s="206">
        <v>0</v>
      </c>
      <c r="U76" s="206">
        <v>0</v>
      </c>
      <c r="V76" s="206">
        <v>25</v>
      </c>
      <c r="W76" s="206">
        <v>0</v>
      </c>
      <c r="X76" s="206">
        <v>0</v>
      </c>
      <c r="Y76" s="206">
        <v>0</v>
      </c>
      <c r="Z76" s="206">
        <v>0</v>
      </c>
      <c r="AA76" s="206">
        <v>0</v>
      </c>
      <c r="AB76" s="206">
        <v>0</v>
      </c>
      <c r="AC76" s="206">
        <v>0</v>
      </c>
      <c r="AD76" s="206">
        <v>0</v>
      </c>
      <c r="AE76" s="206">
        <v>0</v>
      </c>
      <c r="AF76" s="206">
        <v>2.73</v>
      </c>
      <c r="AG76" s="203">
        <v>4</v>
      </c>
      <c r="AH76" s="206">
        <v>2.04</v>
      </c>
      <c r="AI76" s="206">
        <v>50.92</v>
      </c>
      <c r="AJ76" s="202" t="s">
        <v>42</v>
      </c>
      <c r="AL76" s="202" t="s">
        <v>269</v>
      </c>
    </row>
    <row r="77" spans="1:38" x14ac:dyDescent="0.35">
      <c r="A77" s="203">
        <v>2</v>
      </c>
      <c r="B77" s="203">
        <v>1</v>
      </c>
      <c r="C77" s="202" t="s">
        <v>197</v>
      </c>
      <c r="D77" s="202" t="s">
        <v>270</v>
      </c>
      <c r="E77" s="204">
        <v>9073</v>
      </c>
      <c r="F77" s="203">
        <v>5353</v>
      </c>
      <c r="H77" s="205">
        <v>44966.474999999999</v>
      </c>
      <c r="I77" s="203">
        <v>1684</v>
      </c>
      <c r="K77" s="202" t="s">
        <v>271</v>
      </c>
      <c r="M77" s="202" t="s">
        <v>270</v>
      </c>
      <c r="N77" s="202" t="s">
        <v>73</v>
      </c>
      <c r="O77" s="206">
        <v>5457.21</v>
      </c>
      <c r="P77" s="206">
        <v>44.86</v>
      </c>
      <c r="Q77" s="206">
        <v>0</v>
      </c>
      <c r="R77" s="206">
        <v>0</v>
      </c>
      <c r="S77" s="206">
        <v>0</v>
      </c>
      <c r="T77" s="206">
        <v>0</v>
      </c>
      <c r="U77" s="206">
        <v>0</v>
      </c>
      <c r="V77" s="206">
        <v>25</v>
      </c>
      <c r="W77" s="206">
        <v>0</v>
      </c>
      <c r="X77" s="206">
        <v>0</v>
      </c>
      <c r="Y77" s="206">
        <v>0</v>
      </c>
      <c r="Z77" s="206">
        <v>0</v>
      </c>
      <c r="AA77" s="206">
        <v>0</v>
      </c>
      <c r="AB77" s="206">
        <v>0</v>
      </c>
      <c r="AC77" s="206">
        <v>0</v>
      </c>
      <c r="AD77" s="206">
        <v>0</v>
      </c>
      <c r="AE77" s="206">
        <v>0</v>
      </c>
      <c r="AF77" s="206">
        <v>2.27</v>
      </c>
      <c r="AG77" s="203">
        <v>4</v>
      </c>
      <c r="AH77" s="206">
        <v>1.87</v>
      </c>
      <c r="AI77" s="206">
        <v>46.73</v>
      </c>
      <c r="AJ77" s="202" t="s">
        <v>42</v>
      </c>
      <c r="AL77" s="202" t="s">
        <v>272</v>
      </c>
    </row>
    <row r="78" spans="1:38" x14ac:dyDescent="0.35">
      <c r="A78" s="203">
        <v>2</v>
      </c>
      <c r="B78" s="203">
        <v>1</v>
      </c>
      <c r="C78" s="202" t="s">
        <v>197</v>
      </c>
      <c r="D78" s="202" t="s">
        <v>273</v>
      </c>
      <c r="E78" s="204">
        <v>9074</v>
      </c>
      <c r="F78" s="203">
        <v>5353</v>
      </c>
      <c r="H78" s="205">
        <v>44966.476388888892</v>
      </c>
      <c r="I78" s="203">
        <v>1684</v>
      </c>
      <c r="K78" s="202" t="s">
        <v>274</v>
      </c>
      <c r="M78" s="202" t="s">
        <v>273</v>
      </c>
      <c r="N78" s="202" t="s">
        <v>73</v>
      </c>
      <c r="O78" s="206">
        <v>1693.7</v>
      </c>
      <c r="P78" s="206">
        <v>37.67</v>
      </c>
      <c r="Q78" s="206">
        <v>0</v>
      </c>
      <c r="R78" s="206">
        <v>0</v>
      </c>
      <c r="S78" s="206">
        <v>0</v>
      </c>
      <c r="T78" s="206">
        <v>0</v>
      </c>
      <c r="U78" s="206">
        <v>0</v>
      </c>
      <c r="V78" s="206">
        <v>25</v>
      </c>
      <c r="W78" s="206">
        <v>0</v>
      </c>
      <c r="X78" s="206">
        <v>0</v>
      </c>
      <c r="Y78" s="206">
        <v>0</v>
      </c>
      <c r="Z78" s="206">
        <v>0</v>
      </c>
      <c r="AA78" s="206">
        <v>0</v>
      </c>
      <c r="AB78" s="206">
        <v>0</v>
      </c>
      <c r="AC78" s="206">
        <v>0</v>
      </c>
      <c r="AD78" s="206">
        <v>0</v>
      </c>
      <c r="AE78" s="206">
        <v>0</v>
      </c>
      <c r="AF78" s="206">
        <v>1.45</v>
      </c>
      <c r="AG78" s="203">
        <v>4</v>
      </c>
      <c r="AH78" s="206">
        <v>1.57</v>
      </c>
      <c r="AI78" s="206">
        <v>39.24</v>
      </c>
      <c r="AJ78" s="202" t="s">
        <v>42</v>
      </c>
      <c r="AL78" s="202" t="s">
        <v>275</v>
      </c>
    </row>
    <row r="79" spans="1:38" x14ac:dyDescent="0.35">
      <c r="A79" s="203">
        <v>2</v>
      </c>
      <c r="B79" s="203">
        <v>1</v>
      </c>
      <c r="C79" s="202" t="s">
        <v>197</v>
      </c>
      <c r="D79" s="202" t="s">
        <v>276</v>
      </c>
      <c r="E79" s="204">
        <v>9075</v>
      </c>
      <c r="F79" s="203">
        <v>5353</v>
      </c>
      <c r="H79" s="205">
        <v>44966.478472222225</v>
      </c>
      <c r="I79" s="203">
        <v>1684</v>
      </c>
      <c r="K79" s="202" t="s">
        <v>277</v>
      </c>
      <c r="M79" s="202" t="s">
        <v>276</v>
      </c>
      <c r="N79" s="202" t="s">
        <v>73</v>
      </c>
      <c r="O79" s="206">
        <v>1809.26</v>
      </c>
      <c r="P79" s="206">
        <v>29.52</v>
      </c>
      <c r="Q79" s="206">
        <v>0</v>
      </c>
      <c r="R79" s="206">
        <v>0</v>
      </c>
      <c r="S79" s="206">
        <v>0</v>
      </c>
      <c r="T79" s="206">
        <v>0</v>
      </c>
      <c r="U79" s="206">
        <v>0</v>
      </c>
      <c r="V79" s="206">
        <v>25</v>
      </c>
      <c r="W79" s="206">
        <v>0</v>
      </c>
      <c r="X79" s="206">
        <v>0</v>
      </c>
      <c r="Y79" s="206">
        <v>0</v>
      </c>
      <c r="Z79" s="206">
        <v>0</v>
      </c>
      <c r="AA79" s="206">
        <v>0</v>
      </c>
      <c r="AB79" s="206">
        <v>0</v>
      </c>
      <c r="AC79" s="206">
        <v>0</v>
      </c>
      <c r="AD79" s="206">
        <v>0</v>
      </c>
      <c r="AE79" s="206">
        <v>0</v>
      </c>
      <c r="AF79" s="206">
        <v>0.52</v>
      </c>
      <c r="AG79" s="203">
        <v>4</v>
      </c>
      <c r="AH79" s="206">
        <v>1.23</v>
      </c>
      <c r="AI79" s="206">
        <v>30.75</v>
      </c>
      <c r="AJ79" s="202" t="s">
        <v>42</v>
      </c>
      <c r="AL79" s="202" t="s">
        <v>278</v>
      </c>
    </row>
    <row r="80" spans="1:38" x14ac:dyDescent="0.35">
      <c r="A80" s="203">
        <v>2</v>
      </c>
      <c r="B80" s="203">
        <v>1</v>
      </c>
      <c r="C80" s="202" t="s">
        <v>197</v>
      </c>
      <c r="D80" s="202" t="s">
        <v>279</v>
      </c>
      <c r="E80" s="204">
        <v>9076</v>
      </c>
      <c r="F80" s="203">
        <v>5353</v>
      </c>
      <c r="H80" s="205">
        <v>44966.479861111111</v>
      </c>
      <c r="I80" s="203">
        <v>1684</v>
      </c>
      <c r="K80" s="202" t="s">
        <v>280</v>
      </c>
      <c r="M80" s="202" t="s">
        <v>279</v>
      </c>
      <c r="N80" s="202" t="s">
        <v>73</v>
      </c>
      <c r="O80" s="206">
        <v>1393.88</v>
      </c>
      <c r="P80" s="206">
        <v>29.04</v>
      </c>
      <c r="Q80" s="206">
        <v>0</v>
      </c>
      <c r="R80" s="206">
        <v>0</v>
      </c>
      <c r="S80" s="206">
        <v>0</v>
      </c>
      <c r="T80" s="206">
        <v>0</v>
      </c>
      <c r="U80" s="206">
        <v>0</v>
      </c>
      <c r="V80" s="206">
        <v>25</v>
      </c>
      <c r="W80" s="206">
        <v>0</v>
      </c>
      <c r="X80" s="206">
        <v>0</v>
      </c>
      <c r="Y80" s="206">
        <v>0</v>
      </c>
      <c r="Z80" s="206">
        <v>0</v>
      </c>
      <c r="AA80" s="206">
        <v>0</v>
      </c>
      <c r="AB80" s="206">
        <v>0</v>
      </c>
      <c r="AC80" s="206">
        <v>0</v>
      </c>
      <c r="AD80" s="206">
        <v>0</v>
      </c>
      <c r="AE80" s="206">
        <v>0</v>
      </c>
      <c r="AF80" s="206">
        <v>0.44</v>
      </c>
      <c r="AG80" s="203">
        <v>4</v>
      </c>
      <c r="AH80" s="206">
        <v>1.21</v>
      </c>
      <c r="AI80" s="206">
        <v>30.25</v>
      </c>
      <c r="AJ80" s="202" t="s">
        <v>42</v>
      </c>
      <c r="AL80" s="202" t="s">
        <v>281</v>
      </c>
    </row>
    <row r="81" spans="1:38" x14ac:dyDescent="0.35">
      <c r="A81" s="203">
        <v>2</v>
      </c>
      <c r="B81" s="203">
        <v>1</v>
      </c>
      <c r="C81" s="202" t="s">
        <v>197</v>
      </c>
      <c r="D81" s="202" t="s">
        <v>282</v>
      </c>
      <c r="E81" s="204">
        <v>9077</v>
      </c>
      <c r="F81" s="203">
        <v>5353</v>
      </c>
      <c r="H81" s="205">
        <v>44966.481249999997</v>
      </c>
      <c r="I81" s="203">
        <v>1684</v>
      </c>
      <c r="K81" s="202" t="s">
        <v>283</v>
      </c>
      <c r="M81" s="202" t="s">
        <v>282</v>
      </c>
      <c r="N81" s="202" t="s">
        <v>73</v>
      </c>
      <c r="O81" s="206">
        <v>0</v>
      </c>
      <c r="P81" s="206">
        <v>30.42</v>
      </c>
      <c r="Q81" s="206">
        <v>0</v>
      </c>
      <c r="R81" s="206">
        <v>0</v>
      </c>
      <c r="S81" s="206">
        <v>0</v>
      </c>
      <c r="T81" s="206">
        <v>0</v>
      </c>
      <c r="U81" s="206">
        <v>0</v>
      </c>
      <c r="V81" s="206">
        <v>25</v>
      </c>
      <c r="W81" s="206">
        <v>0</v>
      </c>
      <c r="X81" s="206">
        <v>0</v>
      </c>
      <c r="Y81" s="206">
        <v>0</v>
      </c>
      <c r="Z81" s="206">
        <v>0</v>
      </c>
      <c r="AA81" s="206">
        <v>0</v>
      </c>
      <c r="AB81" s="206">
        <v>0</v>
      </c>
      <c r="AC81" s="206">
        <v>0</v>
      </c>
      <c r="AD81" s="206">
        <v>0</v>
      </c>
      <c r="AE81" s="206">
        <v>0</v>
      </c>
      <c r="AF81" s="206">
        <v>0.62</v>
      </c>
      <c r="AG81" s="203">
        <v>4</v>
      </c>
      <c r="AH81" s="206">
        <v>1.27</v>
      </c>
      <c r="AI81" s="206">
        <v>31.69</v>
      </c>
      <c r="AJ81" s="202" t="s">
        <v>42</v>
      </c>
      <c r="AL81" s="202" t="s">
        <v>284</v>
      </c>
    </row>
    <row r="82" spans="1:38" x14ac:dyDescent="0.35">
      <c r="A82" s="203">
        <v>2</v>
      </c>
      <c r="B82" s="203">
        <v>1</v>
      </c>
      <c r="C82" s="202" t="s">
        <v>197</v>
      </c>
      <c r="D82" s="202" t="s">
        <v>285</v>
      </c>
      <c r="E82" s="204">
        <v>9081</v>
      </c>
      <c r="F82" s="203">
        <v>5353</v>
      </c>
      <c r="H82" s="205">
        <v>44967.383333333331</v>
      </c>
      <c r="I82" s="203">
        <v>1684</v>
      </c>
      <c r="K82" s="202" t="s">
        <v>286</v>
      </c>
      <c r="M82" s="202" t="s">
        <v>285</v>
      </c>
      <c r="N82" s="202" t="s">
        <v>73</v>
      </c>
      <c r="O82" s="206">
        <v>1472.9</v>
      </c>
      <c r="P82" s="206">
        <v>26.6</v>
      </c>
      <c r="Q82" s="206">
        <v>0</v>
      </c>
      <c r="R82" s="206">
        <v>0</v>
      </c>
      <c r="S82" s="206">
        <v>0</v>
      </c>
      <c r="T82" s="206">
        <v>0</v>
      </c>
      <c r="U82" s="206">
        <v>0</v>
      </c>
      <c r="V82" s="206">
        <v>25</v>
      </c>
      <c r="W82" s="206">
        <v>0</v>
      </c>
      <c r="X82" s="206">
        <v>0</v>
      </c>
      <c r="Y82" s="206">
        <v>0</v>
      </c>
      <c r="Z82" s="206">
        <v>0</v>
      </c>
      <c r="AA82" s="206">
        <v>0</v>
      </c>
      <c r="AB82" s="206">
        <v>0</v>
      </c>
      <c r="AC82" s="206">
        <v>0</v>
      </c>
      <c r="AD82" s="206">
        <v>0</v>
      </c>
      <c r="AE82" s="206">
        <v>0</v>
      </c>
      <c r="AF82" s="206">
        <v>0.18</v>
      </c>
      <c r="AG82" s="203">
        <v>4</v>
      </c>
      <c r="AH82" s="206">
        <v>1.1100000000000001</v>
      </c>
      <c r="AI82" s="206">
        <v>27.71</v>
      </c>
      <c r="AJ82" s="202" t="s">
        <v>42</v>
      </c>
      <c r="AL82" s="202" t="s">
        <v>287</v>
      </c>
    </row>
    <row r="83" spans="1:38" x14ac:dyDescent="0.35">
      <c r="A83" s="203">
        <v>2</v>
      </c>
      <c r="B83" s="203">
        <v>1</v>
      </c>
      <c r="C83" s="202" t="s">
        <v>197</v>
      </c>
      <c r="D83" s="202" t="s">
        <v>288</v>
      </c>
      <c r="E83" s="204">
        <v>9083</v>
      </c>
      <c r="F83" s="203">
        <v>5353</v>
      </c>
      <c r="H83" s="205">
        <v>44968.70416666667</v>
      </c>
      <c r="I83" s="203">
        <v>1684</v>
      </c>
      <c r="K83" s="202" t="s">
        <v>289</v>
      </c>
      <c r="M83" s="202" t="s">
        <v>288</v>
      </c>
      <c r="N83" s="202" t="s">
        <v>69</v>
      </c>
      <c r="O83" s="206">
        <v>61798.68</v>
      </c>
      <c r="P83" s="206">
        <v>29.67</v>
      </c>
      <c r="Q83" s="206">
        <v>0</v>
      </c>
      <c r="R83" s="206">
        <v>0</v>
      </c>
      <c r="S83" s="206">
        <v>0</v>
      </c>
      <c r="T83" s="206">
        <v>0</v>
      </c>
      <c r="U83" s="206">
        <v>0</v>
      </c>
      <c r="V83" s="206">
        <v>25</v>
      </c>
      <c r="W83" s="206">
        <v>0</v>
      </c>
      <c r="X83" s="206">
        <v>0</v>
      </c>
      <c r="Y83" s="206">
        <v>0</v>
      </c>
      <c r="Z83" s="206">
        <v>0</v>
      </c>
      <c r="AA83" s="206">
        <v>0</v>
      </c>
      <c r="AB83" s="206">
        <v>0</v>
      </c>
      <c r="AC83" s="206">
        <v>2.86</v>
      </c>
      <c r="AD83" s="206">
        <v>0</v>
      </c>
      <c r="AE83" s="206">
        <v>0</v>
      </c>
      <c r="AF83" s="206">
        <v>0.2</v>
      </c>
      <c r="AG83" s="203">
        <v>4</v>
      </c>
      <c r="AH83" s="206">
        <v>1.24</v>
      </c>
      <c r="AI83" s="206">
        <v>30.91</v>
      </c>
      <c r="AJ83" s="202" t="s">
        <v>42</v>
      </c>
      <c r="AL83" s="202" t="s">
        <v>290</v>
      </c>
    </row>
    <row r="84" spans="1:38" x14ac:dyDescent="0.35">
      <c r="A84" s="203">
        <v>2</v>
      </c>
      <c r="B84" s="203">
        <v>1</v>
      </c>
      <c r="C84" s="202" t="s">
        <v>197</v>
      </c>
      <c r="D84" s="202" t="s">
        <v>291</v>
      </c>
      <c r="E84" s="204">
        <v>9084</v>
      </c>
      <c r="F84" s="203">
        <v>5353</v>
      </c>
      <c r="H84" s="205">
        <v>44968.708333333336</v>
      </c>
      <c r="I84" s="203">
        <v>1684</v>
      </c>
      <c r="K84" s="202" t="s">
        <v>292</v>
      </c>
      <c r="M84" s="202" t="s">
        <v>291</v>
      </c>
      <c r="N84" s="202" t="s">
        <v>69</v>
      </c>
      <c r="O84" s="206">
        <v>14912.48</v>
      </c>
      <c r="P84" s="206">
        <v>37.950000000000003</v>
      </c>
      <c r="Q84" s="206">
        <v>0</v>
      </c>
      <c r="R84" s="206">
        <v>0</v>
      </c>
      <c r="S84" s="206">
        <v>0</v>
      </c>
      <c r="T84" s="206">
        <v>0</v>
      </c>
      <c r="U84" s="206">
        <v>0</v>
      </c>
      <c r="V84" s="206">
        <v>25</v>
      </c>
      <c r="W84" s="206">
        <v>0</v>
      </c>
      <c r="X84" s="206">
        <v>0</v>
      </c>
      <c r="Y84" s="206">
        <v>0</v>
      </c>
      <c r="Z84" s="206">
        <v>0</v>
      </c>
      <c r="AA84" s="206">
        <v>0</v>
      </c>
      <c r="AB84" s="206">
        <v>0</v>
      </c>
      <c r="AC84" s="206">
        <v>3.66</v>
      </c>
      <c r="AD84" s="206">
        <v>0</v>
      </c>
      <c r="AE84" s="206">
        <v>0</v>
      </c>
      <c r="AF84" s="206">
        <v>1.06</v>
      </c>
      <c r="AG84" s="203">
        <v>4</v>
      </c>
      <c r="AH84" s="206">
        <v>1.58</v>
      </c>
      <c r="AI84" s="206">
        <v>39.53</v>
      </c>
      <c r="AJ84" s="202" t="s">
        <v>42</v>
      </c>
      <c r="AL84" s="202" t="s">
        <v>293</v>
      </c>
    </row>
    <row r="85" spans="1:38" x14ac:dyDescent="0.35">
      <c r="A85" s="203">
        <v>2</v>
      </c>
      <c r="B85" s="203">
        <v>1</v>
      </c>
      <c r="C85" s="202" t="s">
        <v>197</v>
      </c>
      <c r="D85" s="202" t="s">
        <v>294</v>
      </c>
      <c r="E85" s="204">
        <v>9085</v>
      </c>
      <c r="F85" s="203">
        <v>5353</v>
      </c>
      <c r="H85" s="205">
        <v>44968.711111111108</v>
      </c>
      <c r="I85" s="203">
        <v>1684</v>
      </c>
      <c r="K85" s="202" t="s">
        <v>295</v>
      </c>
      <c r="M85" s="202" t="s">
        <v>294</v>
      </c>
      <c r="N85" s="202" t="s">
        <v>69</v>
      </c>
      <c r="O85" s="206">
        <v>2333.44</v>
      </c>
      <c r="P85" s="206">
        <v>43.46</v>
      </c>
      <c r="Q85" s="206">
        <v>0</v>
      </c>
      <c r="R85" s="206">
        <v>0</v>
      </c>
      <c r="S85" s="206">
        <v>0</v>
      </c>
      <c r="T85" s="206">
        <v>0</v>
      </c>
      <c r="U85" s="206">
        <v>0</v>
      </c>
      <c r="V85" s="206">
        <v>25</v>
      </c>
      <c r="W85" s="206">
        <v>0</v>
      </c>
      <c r="X85" s="206">
        <v>0</v>
      </c>
      <c r="Y85" s="206">
        <v>0</v>
      </c>
      <c r="Z85" s="206">
        <v>0</v>
      </c>
      <c r="AA85" s="206">
        <v>0</v>
      </c>
      <c r="AB85" s="206">
        <v>0</v>
      </c>
      <c r="AC85" s="206">
        <v>4.1900000000000004</v>
      </c>
      <c r="AD85" s="206">
        <v>0</v>
      </c>
      <c r="AE85" s="206">
        <v>0</v>
      </c>
      <c r="AF85" s="206">
        <v>1.63</v>
      </c>
      <c r="AG85" s="203">
        <v>4</v>
      </c>
      <c r="AH85" s="206">
        <v>1.81</v>
      </c>
      <c r="AI85" s="206">
        <v>45.27</v>
      </c>
      <c r="AJ85" s="202" t="s">
        <v>42</v>
      </c>
      <c r="AL85" s="202" t="s">
        <v>296</v>
      </c>
    </row>
    <row r="86" spans="1:38" x14ac:dyDescent="0.35">
      <c r="A86" s="203">
        <v>2</v>
      </c>
      <c r="B86" s="203">
        <v>1</v>
      </c>
      <c r="C86" s="202" t="s">
        <v>197</v>
      </c>
      <c r="D86" s="202" t="s">
        <v>297</v>
      </c>
      <c r="E86" s="204">
        <v>9086</v>
      </c>
      <c r="F86" s="203">
        <v>5353</v>
      </c>
      <c r="H86" s="205">
        <v>44968.712500000001</v>
      </c>
      <c r="I86" s="203">
        <v>1684</v>
      </c>
      <c r="K86" s="202" t="s">
        <v>298</v>
      </c>
      <c r="M86" s="202" t="s">
        <v>297</v>
      </c>
      <c r="N86" s="202" t="s">
        <v>69</v>
      </c>
      <c r="O86" s="206">
        <v>37426.65</v>
      </c>
      <c r="P86" s="206">
        <v>110.42</v>
      </c>
      <c r="Q86" s="206">
        <v>0</v>
      </c>
      <c r="R86" s="206">
        <v>0</v>
      </c>
      <c r="S86" s="206">
        <v>0</v>
      </c>
      <c r="T86" s="206">
        <v>0</v>
      </c>
      <c r="U86" s="206">
        <v>0</v>
      </c>
      <c r="V86" s="206">
        <v>25</v>
      </c>
      <c r="W86" s="206">
        <v>0</v>
      </c>
      <c r="X86" s="206">
        <v>0</v>
      </c>
      <c r="Y86" s="206">
        <v>0</v>
      </c>
      <c r="Z86" s="206">
        <v>0</v>
      </c>
      <c r="AA86" s="206">
        <v>0</v>
      </c>
      <c r="AB86" s="206">
        <v>0</v>
      </c>
      <c r="AC86" s="206">
        <v>10.64</v>
      </c>
      <c r="AD86" s="206">
        <v>0</v>
      </c>
      <c r="AE86" s="206">
        <v>0</v>
      </c>
      <c r="AF86" s="206">
        <v>8.5399999999999991</v>
      </c>
      <c r="AG86" s="203">
        <v>4</v>
      </c>
      <c r="AH86" s="206">
        <v>4.5999999999999996</v>
      </c>
      <c r="AI86" s="206">
        <v>115.02</v>
      </c>
      <c r="AJ86" s="202" t="s">
        <v>42</v>
      </c>
      <c r="AL86" s="202" t="s">
        <v>299</v>
      </c>
    </row>
    <row r="87" spans="1:38" x14ac:dyDescent="0.35">
      <c r="A87" s="203">
        <v>2</v>
      </c>
      <c r="B87" s="203">
        <v>1</v>
      </c>
      <c r="C87" s="202" t="s">
        <v>197</v>
      </c>
      <c r="D87" s="202" t="s">
        <v>300</v>
      </c>
      <c r="E87" s="204">
        <v>9087</v>
      </c>
      <c r="F87" s="203">
        <v>5353</v>
      </c>
      <c r="H87" s="205">
        <v>44968.714583333334</v>
      </c>
      <c r="I87" s="203">
        <v>1684</v>
      </c>
      <c r="K87" s="202" t="s">
        <v>301</v>
      </c>
      <c r="M87" s="202" t="s">
        <v>300</v>
      </c>
      <c r="N87" s="202" t="s">
        <v>69</v>
      </c>
      <c r="O87" s="206">
        <v>70328.95</v>
      </c>
      <c r="P87" s="206">
        <v>479</v>
      </c>
      <c r="Q87" s="206">
        <v>0</v>
      </c>
      <c r="R87" s="206">
        <v>0</v>
      </c>
      <c r="S87" s="206">
        <v>0</v>
      </c>
      <c r="T87" s="206">
        <v>0</v>
      </c>
      <c r="U87" s="206">
        <v>0</v>
      </c>
      <c r="V87" s="206">
        <v>25</v>
      </c>
      <c r="W87" s="206">
        <v>0</v>
      </c>
      <c r="X87" s="206">
        <v>0</v>
      </c>
      <c r="Y87" s="206">
        <v>0</v>
      </c>
      <c r="Z87" s="206">
        <v>0</v>
      </c>
      <c r="AA87" s="206">
        <v>0</v>
      </c>
      <c r="AB87" s="206">
        <v>0</v>
      </c>
      <c r="AC87" s="206">
        <v>46.15</v>
      </c>
      <c r="AD87" s="206">
        <v>0</v>
      </c>
      <c r="AE87" s="206">
        <v>0</v>
      </c>
      <c r="AF87" s="206">
        <v>46.57</v>
      </c>
      <c r="AG87" s="203">
        <v>4</v>
      </c>
      <c r="AH87" s="206">
        <v>19.96</v>
      </c>
      <c r="AI87" s="206">
        <v>498.96</v>
      </c>
      <c r="AJ87" s="202" t="s">
        <v>42</v>
      </c>
      <c r="AL87" s="202" t="s">
        <v>302</v>
      </c>
    </row>
    <row r="88" spans="1:38" x14ac:dyDescent="0.35">
      <c r="A88" s="203">
        <v>2</v>
      </c>
      <c r="B88" s="203">
        <v>1</v>
      </c>
      <c r="C88" s="202" t="s">
        <v>197</v>
      </c>
      <c r="D88" s="202" t="s">
        <v>303</v>
      </c>
      <c r="E88" s="204">
        <v>9088</v>
      </c>
      <c r="F88" s="203">
        <v>5353</v>
      </c>
      <c r="H88" s="205">
        <v>44968.730555555558</v>
      </c>
      <c r="I88" s="203">
        <v>1684</v>
      </c>
      <c r="K88" s="202" t="s">
        <v>304</v>
      </c>
      <c r="M88" s="202" t="s">
        <v>303</v>
      </c>
      <c r="N88" s="202" t="s">
        <v>73</v>
      </c>
      <c r="O88" s="206">
        <v>78650.289999999994</v>
      </c>
      <c r="P88" s="206">
        <v>463.82</v>
      </c>
      <c r="Q88" s="206">
        <v>0</v>
      </c>
      <c r="R88" s="206">
        <v>0</v>
      </c>
      <c r="S88" s="206">
        <v>0</v>
      </c>
      <c r="T88" s="206">
        <v>0</v>
      </c>
      <c r="U88" s="206">
        <v>0</v>
      </c>
      <c r="V88" s="206">
        <v>25</v>
      </c>
      <c r="W88" s="206">
        <v>0</v>
      </c>
      <c r="X88" s="206">
        <v>0</v>
      </c>
      <c r="Y88" s="206">
        <v>0</v>
      </c>
      <c r="Z88" s="206">
        <v>0</v>
      </c>
      <c r="AA88" s="206">
        <v>0</v>
      </c>
      <c r="AB88" s="206">
        <v>0</v>
      </c>
      <c r="AC88" s="206">
        <v>0</v>
      </c>
      <c r="AD88" s="206">
        <v>0</v>
      </c>
      <c r="AE88" s="206">
        <v>0</v>
      </c>
      <c r="AF88" s="206">
        <v>50.1</v>
      </c>
      <c r="AG88" s="203">
        <v>4</v>
      </c>
      <c r="AH88" s="206">
        <v>19.329999999999998</v>
      </c>
      <c r="AI88" s="206">
        <v>483.15</v>
      </c>
      <c r="AJ88" s="202" t="s">
        <v>42</v>
      </c>
      <c r="AK88" s="202" t="s">
        <v>305</v>
      </c>
      <c r="AL88" s="202" t="s">
        <v>306</v>
      </c>
    </row>
    <row r="89" spans="1:38" x14ac:dyDescent="0.35">
      <c r="A89" s="203">
        <v>2</v>
      </c>
      <c r="B89" s="203">
        <v>1</v>
      </c>
      <c r="C89" s="202" t="s">
        <v>197</v>
      </c>
      <c r="D89" s="202" t="s">
        <v>307</v>
      </c>
      <c r="E89" s="204">
        <v>9089</v>
      </c>
      <c r="F89" s="203">
        <v>5353</v>
      </c>
      <c r="H89" s="205">
        <v>44968.736111111109</v>
      </c>
      <c r="I89" s="203">
        <v>1684</v>
      </c>
      <c r="K89" s="202" t="s">
        <v>308</v>
      </c>
      <c r="M89" s="202" t="s">
        <v>307</v>
      </c>
      <c r="N89" s="202" t="s">
        <v>69</v>
      </c>
      <c r="O89" s="206">
        <v>109766.45</v>
      </c>
      <c r="P89" s="206">
        <v>61.81</v>
      </c>
      <c r="Q89" s="206">
        <v>0</v>
      </c>
      <c r="R89" s="206">
        <v>0</v>
      </c>
      <c r="S89" s="206">
        <v>0</v>
      </c>
      <c r="T89" s="206">
        <v>0</v>
      </c>
      <c r="U89" s="206">
        <v>0</v>
      </c>
      <c r="V89" s="206">
        <v>25</v>
      </c>
      <c r="W89" s="206">
        <v>0</v>
      </c>
      <c r="X89" s="206">
        <v>0</v>
      </c>
      <c r="Y89" s="206">
        <v>0</v>
      </c>
      <c r="Z89" s="206">
        <v>0</v>
      </c>
      <c r="AA89" s="206">
        <v>0</v>
      </c>
      <c r="AB89" s="206">
        <v>0</v>
      </c>
      <c r="AC89" s="206">
        <v>0</v>
      </c>
      <c r="AD89" s="206">
        <v>0</v>
      </c>
      <c r="AE89" s="206">
        <v>0</v>
      </c>
      <c r="AF89" s="206">
        <v>4.2</v>
      </c>
      <c r="AG89" s="203">
        <v>4</v>
      </c>
      <c r="AH89" s="206">
        <v>2.58</v>
      </c>
      <c r="AI89" s="206">
        <v>64.39</v>
      </c>
      <c r="AJ89" s="202" t="s">
        <v>42</v>
      </c>
      <c r="AK89" s="202" t="s">
        <v>309</v>
      </c>
      <c r="AL89" s="202" t="s">
        <v>310</v>
      </c>
    </row>
    <row r="90" spans="1:38" x14ac:dyDescent="0.35">
      <c r="A90" s="203">
        <v>2</v>
      </c>
      <c r="B90" s="203">
        <v>1</v>
      </c>
      <c r="C90" s="202" t="s">
        <v>197</v>
      </c>
      <c r="D90" s="202" t="s">
        <v>311</v>
      </c>
      <c r="E90" s="204">
        <v>9090</v>
      </c>
      <c r="F90" s="203">
        <v>5353</v>
      </c>
      <c r="H90" s="205">
        <v>44968.740277777775</v>
      </c>
      <c r="I90" s="203">
        <v>1684</v>
      </c>
      <c r="K90" s="202" t="s">
        <v>312</v>
      </c>
      <c r="M90" s="202" t="s">
        <v>311</v>
      </c>
      <c r="N90" s="202" t="s">
        <v>73</v>
      </c>
      <c r="O90" s="206">
        <v>3617.08</v>
      </c>
      <c r="P90" s="206">
        <v>36.46</v>
      </c>
      <c r="Q90" s="206">
        <v>0</v>
      </c>
      <c r="R90" s="206">
        <v>0</v>
      </c>
      <c r="S90" s="206">
        <v>0</v>
      </c>
      <c r="T90" s="206">
        <v>0</v>
      </c>
      <c r="U90" s="206">
        <v>0</v>
      </c>
      <c r="V90" s="206">
        <v>25</v>
      </c>
      <c r="W90" s="206">
        <v>0</v>
      </c>
      <c r="X90" s="206">
        <v>0</v>
      </c>
      <c r="Y90" s="206">
        <v>0</v>
      </c>
      <c r="Z90" s="206">
        <v>0</v>
      </c>
      <c r="AA90" s="206">
        <v>0</v>
      </c>
      <c r="AB90" s="206">
        <v>0</v>
      </c>
      <c r="AC90" s="206">
        <v>0</v>
      </c>
      <c r="AD90" s="206">
        <v>0</v>
      </c>
      <c r="AE90" s="206">
        <v>0</v>
      </c>
      <c r="AF90" s="206">
        <v>1.31</v>
      </c>
      <c r="AG90" s="203">
        <v>4</v>
      </c>
      <c r="AH90" s="206">
        <v>1.52</v>
      </c>
      <c r="AI90" s="206">
        <v>37.979999999999997</v>
      </c>
      <c r="AJ90" s="202" t="s">
        <v>42</v>
      </c>
      <c r="AK90" s="202" t="s">
        <v>313</v>
      </c>
      <c r="AL90" s="202" t="s">
        <v>314</v>
      </c>
    </row>
    <row r="91" spans="1:38" x14ac:dyDescent="0.35">
      <c r="A91" s="203">
        <v>2</v>
      </c>
      <c r="B91" s="203">
        <v>1</v>
      </c>
      <c r="C91" s="202" t="s">
        <v>197</v>
      </c>
      <c r="D91" s="202" t="s">
        <v>315</v>
      </c>
      <c r="E91" s="204">
        <v>9091</v>
      </c>
      <c r="F91" s="203">
        <v>5353</v>
      </c>
      <c r="H91" s="205">
        <v>44968.743055555555</v>
      </c>
      <c r="I91" s="203">
        <v>1684</v>
      </c>
      <c r="K91" s="202" t="s">
        <v>316</v>
      </c>
      <c r="M91" s="202" t="s">
        <v>315</v>
      </c>
      <c r="N91" s="202" t="s">
        <v>73</v>
      </c>
      <c r="O91" s="206">
        <v>1813.53</v>
      </c>
      <c r="P91" s="206">
        <v>30.6</v>
      </c>
      <c r="Q91" s="206">
        <v>0</v>
      </c>
      <c r="R91" s="206">
        <v>0</v>
      </c>
      <c r="S91" s="206">
        <v>0</v>
      </c>
      <c r="T91" s="206">
        <v>0</v>
      </c>
      <c r="U91" s="206">
        <v>0</v>
      </c>
      <c r="V91" s="206">
        <v>25</v>
      </c>
      <c r="W91" s="206">
        <v>0</v>
      </c>
      <c r="X91" s="206">
        <v>0</v>
      </c>
      <c r="Y91" s="206">
        <v>0</v>
      </c>
      <c r="Z91" s="206">
        <v>0</v>
      </c>
      <c r="AA91" s="206">
        <v>0</v>
      </c>
      <c r="AB91" s="206">
        <v>0</v>
      </c>
      <c r="AC91" s="206">
        <v>0</v>
      </c>
      <c r="AD91" s="206">
        <v>0</v>
      </c>
      <c r="AE91" s="206">
        <v>0</v>
      </c>
      <c r="AF91" s="206">
        <v>0.64</v>
      </c>
      <c r="AG91" s="203">
        <v>4</v>
      </c>
      <c r="AH91" s="206">
        <v>1.28</v>
      </c>
      <c r="AI91" s="206">
        <v>31.88</v>
      </c>
      <c r="AJ91" s="202" t="s">
        <v>42</v>
      </c>
      <c r="AK91" s="202" t="s">
        <v>317</v>
      </c>
      <c r="AL91" s="202" t="s">
        <v>318</v>
      </c>
    </row>
    <row r="92" spans="1:38" x14ac:dyDescent="0.35">
      <c r="A92" s="203">
        <v>2</v>
      </c>
      <c r="B92" s="203">
        <v>1</v>
      </c>
      <c r="C92" s="202" t="s">
        <v>197</v>
      </c>
      <c r="D92" s="202" t="s">
        <v>319</v>
      </c>
      <c r="E92" s="204">
        <v>9092</v>
      </c>
      <c r="F92" s="203">
        <v>5353</v>
      </c>
      <c r="H92" s="205">
        <v>44968.744444444441</v>
      </c>
      <c r="I92" s="203">
        <v>1684</v>
      </c>
      <c r="K92" s="202" t="s">
        <v>320</v>
      </c>
      <c r="M92" s="202" t="s">
        <v>319</v>
      </c>
      <c r="N92" s="202" t="s">
        <v>73</v>
      </c>
      <c r="O92" s="206">
        <v>2339.77</v>
      </c>
      <c r="P92" s="206">
        <v>30.42</v>
      </c>
      <c r="Q92" s="206">
        <v>0</v>
      </c>
      <c r="R92" s="206">
        <v>0</v>
      </c>
      <c r="S92" s="206">
        <v>0</v>
      </c>
      <c r="T92" s="206">
        <v>0</v>
      </c>
      <c r="U92" s="206">
        <v>0</v>
      </c>
      <c r="V92" s="206">
        <v>25</v>
      </c>
      <c r="W92" s="206">
        <v>0</v>
      </c>
      <c r="X92" s="206">
        <v>0</v>
      </c>
      <c r="Y92" s="206">
        <v>0</v>
      </c>
      <c r="Z92" s="206">
        <v>0</v>
      </c>
      <c r="AA92" s="206">
        <v>0</v>
      </c>
      <c r="AB92" s="206">
        <v>0</v>
      </c>
      <c r="AC92" s="206">
        <v>0</v>
      </c>
      <c r="AD92" s="206">
        <v>0</v>
      </c>
      <c r="AE92" s="206">
        <v>0</v>
      </c>
      <c r="AF92" s="206">
        <v>0.62</v>
      </c>
      <c r="AG92" s="203">
        <v>4</v>
      </c>
      <c r="AH92" s="206">
        <v>1.27</v>
      </c>
      <c r="AI92" s="206">
        <v>31.69</v>
      </c>
      <c r="AJ92" s="202" t="s">
        <v>42</v>
      </c>
      <c r="AK92" s="202" t="s">
        <v>321</v>
      </c>
      <c r="AL92" s="202" t="s">
        <v>322</v>
      </c>
    </row>
    <row r="93" spans="1:38" x14ac:dyDescent="0.35">
      <c r="A93" s="203">
        <v>2</v>
      </c>
      <c r="B93" s="203">
        <v>1</v>
      </c>
      <c r="C93" s="202" t="s">
        <v>197</v>
      </c>
      <c r="D93" s="202" t="s">
        <v>323</v>
      </c>
      <c r="E93" s="204">
        <v>9093</v>
      </c>
      <c r="F93" s="203">
        <v>5353</v>
      </c>
      <c r="H93" s="205">
        <v>44968.746527777781</v>
      </c>
      <c r="I93" s="203">
        <v>1684</v>
      </c>
      <c r="K93" s="202" t="s">
        <v>324</v>
      </c>
      <c r="M93" s="202" t="s">
        <v>323</v>
      </c>
      <c r="N93" s="202" t="s">
        <v>73</v>
      </c>
      <c r="O93" s="206">
        <v>4803.59</v>
      </c>
      <c r="P93" s="206">
        <v>29.71</v>
      </c>
      <c r="Q93" s="206">
        <v>0</v>
      </c>
      <c r="R93" s="206">
        <v>0</v>
      </c>
      <c r="S93" s="206">
        <v>0</v>
      </c>
      <c r="T93" s="206">
        <v>0</v>
      </c>
      <c r="U93" s="206">
        <v>0</v>
      </c>
      <c r="V93" s="206">
        <v>25</v>
      </c>
      <c r="W93" s="206">
        <v>0</v>
      </c>
      <c r="X93" s="206">
        <v>0</v>
      </c>
      <c r="Y93" s="206">
        <v>0</v>
      </c>
      <c r="Z93" s="206">
        <v>0</v>
      </c>
      <c r="AA93" s="206">
        <v>0</v>
      </c>
      <c r="AB93" s="206">
        <v>0</v>
      </c>
      <c r="AC93" s="206">
        <v>0</v>
      </c>
      <c r="AD93" s="206">
        <v>0</v>
      </c>
      <c r="AE93" s="206">
        <v>0</v>
      </c>
      <c r="AF93" s="206">
        <v>0.54</v>
      </c>
      <c r="AG93" s="203">
        <v>4</v>
      </c>
      <c r="AH93" s="206">
        <v>1.24</v>
      </c>
      <c r="AI93" s="206">
        <v>30.95</v>
      </c>
      <c r="AJ93" s="202" t="s">
        <v>42</v>
      </c>
      <c r="AL93" s="202" t="s">
        <v>325</v>
      </c>
    </row>
    <row r="94" spans="1:38" x14ac:dyDescent="0.35">
      <c r="A94" s="203">
        <v>2</v>
      </c>
      <c r="B94" s="203">
        <v>1</v>
      </c>
      <c r="C94" s="202" t="s">
        <v>197</v>
      </c>
      <c r="D94" s="202" t="s">
        <v>326</v>
      </c>
      <c r="E94" s="204">
        <v>9094</v>
      </c>
      <c r="F94" s="203">
        <v>5353</v>
      </c>
      <c r="H94" s="205">
        <v>44968.748611111114</v>
      </c>
      <c r="I94" s="203">
        <v>1684</v>
      </c>
      <c r="K94" s="202" t="s">
        <v>327</v>
      </c>
      <c r="M94" s="202" t="s">
        <v>326</v>
      </c>
      <c r="N94" s="202" t="s">
        <v>73</v>
      </c>
      <c r="O94" s="206">
        <v>3769.9</v>
      </c>
      <c r="P94" s="206">
        <v>30.18</v>
      </c>
      <c r="Q94" s="206">
        <v>0</v>
      </c>
      <c r="R94" s="206">
        <v>0</v>
      </c>
      <c r="S94" s="206">
        <v>0</v>
      </c>
      <c r="T94" s="206">
        <v>0</v>
      </c>
      <c r="U94" s="206">
        <v>0</v>
      </c>
      <c r="V94" s="206">
        <v>25</v>
      </c>
      <c r="W94" s="206">
        <v>0</v>
      </c>
      <c r="X94" s="206">
        <v>0</v>
      </c>
      <c r="Y94" s="206">
        <v>0</v>
      </c>
      <c r="Z94" s="206">
        <v>0</v>
      </c>
      <c r="AA94" s="206">
        <v>0</v>
      </c>
      <c r="AB94" s="206">
        <v>0</v>
      </c>
      <c r="AC94" s="206">
        <v>0</v>
      </c>
      <c r="AD94" s="206">
        <v>0</v>
      </c>
      <c r="AE94" s="206">
        <v>0</v>
      </c>
      <c r="AF94" s="206">
        <v>0.59</v>
      </c>
      <c r="AG94" s="203">
        <v>4</v>
      </c>
      <c r="AH94" s="206">
        <v>1.26</v>
      </c>
      <c r="AI94" s="206">
        <v>31.44</v>
      </c>
      <c r="AJ94" s="202" t="s">
        <v>42</v>
      </c>
      <c r="AK94" s="202" t="s">
        <v>328</v>
      </c>
      <c r="AL94" s="202" t="s">
        <v>329</v>
      </c>
    </row>
    <row r="95" spans="1:38" x14ac:dyDescent="0.35">
      <c r="A95" s="203">
        <v>2</v>
      </c>
      <c r="B95" s="203">
        <v>1</v>
      </c>
      <c r="C95" s="202" t="s">
        <v>197</v>
      </c>
      <c r="D95" s="202" t="s">
        <v>330</v>
      </c>
      <c r="E95" s="204">
        <v>9095</v>
      </c>
      <c r="F95" s="203">
        <v>5353</v>
      </c>
      <c r="H95" s="205">
        <v>44968.763194444444</v>
      </c>
      <c r="I95" s="203">
        <v>1684</v>
      </c>
      <c r="K95" s="202" t="s">
        <v>331</v>
      </c>
      <c r="M95" s="202" t="s">
        <v>330</v>
      </c>
      <c r="N95" s="202" t="s">
        <v>73</v>
      </c>
      <c r="O95" s="206">
        <v>19556.07</v>
      </c>
      <c r="P95" s="206">
        <v>99.45</v>
      </c>
      <c r="Q95" s="206">
        <v>0</v>
      </c>
      <c r="R95" s="206">
        <v>0</v>
      </c>
      <c r="S95" s="206">
        <v>0</v>
      </c>
      <c r="T95" s="206">
        <v>0</v>
      </c>
      <c r="U95" s="206">
        <v>0</v>
      </c>
      <c r="V95" s="206">
        <v>25</v>
      </c>
      <c r="W95" s="206">
        <v>0</v>
      </c>
      <c r="X95" s="206">
        <v>0</v>
      </c>
      <c r="Y95" s="206">
        <v>0</v>
      </c>
      <c r="Z95" s="206">
        <v>0</v>
      </c>
      <c r="AA95" s="206">
        <v>0</v>
      </c>
      <c r="AB95" s="206">
        <v>0</v>
      </c>
      <c r="AC95" s="206">
        <v>0</v>
      </c>
      <c r="AD95" s="206">
        <v>0</v>
      </c>
      <c r="AE95" s="206">
        <v>0</v>
      </c>
      <c r="AF95" s="206">
        <v>18.07</v>
      </c>
      <c r="AG95" s="203">
        <v>4</v>
      </c>
      <c r="AH95" s="206">
        <v>4.1399999999999997</v>
      </c>
      <c r="AI95" s="206">
        <v>103.59</v>
      </c>
      <c r="AJ95" s="202" t="s">
        <v>42</v>
      </c>
      <c r="AL95" s="202" t="s">
        <v>332</v>
      </c>
    </row>
    <row r="96" spans="1:38" x14ac:dyDescent="0.35">
      <c r="A96" s="203">
        <v>2</v>
      </c>
      <c r="B96" s="203">
        <v>1</v>
      </c>
      <c r="C96" s="202" t="s">
        <v>197</v>
      </c>
      <c r="D96" s="202" t="s">
        <v>333</v>
      </c>
      <c r="E96" s="204">
        <v>9096</v>
      </c>
      <c r="F96" s="203">
        <v>5353</v>
      </c>
      <c r="H96" s="205">
        <v>44968.76458333333</v>
      </c>
      <c r="I96" s="203">
        <v>1684</v>
      </c>
      <c r="K96" s="202" t="s">
        <v>334</v>
      </c>
      <c r="M96" s="202" t="s">
        <v>333</v>
      </c>
      <c r="N96" s="202" t="s">
        <v>73</v>
      </c>
      <c r="O96" s="206">
        <v>113972.66</v>
      </c>
      <c r="P96" s="206">
        <v>189.55</v>
      </c>
      <c r="Q96" s="206">
        <v>0</v>
      </c>
      <c r="R96" s="206">
        <v>0</v>
      </c>
      <c r="S96" s="206">
        <v>0</v>
      </c>
      <c r="T96" s="206">
        <v>0</v>
      </c>
      <c r="U96" s="206">
        <v>0</v>
      </c>
      <c r="V96" s="206">
        <v>25</v>
      </c>
      <c r="W96" s="206">
        <v>0</v>
      </c>
      <c r="X96" s="206">
        <v>0</v>
      </c>
      <c r="Y96" s="206">
        <v>0</v>
      </c>
      <c r="Z96" s="206">
        <v>0</v>
      </c>
      <c r="AA96" s="206">
        <v>0</v>
      </c>
      <c r="AB96" s="206">
        <v>0</v>
      </c>
      <c r="AC96" s="206">
        <v>0</v>
      </c>
      <c r="AD96" s="206">
        <v>0</v>
      </c>
      <c r="AE96" s="206">
        <v>0</v>
      </c>
      <c r="AF96" s="206">
        <v>39.93</v>
      </c>
      <c r="AG96" s="203">
        <v>4</v>
      </c>
      <c r="AH96" s="206">
        <v>7.9</v>
      </c>
      <c r="AI96" s="206">
        <v>197.45</v>
      </c>
      <c r="AJ96" s="202" t="s">
        <v>42</v>
      </c>
      <c r="AL96" s="202" t="s">
        <v>335</v>
      </c>
    </row>
    <row r="97" spans="1:38" x14ac:dyDescent="0.35">
      <c r="A97" s="203">
        <v>2</v>
      </c>
      <c r="B97" s="203">
        <v>1</v>
      </c>
      <c r="C97" s="202" t="s">
        <v>197</v>
      </c>
      <c r="D97" s="202" t="s">
        <v>336</v>
      </c>
      <c r="E97" s="204">
        <v>9099</v>
      </c>
      <c r="F97" s="203">
        <v>5353</v>
      </c>
      <c r="H97" s="205">
        <v>44970.424305555556</v>
      </c>
      <c r="I97" s="203">
        <v>1684</v>
      </c>
      <c r="K97" s="202" t="s">
        <v>337</v>
      </c>
      <c r="M97" s="202" t="s">
        <v>336</v>
      </c>
      <c r="N97" s="202" t="s">
        <v>69</v>
      </c>
      <c r="O97" s="206">
        <v>120232.82</v>
      </c>
      <c r="P97" s="206">
        <v>108.87</v>
      </c>
      <c r="Q97" s="206">
        <v>0</v>
      </c>
      <c r="R97" s="206">
        <v>0</v>
      </c>
      <c r="S97" s="206">
        <v>0</v>
      </c>
      <c r="T97" s="206">
        <v>0</v>
      </c>
      <c r="U97" s="206">
        <v>0</v>
      </c>
      <c r="V97" s="206">
        <v>25</v>
      </c>
      <c r="W97" s="206">
        <v>0</v>
      </c>
      <c r="X97" s="206">
        <v>0</v>
      </c>
      <c r="Y97" s="206">
        <v>0</v>
      </c>
      <c r="Z97" s="206">
        <v>0</v>
      </c>
      <c r="AA97" s="206">
        <v>0</v>
      </c>
      <c r="AB97" s="206">
        <v>0</v>
      </c>
      <c r="AC97" s="206">
        <v>0</v>
      </c>
      <c r="AD97" s="206">
        <v>0</v>
      </c>
      <c r="AE97" s="206">
        <v>0</v>
      </c>
      <c r="AF97" s="206">
        <v>7.65</v>
      </c>
      <c r="AG97" s="203">
        <v>4</v>
      </c>
      <c r="AH97" s="206">
        <v>4.54</v>
      </c>
      <c r="AI97" s="206">
        <v>113.41</v>
      </c>
      <c r="AJ97" s="202" t="s">
        <v>42</v>
      </c>
      <c r="AL97" s="202" t="s">
        <v>338</v>
      </c>
    </row>
    <row r="98" spans="1:38" x14ac:dyDescent="0.35">
      <c r="A98" s="203">
        <v>2</v>
      </c>
      <c r="B98" s="203">
        <v>1</v>
      </c>
      <c r="C98" s="202" t="s">
        <v>197</v>
      </c>
      <c r="D98" s="202" t="s">
        <v>339</v>
      </c>
      <c r="E98" s="204">
        <v>9100</v>
      </c>
      <c r="F98" s="203">
        <v>5353</v>
      </c>
      <c r="H98" s="205">
        <v>44970.426388888889</v>
      </c>
      <c r="I98" s="203">
        <v>1684</v>
      </c>
      <c r="K98" s="202" t="s">
        <v>340</v>
      </c>
      <c r="M98" s="202" t="s">
        <v>339</v>
      </c>
      <c r="N98" s="202" t="s">
        <v>73</v>
      </c>
      <c r="O98" s="206">
        <v>18321.96</v>
      </c>
      <c r="P98" s="206">
        <v>258.39</v>
      </c>
      <c r="Q98" s="206">
        <v>0</v>
      </c>
      <c r="R98" s="206">
        <v>0</v>
      </c>
      <c r="S98" s="206">
        <v>0</v>
      </c>
      <c r="T98" s="206">
        <v>0</v>
      </c>
      <c r="U98" s="206">
        <v>0</v>
      </c>
      <c r="V98" s="206">
        <v>25</v>
      </c>
      <c r="W98" s="206">
        <v>0</v>
      </c>
      <c r="X98" s="206">
        <v>0</v>
      </c>
      <c r="Y98" s="206">
        <v>0</v>
      </c>
      <c r="Z98" s="206">
        <v>0</v>
      </c>
      <c r="AA98" s="206">
        <v>0</v>
      </c>
      <c r="AB98" s="206">
        <v>0</v>
      </c>
      <c r="AC98" s="206">
        <v>0</v>
      </c>
      <c r="AD98" s="206">
        <v>0</v>
      </c>
      <c r="AE98" s="206">
        <v>0</v>
      </c>
      <c r="AF98" s="206">
        <v>21.28</v>
      </c>
      <c r="AG98" s="203">
        <v>4</v>
      </c>
      <c r="AH98" s="206">
        <v>10.77</v>
      </c>
      <c r="AI98" s="206">
        <v>269.16000000000003</v>
      </c>
      <c r="AJ98" s="202" t="s">
        <v>42</v>
      </c>
      <c r="AL98" s="202" t="s">
        <v>341</v>
      </c>
    </row>
    <row r="99" spans="1:38" x14ac:dyDescent="0.35">
      <c r="A99" s="203">
        <v>2</v>
      </c>
      <c r="B99" s="203">
        <v>1</v>
      </c>
      <c r="C99" s="202" t="s">
        <v>197</v>
      </c>
      <c r="D99" s="202" t="s">
        <v>342</v>
      </c>
      <c r="E99" s="204">
        <v>9101</v>
      </c>
      <c r="F99" s="203">
        <v>5353</v>
      </c>
      <c r="H99" s="205">
        <v>44970.427083333336</v>
      </c>
      <c r="I99" s="203">
        <v>1684</v>
      </c>
      <c r="K99" s="202" t="s">
        <v>343</v>
      </c>
      <c r="M99" s="202" t="s">
        <v>342</v>
      </c>
      <c r="N99" s="202" t="s">
        <v>73</v>
      </c>
      <c r="O99" s="206">
        <v>79401.429999999993</v>
      </c>
      <c r="P99" s="206">
        <v>343.74</v>
      </c>
      <c r="Q99" s="206">
        <v>0</v>
      </c>
      <c r="R99" s="206">
        <v>0</v>
      </c>
      <c r="S99" s="206">
        <v>0</v>
      </c>
      <c r="T99" s="206">
        <v>0</v>
      </c>
      <c r="U99" s="206">
        <v>0</v>
      </c>
      <c r="V99" s="206">
        <v>25</v>
      </c>
      <c r="W99" s="206">
        <v>0</v>
      </c>
      <c r="X99" s="206">
        <v>0</v>
      </c>
      <c r="Y99" s="206">
        <v>0</v>
      </c>
      <c r="Z99" s="206">
        <v>0</v>
      </c>
      <c r="AA99" s="206">
        <v>0</v>
      </c>
      <c r="AB99" s="206">
        <v>0</v>
      </c>
      <c r="AC99" s="206">
        <v>0</v>
      </c>
      <c r="AD99" s="206">
        <v>0</v>
      </c>
      <c r="AE99" s="206">
        <v>0</v>
      </c>
      <c r="AF99" s="206">
        <v>29.07</v>
      </c>
      <c r="AG99" s="203">
        <v>4</v>
      </c>
      <c r="AH99" s="206">
        <v>14.32</v>
      </c>
      <c r="AI99" s="206">
        <v>358.06</v>
      </c>
      <c r="AJ99" s="202" t="s">
        <v>42</v>
      </c>
      <c r="AL99" s="202" t="s">
        <v>344</v>
      </c>
    </row>
    <row r="100" spans="1:38" x14ac:dyDescent="0.35">
      <c r="A100" s="203">
        <v>2</v>
      </c>
      <c r="B100" s="203">
        <v>1</v>
      </c>
      <c r="C100" s="202" t="s">
        <v>197</v>
      </c>
      <c r="D100" s="202" t="s">
        <v>345</v>
      </c>
      <c r="E100" s="204">
        <v>9131</v>
      </c>
      <c r="F100" s="203">
        <v>5353</v>
      </c>
      <c r="H100" s="205">
        <v>44971.656944444447</v>
      </c>
      <c r="I100" s="203">
        <v>1684</v>
      </c>
      <c r="K100" s="202" t="s">
        <v>346</v>
      </c>
      <c r="M100" s="202" t="s">
        <v>345</v>
      </c>
      <c r="N100" s="202" t="s">
        <v>69</v>
      </c>
      <c r="O100" s="206">
        <v>18937.96</v>
      </c>
      <c r="P100" s="206">
        <v>264</v>
      </c>
      <c r="Q100" s="206">
        <v>0</v>
      </c>
      <c r="R100" s="206">
        <v>0</v>
      </c>
      <c r="S100" s="206">
        <v>0</v>
      </c>
      <c r="T100" s="206">
        <v>0</v>
      </c>
      <c r="U100" s="206">
        <v>0</v>
      </c>
      <c r="V100" s="206">
        <v>25</v>
      </c>
      <c r="W100" s="206">
        <v>0</v>
      </c>
      <c r="X100" s="206">
        <v>0</v>
      </c>
      <c r="Y100" s="206">
        <v>0</v>
      </c>
      <c r="Z100" s="206">
        <v>0</v>
      </c>
      <c r="AA100" s="206">
        <v>0</v>
      </c>
      <c r="AB100" s="206">
        <v>0</v>
      </c>
      <c r="AC100" s="206">
        <v>0</v>
      </c>
      <c r="AD100" s="206">
        <v>0</v>
      </c>
      <c r="AE100" s="206">
        <v>0</v>
      </c>
      <c r="AF100" s="206">
        <v>58</v>
      </c>
      <c r="AG100" s="203">
        <v>4</v>
      </c>
      <c r="AH100" s="206">
        <v>11</v>
      </c>
      <c r="AI100" s="206">
        <v>275</v>
      </c>
      <c r="AJ100" s="202" t="s">
        <v>42</v>
      </c>
      <c r="AL100" s="202" t="s">
        <v>347</v>
      </c>
    </row>
    <row r="101" spans="1:38" x14ac:dyDescent="0.35">
      <c r="A101" s="203">
        <v>2</v>
      </c>
      <c r="B101" s="203">
        <v>1</v>
      </c>
      <c r="C101" s="202" t="s">
        <v>197</v>
      </c>
      <c r="D101" s="202" t="s">
        <v>348</v>
      </c>
      <c r="E101" s="204">
        <v>9132</v>
      </c>
      <c r="F101" s="203">
        <v>5353</v>
      </c>
      <c r="H101" s="205">
        <v>44971.754861111112</v>
      </c>
      <c r="I101" s="203">
        <v>1684</v>
      </c>
      <c r="K101" s="202" t="s">
        <v>349</v>
      </c>
      <c r="M101" s="202" t="s">
        <v>348</v>
      </c>
      <c r="N101" s="202" t="s">
        <v>73</v>
      </c>
      <c r="O101" s="206">
        <v>2623.2</v>
      </c>
      <c r="P101" s="206">
        <v>25.92</v>
      </c>
      <c r="Q101" s="206">
        <v>0</v>
      </c>
      <c r="R101" s="206">
        <v>0</v>
      </c>
      <c r="S101" s="206">
        <v>0</v>
      </c>
      <c r="T101" s="206">
        <v>0</v>
      </c>
      <c r="U101" s="206">
        <v>0</v>
      </c>
      <c r="V101" s="206">
        <v>25</v>
      </c>
      <c r="W101" s="206">
        <v>0</v>
      </c>
      <c r="X101" s="206">
        <v>0</v>
      </c>
      <c r="Y101" s="206">
        <v>0</v>
      </c>
      <c r="Z101" s="206">
        <v>0</v>
      </c>
      <c r="AA101" s="206">
        <v>0</v>
      </c>
      <c r="AB101" s="206">
        <v>0</v>
      </c>
      <c r="AC101" s="206">
        <v>0</v>
      </c>
      <c r="AD101" s="206">
        <v>0</v>
      </c>
      <c r="AE101" s="206">
        <v>0</v>
      </c>
      <c r="AF101" s="206">
        <v>0.1</v>
      </c>
      <c r="AG101" s="203">
        <v>4</v>
      </c>
      <c r="AH101" s="206">
        <v>1.08</v>
      </c>
      <c r="AI101" s="206">
        <v>27</v>
      </c>
      <c r="AJ101" s="202" t="s">
        <v>42</v>
      </c>
      <c r="AL101" s="202" t="s">
        <v>350</v>
      </c>
    </row>
    <row r="102" spans="1:38" x14ac:dyDescent="0.35">
      <c r="A102" s="203">
        <v>2</v>
      </c>
      <c r="B102" s="203">
        <v>1</v>
      </c>
      <c r="C102" s="202" t="s">
        <v>197</v>
      </c>
      <c r="D102" s="202" t="s">
        <v>351</v>
      </c>
      <c r="E102" s="204">
        <v>9133</v>
      </c>
      <c r="F102" s="203">
        <v>5353</v>
      </c>
      <c r="H102" s="205">
        <v>44972.412499999999</v>
      </c>
      <c r="I102" s="203">
        <v>1684</v>
      </c>
      <c r="K102" s="202" t="s">
        <v>352</v>
      </c>
      <c r="M102" s="202" t="s">
        <v>351</v>
      </c>
      <c r="N102" s="202" t="s">
        <v>69</v>
      </c>
      <c r="O102" s="206">
        <v>87485.31</v>
      </c>
      <c r="P102" s="206">
        <v>567.32000000000005</v>
      </c>
      <c r="Q102" s="206">
        <v>0</v>
      </c>
      <c r="R102" s="206">
        <v>0</v>
      </c>
      <c r="S102" s="206">
        <v>0</v>
      </c>
      <c r="T102" s="206">
        <v>0</v>
      </c>
      <c r="U102" s="206">
        <v>0</v>
      </c>
      <c r="V102" s="206">
        <v>25</v>
      </c>
      <c r="W102" s="206">
        <v>0</v>
      </c>
      <c r="X102" s="206">
        <v>0</v>
      </c>
      <c r="Y102" s="206">
        <v>0</v>
      </c>
      <c r="Z102" s="206">
        <v>0</v>
      </c>
      <c r="AA102" s="206">
        <v>0</v>
      </c>
      <c r="AB102" s="206">
        <v>0</v>
      </c>
      <c r="AC102" s="206">
        <v>54.66</v>
      </c>
      <c r="AD102" s="206">
        <v>0</v>
      </c>
      <c r="AE102" s="206">
        <v>0</v>
      </c>
      <c r="AF102" s="206">
        <v>55.68</v>
      </c>
      <c r="AG102" s="203">
        <v>4</v>
      </c>
      <c r="AH102" s="206">
        <v>23.64</v>
      </c>
      <c r="AI102" s="206">
        <v>590.96</v>
      </c>
      <c r="AJ102" s="202" t="s">
        <v>42</v>
      </c>
      <c r="AL102" s="202" t="s">
        <v>353</v>
      </c>
    </row>
    <row r="103" spans="1:38" x14ac:dyDescent="0.35">
      <c r="A103" s="203">
        <v>2</v>
      </c>
      <c r="B103" s="203">
        <v>1</v>
      </c>
      <c r="C103" s="202" t="s">
        <v>197</v>
      </c>
      <c r="D103" s="202" t="s">
        <v>354</v>
      </c>
      <c r="E103" s="204">
        <v>9134</v>
      </c>
      <c r="F103" s="203">
        <v>5353</v>
      </c>
      <c r="H103" s="205">
        <v>44972.422222222223</v>
      </c>
      <c r="I103" s="203">
        <v>1684</v>
      </c>
      <c r="K103" s="202" t="s">
        <v>355</v>
      </c>
      <c r="M103" s="202" t="s">
        <v>354</v>
      </c>
      <c r="N103" s="202" t="s">
        <v>69</v>
      </c>
      <c r="O103" s="206">
        <v>29976.66</v>
      </c>
      <c r="P103" s="206">
        <v>50.17</v>
      </c>
      <c r="Q103" s="206">
        <v>0</v>
      </c>
      <c r="R103" s="206">
        <v>0</v>
      </c>
      <c r="S103" s="206">
        <v>0</v>
      </c>
      <c r="T103" s="206">
        <v>0</v>
      </c>
      <c r="U103" s="206">
        <v>0</v>
      </c>
      <c r="V103" s="206">
        <v>25</v>
      </c>
      <c r="W103" s="206">
        <v>0</v>
      </c>
      <c r="X103" s="206">
        <v>0</v>
      </c>
      <c r="Y103" s="206">
        <v>0</v>
      </c>
      <c r="Z103" s="206">
        <v>0</v>
      </c>
      <c r="AA103" s="206">
        <v>0</v>
      </c>
      <c r="AB103" s="206">
        <v>0</v>
      </c>
      <c r="AC103" s="206">
        <v>4.83</v>
      </c>
      <c r="AD103" s="206">
        <v>0</v>
      </c>
      <c r="AE103" s="206">
        <v>0</v>
      </c>
      <c r="AF103" s="206">
        <v>2.3199999999999998</v>
      </c>
      <c r="AG103" s="203">
        <v>4</v>
      </c>
      <c r="AH103" s="206">
        <v>2.09</v>
      </c>
      <c r="AI103" s="206">
        <v>52.26</v>
      </c>
      <c r="AJ103" s="202" t="s">
        <v>42</v>
      </c>
      <c r="AL103" s="202" t="s">
        <v>356</v>
      </c>
    </row>
    <row r="104" spans="1:38" x14ac:dyDescent="0.35">
      <c r="A104" s="203">
        <v>2</v>
      </c>
      <c r="B104" s="203">
        <v>1</v>
      </c>
      <c r="C104" s="202" t="s">
        <v>197</v>
      </c>
      <c r="D104" s="202" t="s">
        <v>357</v>
      </c>
      <c r="E104" s="204">
        <v>9150</v>
      </c>
      <c r="F104" s="203">
        <v>5353</v>
      </c>
      <c r="H104" s="205">
        <v>44973.691666666666</v>
      </c>
      <c r="I104" s="203">
        <v>1684</v>
      </c>
      <c r="K104" s="202" t="s">
        <v>358</v>
      </c>
      <c r="M104" s="202" t="s">
        <v>357</v>
      </c>
      <c r="N104" s="202" t="s">
        <v>69</v>
      </c>
      <c r="O104" s="206">
        <v>3395.94</v>
      </c>
      <c r="P104" s="206">
        <v>53.9</v>
      </c>
      <c r="Q104" s="206">
        <v>0</v>
      </c>
      <c r="R104" s="206">
        <v>0</v>
      </c>
      <c r="S104" s="206">
        <v>0</v>
      </c>
      <c r="T104" s="206">
        <v>0</v>
      </c>
      <c r="U104" s="206">
        <v>0</v>
      </c>
      <c r="V104" s="206">
        <v>25</v>
      </c>
      <c r="W104" s="206">
        <v>0</v>
      </c>
      <c r="X104" s="206">
        <v>0</v>
      </c>
      <c r="Y104" s="206">
        <v>0</v>
      </c>
      <c r="Z104" s="206">
        <v>0</v>
      </c>
      <c r="AA104" s="206">
        <v>0</v>
      </c>
      <c r="AB104" s="206">
        <v>0</v>
      </c>
      <c r="AC104" s="206">
        <v>5.19</v>
      </c>
      <c r="AD104" s="206">
        <v>0</v>
      </c>
      <c r="AE104" s="206">
        <v>0</v>
      </c>
      <c r="AF104" s="206">
        <v>2.71</v>
      </c>
      <c r="AG104" s="203">
        <v>4</v>
      </c>
      <c r="AH104" s="206">
        <v>2.25</v>
      </c>
      <c r="AI104" s="206">
        <v>56.15</v>
      </c>
      <c r="AJ104" s="202" t="s">
        <v>42</v>
      </c>
      <c r="AL104" s="202" t="s">
        <v>359</v>
      </c>
    </row>
    <row r="105" spans="1:38" x14ac:dyDescent="0.35">
      <c r="A105" s="203">
        <v>2</v>
      </c>
      <c r="B105" s="203">
        <v>1</v>
      </c>
      <c r="C105" s="202" t="s">
        <v>197</v>
      </c>
      <c r="D105" s="202" t="s">
        <v>360</v>
      </c>
      <c r="E105" s="204">
        <v>9151</v>
      </c>
      <c r="F105" s="203">
        <v>5353</v>
      </c>
      <c r="H105" s="205">
        <v>44973.70208333333</v>
      </c>
      <c r="I105" s="203">
        <v>1684</v>
      </c>
      <c r="K105" s="202" t="s">
        <v>361</v>
      </c>
      <c r="M105" s="202" t="s">
        <v>360</v>
      </c>
      <c r="N105" s="202" t="s">
        <v>69</v>
      </c>
      <c r="O105" s="206">
        <v>136594.18</v>
      </c>
      <c r="P105" s="206">
        <v>520.26</v>
      </c>
      <c r="Q105" s="206">
        <v>0</v>
      </c>
      <c r="R105" s="206">
        <v>0</v>
      </c>
      <c r="S105" s="206">
        <v>0</v>
      </c>
      <c r="T105" s="206">
        <v>0</v>
      </c>
      <c r="U105" s="206">
        <v>0</v>
      </c>
      <c r="V105" s="206">
        <v>25</v>
      </c>
      <c r="W105" s="206">
        <v>0</v>
      </c>
      <c r="X105" s="206">
        <v>0</v>
      </c>
      <c r="Y105" s="206">
        <v>0</v>
      </c>
      <c r="Z105" s="206">
        <v>0</v>
      </c>
      <c r="AA105" s="206">
        <v>0</v>
      </c>
      <c r="AB105" s="206">
        <v>0</v>
      </c>
      <c r="AC105" s="206">
        <v>50.13</v>
      </c>
      <c r="AD105" s="206">
        <v>0</v>
      </c>
      <c r="AE105" s="206">
        <v>0</v>
      </c>
      <c r="AF105" s="206">
        <v>50.82</v>
      </c>
      <c r="AG105" s="203">
        <v>4</v>
      </c>
      <c r="AH105" s="206">
        <v>21.68</v>
      </c>
      <c r="AI105" s="206">
        <v>541.94000000000005</v>
      </c>
      <c r="AJ105" s="202" t="s">
        <v>42</v>
      </c>
      <c r="AL105" s="202" t="s">
        <v>362</v>
      </c>
    </row>
    <row r="106" spans="1:38" x14ac:dyDescent="0.35">
      <c r="A106" s="203">
        <v>2</v>
      </c>
      <c r="B106" s="203">
        <v>1</v>
      </c>
      <c r="C106" s="202" t="s">
        <v>197</v>
      </c>
      <c r="D106" s="202" t="s">
        <v>363</v>
      </c>
      <c r="E106" s="204">
        <v>9152</v>
      </c>
      <c r="F106" s="203">
        <v>5353</v>
      </c>
      <c r="H106" s="205">
        <v>44973.705555555556</v>
      </c>
      <c r="I106" s="203">
        <v>1684</v>
      </c>
      <c r="K106" s="202" t="s">
        <v>364</v>
      </c>
      <c r="M106" s="202" t="s">
        <v>363</v>
      </c>
      <c r="N106" s="202" t="s">
        <v>69</v>
      </c>
      <c r="O106" s="206">
        <v>1111.3</v>
      </c>
      <c r="P106" s="206">
        <v>37.229999999999997</v>
      </c>
      <c r="Q106" s="206">
        <v>0</v>
      </c>
      <c r="R106" s="206">
        <v>0</v>
      </c>
      <c r="S106" s="206">
        <v>0</v>
      </c>
      <c r="T106" s="206">
        <v>0</v>
      </c>
      <c r="U106" s="206">
        <v>0</v>
      </c>
      <c r="V106" s="206">
        <v>25</v>
      </c>
      <c r="W106" s="206">
        <v>0</v>
      </c>
      <c r="X106" s="206">
        <v>0</v>
      </c>
      <c r="Y106" s="206">
        <v>0</v>
      </c>
      <c r="Z106" s="206">
        <v>0</v>
      </c>
      <c r="AA106" s="206">
        <v>0</v>
      </c>
      <c r="AB106" s="206">
        <v>0</v>
      </c>
      <c r="AC106" s="206">
        <v>3.59</v>
      </c>
      <c r="AD106" s="206">
        <v>0</v>
      </c>
      <c r="AE106" s="206">
        <v>0</v>
      </c>
      <c r="AF106" s="206">
        <v>0.99</v>
      </c>
      <c r="AG106" s="203">
        <v>4</v>
      </c>
      <c r="AH106" s="206">
        <v>1.55</v>
      </c>
      <c r="AI106" s="206">
        <v>38.78</v>
      </c>
      <c r="AJ106" s="202" t="s">
        <v>42</v>
      </c>
      <c r="AL106" s="202" t="s">
        <v>365</v>
      </c>
    </row>
    <row r="107" spans="1:38" x14ac:dyDescent="0.35">
      <c r="A107" s="203">
        <v>2</v>
      </c>
      <c r="B107" s="203">
        <v>1</v>
      </c>
      <c r="C107" s="202" t="s">
        <v>197</v>
      </c>
      <c r="D107" s="202" t="s">
        <v>366</v>
      </c>
      <c r="E107" s="204">
        <v>9153</v>
      </c>
      <c r="F107" s="203">
        <v>5353</v>
      </c>
      <c r="H107" s="205">
        <v>44973.734722222223</v>
      </c>
      <c r="I107" s="203">
        <v>1684</v>
      </c>
      <c r="K107" s="202" t="s">
        <v>367</v>
      </c>
      <c r="M107" s="202" t="s">
        <v>366</v>
      </c>
      <c r="N107" s="202" t="s">
        <v>69</v>
      </c>
      <c r="O107" s="206">
        <v>21403.58</v>
      </c>
      <c r="P107" s="206">
        <v>61.44</v>
      </c>
      <c r="Q107" s="206">
        <v>0</v>
      </c>
      <c r="R107" s="206">
        <v>0</v>
      </c>
      <c r="S107" s="206">
        <v>0</v>
      </c>
      <c r="T107" s="206">
        <v>0</v>
      </c>
      <c r="U107" s="206">
        <v>0</v>
      </c>
      <c r="V107" s="206">
        <v>25</v>
      </c>
      <c r="W107" s="206">
        <v>0</v>
      </c>
      <c r="X107" s="206">
        <v>0</v>
      </c>
      <c r="Y107" s="206">
        <v>0</v>
      </c>
      <c r="Z107" s="206">
        <v>0</v>
      </c>
      <c r="AA107" s="206">
        <v>0</v>
      </c>
      <c r="AB107" s="206">
        <v>0</v>
      </c>
      <c r="AC107" s="206">
        <v>5.92</v>
      </c>
      <c r="AD107" s="206">
        <v>0</v>
      </c>
      <c r="AE107" s="206">
        <v>0</v>
      </c>
      <c r="AF107" s="206">
        <v>3.48</v>
      </c>
      <c r="AG107" s="203">
        <v>4</v>
      </c>
      <c r="AH107" s="206">
        <v>2.56</v>
      </c>
      <c r="AI107" s="206">
        <v>64</v>
      </c>
      <c r="AJ107" s="202" t="s">
        <v>42</v>
      </c>
      <c r="AL107" s="202" t="s">
        <v>368</v>
      </c>
    </row>
    <row r="108" spans="1:38" x14ac:dyDescent="0.35">
      <c r="A108" s="203">
        <v>2</v>
      </c>
      <c r="B108" s="203">
        <v>1</v>
      </c>
      <c r="C108" s="202" t="s">
        <v>197</v>
      </c>
      <c r="E108" s="204">
        <v>9040</v>
      </c>
      <c r="F108" s="203">
        <v>5933</v>
      </c>
      <c r="H108" s="205">
        <v>44965.427777777775</v>
      </c>
      <c r="I108" s="203">
        <v>1684</v>
      </c>
      <c r="M108" s="204">
        <v>9040</v>
      </c>
      <c r="O108" s="206">
        <v>0</v>
      </c>
      <c r="P108" s="206">
        <v>493.52</v>
      </c>
      <c r="Q108" s="206">
        <v>0</v>
      </c>
      <c r="R108" s="206">
        <v>0</v>
      </c>
      <c r="S108" s="206">
        <v>0</v>
      </c>
      <c r="T108" s="206">
        <v>0</v>
      </c>
      <c r="U108" s="206">
        <v>0</v>
      </c>
      <c r="V108" s="206">
        <v>0</v>
      </c>
      <c r="W108" s="206">
        <v>0</v>
      </c>
      <c r="X108" s="206">
        <v>0</v>
      </c>
      <c r="Y108" s="206">
        <v>0</v>
      </c>
      <c r="Z108" s="206">
        <v>0</v>
      </c>
      <c r="AA108" s="206">
        <v>0</v>
      </c>
      <c r="AB108" s="206">
        <v>0</v>
      </c>
      <c r="AC108" s="206">
        <v>0</v>
      </c>
      <c r="AD108" s="206">
        <v>0</v>
      </c>
      <c r="AE108" s="206">
        <v>0</v>
      </c>
      <c r="AF108" s="206">
        <v>0</v>
      </c>
      <c r="AG108" s="203">
        <v>4</v>
      </c>
      <c r="AH108" s="206">
        <v>20.56</v>
      </c>
      <c r="AI108" s="206">
        <v>514.08000000000004</v>
      </c>
      <c r="AJ108" s="202" t="s">
        <v>42</v>
      </c>
      <c r="AL108" s="202" t="s">
        <v>369</v>
      </c>
    </row>
    <row r="109" spans="1:38" x14ac:dyDescent="0.35">
      <c r="A109" s="203">
        <v>2</v>
      </c>
      <c r="B109" s="203">
        <v>1</v>
      </c>
      <c r="C109" s="202" t="s">
        <v>370</v>
      </c>
      <c r="E109" s="204">
        <v>17</v>
      </c>
      <c r="F109" s="203">
        <v>5933</v>
      </c>
      <c r="G109" s="202" t="s">
        <v>371</v>
      </c>
      <c r="H109" s="205">
        <v>44965.759027777778</v>
      </c>
      <c r="I109" s="203">
        <v>1684</v>
      </c>
      <c r="M109" s="204">
        <v>17</v>
      </c>
      <c r="O109" s="206">
        <v>0</v>
      </c>
      <c r="P109" s="206">
        <v>48.23</v>
      </c>
      <c r="Q109" s="206">
        <v>0</v>
      </c>
      <c r="R109" s="206">
        <v>0</v>
      </c>
      <c r="S109" s="206">
        <v>0</v>
      </c>
      <c r="T109" s="206">
        <v>0</v>
      </c>
      <c r="U109" s="206">
        <v>0</v>
      </c>
      <c r="V109" s="206">
        <v>0</v>
      </c>
      <c r="W109" s="206">
        <v>0</v>
      </c>
      <c r="X109" s="206">
        <v>0</v>
      </c>
      <c r="Y109" s="206">
        <v>0</v>
      </c>
      <c r="Z109" s="206">
        <v>0</v>
      </c>
      <c r="AA109" s="206">
        <v>0</v>
      </c>
      <c r="AB109" s="206">
        <v>0</v>
      </c>
      <c r="AC109" s="206">
        <v>0</v>
      </c>
      <c r="AD109" s="206">
        <v>0</v>
      </c>
      <c r="AE109" s="206">
        <v>0</v>
      </c>
      <c r="AF109" s="206">
        <v>0</v>
      </c>
      <c r="AG109" s="203">
        <v>0</v>
      </c>
      <c r="AH109" s="206">
        <v>0</v>
      </c>
      <c r="AI109" s="206">
        <v>48.23</v>
      </c>
      <c r="AJ109" s="202" t="s">
        <v>42</v>
      </c>
    </row>
    <row r="110" spans="1:38" x14ac:dyDescent="0.35">
      <c r="A110" s="203">
        <v>2</v>
      </c>
      <c r="B110" s="203">
        <v>1</v>
      </c>
      <c r="C110" s="202" t="s">
        <v>372</v>
      </c>
      <c r="E110" s="204">
        <v>18</v>
      </c>
      <c r="F110" s="203">
        <v>5933</v>
      </c>
      <c r="G110" s="202" t="s">
        <v>96</v>
      </c>
      <c r="H110" s="205">
        <v>44966.329861111109</v>
      </c>
      <c r="I110" s="203">
        <v>1684</v>
      </c>
      <c r="M110" s="204">
        <v>18</v>
      </c>
      <c r="O110" s="206">
        <v>0</v>
      </c>
      <c r="P110" s="206">
        <v>29.25</v>
      </c>
      <c r="Q110" s="206">
        <v>0</v>
      </c>
      <c r="R110" s="206">
        <v>0</v>
      </c>
      <c r="S110" s="206">
        <v>0</v>
      </c>
      <c r="T110" s="206">
        <v>0</v>
      </c>
      <c r="U110" s="206">
        <v>0</v>
      </c>
      <c r="V110" s="206">
        <v>0</v>
      </c>
      <c r="W110" s="206">
        <v>0</v>
      </c>
      <c r="X110" s="206">
        <v>0</v>
      </c>
      <c r="Y110" s="206">
        <v>0</v>
      </c>
      <c r="Z110" s="206">
        <v>0</v>
      </c>
      <c r="AA110" s="206">
        <v>0</v>
      </c>
      <c r="AB110" s="206">
        <v>0</v>
      </c>
      <c r="AC110" s="206">
        <v>0</v>
      </c>
      <c r="AD110" s="206">
        <v>0</v>
      </c>
      <c r="AE110" s="206">
        <v>0</v>
      </c>
      <c r="AF110" s="206">
        <v>0</v>
      </c>
      <c r="AG110" s="203">
        <v>0</v>
      </c>
      <c r="AH110" s="206">
        <v>0</v>
      </c>
      <c r="AI110" s="206">
        <v>29.25</v>
      </c>
      <c r="AJ110" s="202" t="s">
        <v>42</v>
      </c>
    </row>
  </sheetData>
  <conditionalFormatting sqref="D1:D1048576">
    <cfRule type="duplicateValues" dxfId="106" priority="51"/>
  </conditionalFormatting>
  <conditionalFormatting sqref="E1:E1048576">
    <cfRule type="duplicateValues" dxfId="105" priority="54"/>
  </conditionalFormatting>
  <conditionalFormatting sqref="M2:M107">
    <cfRule type="duplicateValues" dxfId="104" priority="17"/>
  </conditionalFormatting>
  <conditionalFormatting sqref="M108:M110">
    <cfRule type="duplicateValues" dxfId="103" priority="18"/>
  </conditionalFormatting>
  <pageMargins left="0.511811024" right="0.511811024" top="0.78740157499999996" bottom="0.78740157499999996" header="0.31496062000000002" footer="0.31496062000000002"/>
  <headerFooter>
    <oddFooter>&amp;C_x000D_&amp;1#&amp;"Calibri"&amp;10&amp;K000000 General Business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131A5-E78F-41CC-962F-89D0F2B347E8}">
  <sheetPr codeName="Sheet2"/>
  <dimension ref="A1:AD85"/>
  <sheetViews>
    <sheetView workbookViewId="0">
      <selection activeCell="H1" sqref="H1"/>
    </sheetView>
  </sheetViews>
  <sheetFormatPr defaultRowHeight="14.5" x14ac:dyDescent="0.35"/>
  <cols>
    <col min="1" max="1" width="11" style="201" bestFit="1" customWidth="1"/>
    <col min="2" max="2" width="8.08984375" style="201" bestFit="1" customWidth="1"/>
    <col min="3" max="3" width="23" style="201" bestFit="1" customWidth="1"/>
    <col min="4" max="4" width="13.54296875" style="201" bestFit="1" customWidth="1"/>
    <col min="5" max="5" width="12.08984375" style="201" bestFit="1" customWidth="1"/>
    <col min="6" max="6" width="8.08984375" style="201" bestFit="1" customWidth="1"/>
    <col min="7" max="7" width="20.54296875" style="201" bestFit="1" customWidth="1"/>
    <col min="8" max="8" width="12" style="201" bestFit="1" customWidth="1"/>
    <col min="9" max="9" width="7.6328125" style="201" bestFit="1" customWidth="1"/>
    <col min="10" max="10" width="8.08984375" style="201" bestFit="1" customWidth="1"/>
    <col min="11" max="11" width="8.6328125" style="201" bestFit="1" customWidth="1"/>
    <col min="12" max="12" width="9.08984375" style="201" bestFit="1"/>
    <col min="13" max="13" width="7.6328125" style="201" bestFit="1" customWidth="1"/>
    <col min="14" max="14" width="7.36328125" style="201" bestFit="1" customWidth="1"/>
    <col min="15" max="15" width="6.90625" style="201" customWidth="1"/>
    <col min="16" max="16" width="10.453125" style="201" bestFit="1" customWidth="1"/>
    <col min="17" max="17" width="4.54296875" style="201" bestFit="1" customWidth="1"/>
    <col min="18" max="18" width="6.6328125" style="201" bestFit="1" customWidth="1"/>
    <col min="19" max="19" width="5.453125" style="201" bestFit="1" customWidth="1"/>
    <col min="20" max="20" width="7.36328125" style="201" bestFit="1" customWidth="1"/>
    <col min="21" max="21" width="8.453125" style="201" bestFit="1" customWidth="1"/>
    <col min="22" max="22" width="6.36328125" style="201" bestFit="1" customWidth="1"/>
    <col min="23" max="23" width="7.453125" style="201" bestFit="1" customWidth="1"/>
    <col min="24" max="24" width="7.36328125" style="201" bestFit="1" customWidth="1"/>
    <col min="25" max="25" width="4.08984375" style="201" bestFit="1" customWidth="1"/>
    <col min="26" max="26" width="6.54296875" style="201" bestFit="1" customWidth="1"/>
    <col min="27" max="27" width="8.08984375" style="201" bestFit="1" customWidth="1"/>
    <col min="28" max="28" width="10.36328125" style="201" bestFit="1" customWidth="1"/>
    <col min="29" max="29" width="41.6328125" style="201" bestFit="1" customWidth="1"/>
    <col min="30" max="30" width="185.54296875" style="201" bestFit="1" customWidth="1"/>
    <col min="31" max="248" width="6.90625" style="201" customWidth="1"/>
    <col min="249" max="249" width="14.453125" style="201" bestFit="1" customWidth="1"/>
    <col min="250" max="250" width="9.08984375" style="201" bestFit="1"/>
    <col min="251" max="252" width="8.08984375" style="201" bestFit="1" customWidth="1"/>
    <col min="253" max="253" width="6.08984375" style="201" bestFit="1" customWidth="1"/>
    <col min="254" max="254" width="28.453125" style="201" bestFit="1" customWidth="1"/>
    <col min="255" max="255" width="12.453125" style="201" bestFit="1" customWidth="1"/>
    <col min="256" max="256" width="11" style="201" bestFit="1" customWidth="1"/>
    <col min="257" max="257" width="8.08984375" style="201" bestFit="1" customWidth="1"/>
    <col min="258" max="258" width="23" style="201" bestFit="1" customWidth="1"/>
    <col min="259" max="259" width="13.54296875" style="201" bestFit="1" customWidth="1"/>
    <col min="260" max="260" width="12.08984375" style="201" bestFit="1" customWidth="1"/>
    <col min="261" max="261" width="11" style="201" bestFit="1" customWidth="1"/>
    <col min="262" max="262" width="8.36328125" style="201" bestFit="1" customWidth="1"/>
    <col min="263" max="263" width="20.54296875" style="201" bestFit="1" customWidth="1"/>
    <col min="264" max="264" width="12" style="201" bestFit="1" customWidth="1"/>
    <col min="265" max="265" width="7.6328125" style="201" bestFit="1" customWidth="1"/>
    <col min="266" max="266" width="8.08984375" style="201" bestFit="1" customWidth="1"/>
    <col min="267" max="267" width="8.6328125" style="201" bestFit="1" customWidth="1"/>
    <col min="268" max="268" width="9.08984375" style="201" bestFit="1"/>
    <col min="269" max="269" width="7.6328125" style="201" bestFit="1" customWidth="1"/>
    <col min="270" max="270" width="7.36328125" style="201" bestFit="1" customWidth="1"/>
    <col min="271" max="271" width="6.90625" style="201" customWidth="1"/>
    <col min="272" max="272" width="10.453125" style="201" bestFit="1" customWidth="1"/>
    <col min="273" max="273" width="4.54296875" style="201" bestFit="1" customWidth="1"/>
    <col min="274" max="274" width="6.6328125" style="201" bestFit="1" customWidth="1"/>
    <col min="275" max="275" width="5.453125" style="201" bestFit="1" customWidth="1"/>
    <col min="276" max="276" width="7.36328125" style="201" bestFit="1" customWidth="1"/>
    <col min="277" max="277" width="8.453125" style="201" bestFit="1" customWidth="1"/>
    <col min="278" max="278" width="6.36328125" style="201" bestFit="1" customWidth="1"/>
    <col min="279" max="279" width="7.453125" style="201" bestFit="1" customWidth="1"/>
    <col min="280" max="280" width="7.36328125" style="201" bestFit="1" customWidth="1"/>
    <col min="281" max="281" width="4.08984375" style="201" bestFit="1" customWidth="1"/>
    <col min="282" max="282" width="6.54296875" style="201" bestFit="1" customWidth="1"/>
    <col min="283" max="283" width="8.08984375" style="201" bestFit="1" customWidth="1"/>
    <col min="284" max="284" width="10.36328125" style="201" bestFit="1" customWidth="1"/>
    <col min="285" max="285" width="41.6328125" style="201" bestFit="1" customWidth="1"/>
    <col min="286" max="286" width="185.54296875" style="201" bestFit="1" customWidth="1"/>
    <col min="287" max="504" width="6.90625" style="201" customWidth="1"/>
    <col min="505" max="505" width="14.453125" style="201" bestFit="1" customWidth="1"/>
    <col min="506" max="506" width="9.08984375" style="201" bestFit="1"/>
    <col min="507" max="508" width="8.08984375" style="201" bestFit="1" customWidth="1"/>
    <col min="509" max="509" width="6.08984375" style="201" bestFit="1" customWidth="1"/>
    <col min="510" max="510" width="28.453125" style="201" bestFit="1" customWidth="1"/>
    <col min="511" max="511" width="12.453125" style="201" bestFit="1" customWidth="1"/>
    <col min="512" max="512" width="11" style="201" bestFit="1" customWidth="1"/>
    <col min="513" max="513" width="8.08984375" style="201" bestFit="1" customWidth="1"/>
    <col min="514" max="514" width="23" style="201" bestFit="1" customWidth="1"/>
    <col min="515" max="515" width="13.54296875" style="201" bestFit="1" customWidth="1"/>
    <col min="516" max="516" width="12.08984375" style="201" bestFit="1" customWidth="1"/>
    <col min="517" max="517" width="11" style="201" bestFit="1" customWidth="1"/>
    <col min="518" max="518" width="8.36328125" style="201" bestFit="1" customWidth="1"/>
    <col min="519" max="519" width="20.54296875" style="201" bestFit="1" customWidth="1"/>
    <col min="520" max="520" width="12" style="201" bestFit="1" customWidth="1"/>
    <col min="521" max="521" width="7.6328125" style="201" bestFit="1" customWidth="1"/>
    <col min="522" max="522" width="8.08984375" style="201" bestFit="1" customWidth="1"/>
    <col min="523" max="523" width="8.6328125" style="201" bestFit="1" customWidth="1"/>
    <col min="524" max="524" width="9.08984375" style="201" bestFit="1"/>
    <col min="525" max="525" width="7.6328125" style="201" bestFit="1" customWidth="1"/>
    <col min="526" max="526" width="7.36328125" style="201" bestFit="1" customWidth="1"/>
    <col min="527" max="527" width="6.90625" style="201" customWidth="1"/>
    <col min="528" max="528" width="10.453125" style="201" bestFit="1" customWidth="1"/>
    <col min="529" max="529" width="4.54296875" style="201" bestFit="1" customWidth="1"/>
    <col min="530" max="530" width="6.6328125" style="201" bestFit="1" customWidth="1"/>
    <col min="531" max="531" width="5.453125" style="201" bestFit="1" customWidth="1"/>
    <col min="532" max="532" width="7.36328125" style="201" bestFit="1" customWidth="1"/>
    <col min="533" max="533" width="8.453125" style="201" bestFit="1" customWidth="1"/>
    <col min="534" max="534" width="6.36328125" style="201" bestFit="1" customWidth="1"/>
    <col min="535" max="535" width="7.453125" style="201" bestFit="1" customWidth="1"/>
    <col min="536" max="536" width="7.36328125" style="201" bestFit="1" customWidth="1"/>
    <col min="537" max="537" width="4.08984375" style="201" bestFit="1" customWidth="1"/>
    <col min="538" max="538" width="6.54296875" style="201" bestFit="1" customWidth="1"/>
    <col min="539" max="539" width="8.08984375" style="201" bestFit="1" customWidth="1"/>
    <col min="540" max="540" width="10.36328125" style="201" bestFit="1" customWidth="1"/>
    <col min="541" max="541" width="41.6328125" style="201" bestFit="1" customWidth="1"/>
    <col min="542" max="542" width="185.54296875" style="201" bestFit="1" customWidth="1"/>
    <col min="543" max="760" width="6.90625" style="201" customWidth="1"/>
    <col min="761" max="761" width="14.453125" style="201" bestFit="1" customWidth="1"/>
    <col min="762" max="762" width="9.08984375" style="201" bestFit="1"/>
    <col min="763" max="764" width="8.08984375" style="201" bestFit="1" customWidth="1"/>
    <col min="765" max="765" width="6.08984375" style="201" bestFit="1" customWidth="1"/>
    <col min="766" max="766" width="28.453125" style="201" bestFit="1" customWidth="1"/>
    <col min="767" max="767" width="12.453125" style="201" bestFit="1" customWidth="1"/>
    <col min="768" max="768" width="11" style="201" bestFit="1" customWidth="1"/>
    <col min="769" max="769" width="8.08984375" style="201" bestFit="1" customWidth="1"/>
    <col min="770" max="770" width="23" style="201" bestFit="1" customWidth="1"/>
    <col min="771" max="771" width="13.54296875" style="201" bestFit="1" customWidth="1"/>
    <col min="772" max="772" width="12.08984375" style="201" bestFit="1" customWidth="1"/>
    <col min="773" max="773" width="11" style="201" bestFit="1" customWidth="1"/>
    <col min="774" max="774" width="8.36328125" style="201" bestFit="1" customWidth="1"/>
    <col min="775" max="775" width="20.54296875" style="201" bestFit="1" customWidth="1"/>
    <col min="776" max="776" width="12" style="201" bestFit="1" customWidth="1"/>
    <col min="777" max="777" width="7.6328125" style="201" bestFit="1" customWidth="1"/>
    <col min="778" max="778" width="8.08984375" style="201" bestFit="1" customWidth="1"/>
    <col min="779" max="779" width="8.6328125" style="201" bestFit="1" customWidth="1"/>
    <col min="780" max="780" width="9.08984375" style="201" bestFit="1"/>
    <col min="781" max="781" width="7.6328125" style="201" bestFit="1" customWidth="1"/>
    <col min="782" max="782" width="7.36328125" style="201" bestFit="1" customWidth="1"/>
    <col min="783" max="783" width="6.90625" style="201" customWidth="1"/>
    <col min="784" max="784" width="10.453125" style="201" bestFit="1" customWidth="1"/>
    <col min="785" max="785" width="4.54296875" style="201" bestFit="1" customWidth="1"/>
    <col min="786" max="786" width="6.6328125" style="201" bestFit="1" customWidth="1"/>
    <col min="787" max="787" width="5.453125" style="201" bestFit="1" customWidth="1"/>
    <col min="788" max="788" width="7.36328125" style="201" bestFit="1" customWidth="1"/>
    <col min="789" max="789" width="8.453125" style="201" bestFit="1" customWidth="1"/>
    <col min="790" max="790" width="6.36328125" style="201" bestFit="1" customWidth="1"/>
    <col min="791" max="791" width="7.453125" style="201" bestFit="1" customWidth="1"/>
    <col min="792" max="792" width="7.36328125" style="201" bestFit="1" customWidth="1"/>
    <col min="793" max="793" width="4.08984375" style="201" bestFit="1" customWidth="1"/>
    <col min="794" max="794" width="6.54296875" style="201" bestFit="1" customWidth="1"/>
    <col min="795" max="795" width="8.08984375" style="201" bestFit="1" customWidth="1"/>
    <col min="796" max="796" width="10.36328125" style="201" bestFit="1" customWidth="1"/>
    <col min="797" max="797" width="41.6328125" style="201" bestFit="1" customWidth="1"/>
    <col min="798" max="798" width="185.54296875" style="201" bestFit="1" customWidth="1"/>
    <col min="799" max="1016" width="6.90625" style="201" customWidth="1"/>
    <col min="1017" max="1017" width="14.453125" style="201" bestFit="1" customWidth="1"/>
    <col min="1018" max="1018" width="9.08984375" style="201" bestFit="1"/>
    <col min="1019" max="1020" width="8.08984375" style="201" bestFit="1" customWidth="1"/>
    <col min="1021" max="1021" width="6.08984375" style="201" bestFit="1" customWidth="1"/>
    <col min="1022" max="1022" width="28.453125" style="201" bestFit="1" customWidth="1"/>
    <col min="1023" max="1023" width="12.453125" style="201" bestFit="1" customWidth="1"/>
    <col min="1024" max="1024" width="11" style="201" bestFit="1" customWidth="1"/>
    <col min="1025" max="1025" width="8.08984375" style="201" bestFit="1" customWidth="1"/>
    <col min="1026" max="1026" width="23" style="201" bestFit="1" customWidth="1"/>
    <col min="1027" max="1027" width="13.54296875" style="201" bestFit="1" customWidth="1"/>
    <col min="1028" max="1028" width="12.08984375" style="201" bestFit="1" customWidth="1"/>
    <col min="1029" max="1029" width="11" style="201" bestFit="1" customWidth="1"/>
    <col min="1030" max="1030" width="8.36328125" style="201" bestFit="1" customWidth="1"/>
    <col min="1031" max="1031" width="20.54296875" style="201" bestFit="1" customWidth="1"/>
    <col min="1032" max="1032" width="12" style="201" bestFit="1" customWidth="1"/>
    <col min="1033" max="1033" width="7.6328125" style="201" bestFit="1" customWidth="1"/>
    <col min="1034" max="1034" width="8.08984375" style="201" bestFit="1" customWidth="1"/>
    <col min="1035" max="1035" width="8.6328125" style="201" bestFit="1" customWidth="1"/>
    <col min="1036" max="1036" width="9.08984375" style="201" bestFit="1"/>
    <col min="1037" max="1037" width="7.6328125" style="201" bestFit="1" customWidth="1"/>
    <col min="1038" max="1038" width="7.36328125" style="201" bestFit="1" customWidth="1"/>
    <col min="1039" max="1039" width="6.90625" style="201" customWidth="1"/>
    <col min="1040" max="1040" width="10.453125" style="201" bestFit="1" customWidth="1"/>
    <col min="1041" max="1041" width="4.54296875" style="201" bestFit="1" customWidth="1"/>
    <col min="1042" max="1042" width="6.6328125" style="201" bestFit="1" customWidth="1"/>
    <col min="1043" max="1043" width="5.453125" style="201" bestFit="1" customWidth="1"/>
    <col min="1044" max="1044" width="7.36328125" style="201" bestFit="1" customWidth="1"/>
    <col min="1045" max="1045" width="8.453125" style="201" bestFit="1" customWidth="1"/>
    <col min="1046" max="1046" width="6.36328125" style="201" bestFit="1" customWidth="1"/>
    <col min="1047" max="1047" width="7.453125" style="201" bestFit="1" customWidth="1"/>
    <col min="1048" max="1048" width="7.36328125" style="201" bestFit="1" customWidth="1"/>
    <col min="1049" max="1049" width="4.08984375" style="201" bestFit="1" customWidth="1"/>
    <col min="1050" max="1050" width="6.54296875" style="201" bestFit="1" customWidth="1"/>
    <col min="1051" max="1051" width="8.08984375" style="201" bestFit="1" customWidth="1"/>
    <col min="1052" max="1052" width="10.36328125" style="201" bestFit="1" customWidth="1"/>
    <col min="1053" max="1053" width="41.6328125" style="201" bestFit="1" customWidth="1"/>
    <col min="1054" max="1054" width="185.54296875" style="201" bestFit="1" customWidth="1"/>
    <col min="1055" max="1272" width="6.90625" style="201" customWidth="1"/>
    <col min="1273" max="1273" width="14.453125" style="201" bestFit="1" customWidth="1"/>
    <col min="1274" max="1274" width="9.08984375" style="201" bestFit="1"/>
    <col min="1275" max="1276" width="8.08984375" style="201" bestFit="1" customWidth="1"/>
    <col min="1277" max="1277" width="6.08984375" style="201" bestFit="1" customWidth="1"/>
    <col min="1278" max="1278" width="28.453125" style="201" bestFit="1" customWidth="1"/>
    <col min="1279" max="1279" width="12.453125" style="201" bestFit="1" customWidth="1"/>
    <col min="1280" max="1280" width="11" style="201" bestFit="1" customWidth="1"/>
    <col min="1281" max="1281" width="8.08984375" style="201" bestFit="1" customWidth="1"/>
    <col min="1282" max="1282" width="23" style="201" bestFit="1" customWidth="1"/>
    <col min="1283" max="1283" width="13.54296875" style="201" bestFit="1" customWidth="1"/>
    <col min="1284" max="1284" width="12.08984375" style="201" bestFit="1" customWidth="1"/>
    <col min="1285" max="1285" width="11" style="201" bestFit="1" customWidth="1"/>
    <col min="1286" max="1286" width="8.36328125" style="201" bestFit="1" customWidth="1"/>
    <col min="1287" max="1287" width="20.54296875" style="201" bestFit="1" customWidth="1"/>
    <col min="1288" max="1288" width="12" style="201" bestFit="1" customWidth="1"/>
    <col min="1289" max="1289" width="7.6328125" style="201" bestFit="1" customWidth="1"/>
    <col min="1290" max="1290" width="8.08984375" style="201" bestFit="1" customWidth="1"/>
    <col min="1291" max="1291" width="8.6328125" style="201" bestFit="1" customWidth="1"/>
    <col min="1292" max="1292" width="9.08984375" style="201" bestFit="1"/>
    <col min="1293" max="1293" width="7.6328125" style="201" bestFit="1" customWidth="1"/>
    <col min="1294" max="1294" width="7.36328125" style="201" bestFit="1" customWidth="1"/>
    <col min="1295" max="1295" width="6.90625" style="201" customWidth="1"/>
    <col min="1296" max="1296" width="10.453125" style="201" bestFit="1" customWidth="1"/>
    <col min="1297" max="1297" width="4.54296875" style="201" bestFit="1" customWidth="1"/>
    <col min="1298" max="1298" width="6.6328125" style="201" bestFit="1" customWidth="1"/>
    <col min="1299" max="1299" width="5.453125" style="201" bestFit="1" customWidth="1"/>
    <col min="1300" max="1300" width="7.36328125" style="201" bestFit="1" customWidth="1"/>
    <col min="1301" max="1301" width="8.453125" style="201" bestFit="1" customWidth="1"/>
    <col min="1302" max="1302" width="6.36328125" style="201" bestFit="1" customWidth="1"/>
    <col min="1303" max="1303" width="7.453125" style="201" bestFit="1" customWidth="1"/>
    <col min="1304" max="1304" width="7.36328125" style="201" bestFit="1" customWidth="1"/>
    <col min="1305" max="1305" width="4.08984375" style="201" bestFit="1" customWidth="1"/>
    <col min="1306" max="1306" width="6.54296875" style="201" bestFit="1" customWidth="1"/>
    <col min="1307" max="1307" width="8.08984375" style="201" bestFit="1" customWidth="1"/>
    <col min="1308" max="1308" width="10.36328125" style="201" bestFit="1" customWidth="1"/>
    <col min="1309" max="1309" width="41.6328125" style="201" bestFit="1" customWidth="1"/>
    <col min="1310" max="1310" width="185.54296875" style="201" bestFit="1" customWidth="1"/>
    <col min="1311" max="1528" width="6.90625" style="201" customWidth="1"/>
    <col min="1529" max="1529" width="14.453125" style="201" bestFit="1" customWidth="1"/>
    <col min="1530" max="1530" width="9.08984375" style="201" bestFit="1"/>
    <col min="1531" max="1532" width="8.08984375" style="201" bestFit="1" customWidth="1"/>
    <col min="1533" max="1533" width="6.08984375" style="201" bestFit="1" customWidth="1"/>
    <col min="1534" max="1534" width="28.453125" style="201" bestFit="1" customWidth="1"/>
    <col min="1535" max="1535" width="12.453125" style="201" bestFit="1" customWidth="1"/>
    <col min="1536" max="1536" width="11" style="201" bestFit="1" customWidth="1"/>
    <col min="1537" max="1537" width="8.08984375" style="201" bestFit="1" customWidth="1"/>
    <col min="1538" max="1538" width="23" style="201" bestFit="1" customWidth="1"/>
    <col min="1539" max="1539" width="13.54296875" style="201" bestFit="1" customWidth="1"/>
    <col min="1540" max="1540" width="12.08984375" style="201" bestFit="1" customWidth="1"/>
    <col min="1541" max="1541" width="11" style="201" bestFit="1" customWidth="1"/>
    <col min="1542" max="1542" width="8.36328125" style="201" bestFit="1" customWidth="1"/>
    <col min="1543" max="1543" width="20.54296875" style="201" bestFit="1" customWidth="1"/>
    <col min="1544" max="1544" width="12" style="201" bestFit="1" customWidth="1"/>
    <col min="1545" max="1545" width="7.6328125" style="201" bestFit="1" customWidth="1"/>
    <col min="1546" max="1546" width="8.08984375" style="201" bestFit="1" customWidth="1"/>
    <col min="1547" max="1547" width="8.6328125" style="201" bestFit="1" customWidth="1"/>
    <col min="1548" max="1548" width="9.08984375" style="201" bestFit="1"/>
    <col min="1549" max="1549" width="7.6328125" style="201" bestFit="1" customWidth="1"/>
    <col min="1550" max="1550" width="7.36328125" style="201" bestFit="1" customWidth="1"/>
    <col min="1551" max="1551" width="6.90625" style="201" customWidth="1"/>
    <col min="1552" max="1552" width="10.453125" style="201" bestFit="1" customWidth="1"/>
    <col min="1553" max="1553" width="4.54296875" style="201" bestFit="1" customWidth="1"/>
    <col min="1554" max="1554" width="6.6328125" style="201" bestFit="1" customWidth="1"/>
    <col min="1555" max="1555" width="5.453125" style="201" bestFit="1" customWidth="1"/>
    <col min="1556" max="1556" width="7.36328125" style="201" bestFit="1" customWidth="1"/>
    <col min="1557" max="1557" width="8.453125" style="201" bestFit="1" customWidth="1"/>
    <col min="1558" max="1558" width="6.36328125" style="201" bestFit="1" customWidth="1"/>
    <col min="1559" max="1559" width="7.453125" style="201" bestFit="1" customWidth="1"/>
    <col min="1560" max="1560" width="7.36328125" style="201" bestFit="1" customWidth="1"/>
    <col min="1561" max="1561" width="4.08984375" style="201" bestFit="1" customWidth="1"/>
    <col min="1562" max="1562" width="6.54296875" style="201" bestFit="1" customWidth="1"/>
    <col min="1563" max="1563" width="8.08984375" style="201" bestFit="1" customWidth="1"/>
    <col min="1564" max="1564" width="10.36328125" style="201" bestFit="1" customWidth="1"/>
    <col min="1565" max="1565" width="41.6328125" style="201" bestFit="1" customWidth="1"/>
    <col min="1566" max="1566" width="185.54296875" style="201" bestFit="1" customWidth="1"/>
    <col min="1567" max="1784" width="6.90625" style="201" customWidth="1"/>
    <col min="1785" max="1785" width="14.453125" style="201" bestFit="1" customWidth="1"/>
    <col min="1786" max="1786" width="9.08984375" style="201" bestFit="1"/>
    <col min="1787" max="1788" width="8.08984375" style="201" bestFit="1" customWidth="1"/>
    <col min="1789" max="1789" width="6.08984375" style="201" bestFit="1" customWidth="1"/>
    <col min="1790" max="1790" width="28.453125" style="201" bestFit="1" customWidth="1"/>
    <col min="1791" max="1791" width="12.453125" style="201" bestFit="1" customWidth="1"/>
    <col min="1792" max="1792" width="11" style="201" bestFit="1" customWidth="1"/>
    <col min="1793" max="1793" width="8.08984375" style="201" bestFit="1" customWidth="1"/>
    <col min="1794" max="1794" width="23" style="201" bestFit="1" customWidth="1"/>
    <col min="1795" max="1795" width="13.54296875" style="201" bestFit="1" customWidth="1"/>
    <col min="1796" max="1796" width="12.08984375" style="201" bestFit="1" customWidth="1"/>
    <col min="1797" max="1797" width="11" style="201" bestFit="1" customWidth="1"/>
    <col min="1798" max="1798" width="8.36328125" style="201" bestFit="1" customWidth="1"/>
    <col min="1799" max="1799" width="20.54296875" style="201" bestFit="1" customWidth="1"/>
    <col min="1800" max="1800" width="12" style="201" bestFit="1" customWidth="1"/>
    <col min="1801" max="1801" width="7.6328125" style="201" bestFit="1" customWidth="1"/>
    <col min="1802" max="1802" width="8.08984375" style="201" bestFit="1" customWidth="1"/>
    <col min="1803" max="1803" width="8.6328125" style="201" bestFit="1" customWidth="1"/>
    <col min="1804" max="1804" width="9.08984375" style="201" bestFit="1"/>
    <col min="1805" max="1805" width="7.6328125" style="201" bestFit="1" customWidth="1"/>
    <col min="1806" max="1806" width="7.36328125" style="201" bestFit="1" customWidth="1"/>
    <col min="1807" max="1807" width="6.90625" style="201" customWidth="1"/>
    <col min="1808" max="1808" width="10.453125" style="201" bestFit="1" customWidth="1"/>
    <col min="1809" max="1809" width="4.54296875" style="201" bestFit="1" customWidth="1"/>
    <col min="1810" max="1810" width="6.6328125" style="201" bestFit="1" customWidth="1"/>
    <col min="1811" max="1811" width="5.453125" style="201" bestFit="1" customWidth="1"/>
    <col min="1812" max="1812" width="7.36328125" style="201" bestFit="1" customWidth="1"/>
    <col min="1813" max="1813" width="8.453125" style="201" bestFit="1" customWidth="1"/>
    <col min="1814" max="1814" width="6.36328125" style="201" bestFit="1" customWidth="1"/>
    <col min="1815" max="1815" width="7.453125" style="201" bestFit="1" customWidth="1"/>
    <col min="1816" max="1816" width="7.36328125" style="201" bestFit="1" customWidth="1"/>
    <col min="1817" max="1817" width="4.08984375" style="201" bestFit="1" customWidth="1"/>
    <col min="1818" max="1818" width="6.54296875" style="201" bestFit="1" customWidth="1"/>
    <col min="1819" max="1819" width="8.08984375" style="201" bestFit="1" customWidth="1"/>
    <col min="1820" max="1820" width="10.36328125" style="201" bestFit="1" customWidth="1"/>
    <col min="1821" max="1821" width="41.6328125" style="201" bestFit="1" customWidth="1"/>
    <col min="1822" max="1822" width="185.54296875" style="201" bestFit="1" customWidth="1"/>
    <col min="1823" max="2040" width="6.90625" style="201" customWidth="1"/>
    <col min="2041" max="2041" width="14.453125" style="201" bestFit="1" customWidth="1"/>
    <col min="2042" max="2042" width="9.08984375" style="201" bestFit="1"/>
    <col min="2043" max="2044" width="8.08984375" style="201" bestFit="1" customWidth="1"/>
    <col min="2045" max="2045" width="6.08984375" style="201" bestFit="1" customWidth="1"/>
    <col min="2046" max="2046" width="28.453125" style="201" bestFit="1" customWidth="1"/>
    <col min="2047" max="2047" width="12.453125" style="201" bestFit="1" customWidth="1"/>
    <col min="2048" max="2048" width="11" style="201" bestFit="1" customWidth="1"/>
    <col min="2049" max="2049" width="8.08984375" style="201" bestFit="1" customWidth="1"/>
    <col min="2050" max="2050" width="23" style="201" bestFit="1" customWidth="1"/>
    <col min="2051" max="2051" width="13.54296875" style="201" bestFit="1" customWidth="1"/>
    <col min="2052" max="2052" width="12.08984375" style="201" bestFit="1" customWidth="1"/>
    <col min="2053" max="2053" width="11" style="201" bestFit="1" customWidth="1"/>
    <col min="2054" max="2054" width="8.36328125" style="201" bestFit="1" customWidth="1"/>
    <col min="2055" max="2055" width="20.54296875" style="201" bestFit="1" customWidth="1"/>
    <col min="2056" max="2056" width="12" style="201" bestFit="1" customWidth="1"/>
    <col min="2057" max="2057" width="7.6328125" style="201" bestFit="1" customWidth="1"/>
    <col min="2058" max="2058" width="8.08984375" style="201" bestFit="1" customWidth="1"/>
    <col min="2059" max="2059" width="8.6328125" style="201" bestFit="1" customWidth="1"/>
    <col min="2060" max="2060" width="9.08984375" style="201" bestFit="1"/>
    <col min="2061" max="2061" width="7.6328125" style="201" bestFit="1" customWidth="1"/>
    <col min="2062" max="2062" width="7.36328125" style="201" bestFit="1" customWidth="1"/>
    <col min="2063" max="2063" width="6.90625" style="201" customWidth="1"/>
    <col min="2064" max="2064" width="10.453125" style="201" bestFit="1" customWidth="1"/>
    <col min="2065" max="2065" width="4.54296875" style="201" bestFit="1" customWidth="1"/>
    <col min="2066" max="2066" width="6.6328125" style="201" bestFit="1" customWidth="1"/>
    <col min="2067" max="2067" width="5.453125" style="201" bestFit="1" customWidth="1"/>
    <col min="2068" max="2068" width="7.36328125" style="201" bestFit="1" customWidth="1"/>
    <col min="2069" max="2069" width="8.453125" style="201" bestFit="1" customWidth="1"/>
    <col min="2070" max="2070" width="6.36328125" style="201" bestFit="1" customWidth="1"/>
    <col min="2071" max="2071" width="7.453125" style="201" bestFit="1" customWidth="1"/>
    <col min="2072" max="2072" width="7.36328125" style="201" bestFit="1" customWidth="1"/>
    <col min="2073" max="2073" width="4.08984375" style="201" bestFit="1" customWidth="1"/>
    <col min="2074" max="2074" width="6.54296875" style="201" bestFit="1" customWidth="1"/>
    <col min="2075" max="2075" width="8.08984375" style="201" bestFit="1" customWidth="1"/>
    <col min="2076" max="2076" width="10.36328125" style="201" bestFit="1" customWidth="1"/>
    <col min="2077" max="2077" width="41.6328125" style="201" bestFit="1" customWidth="1"/>
    <col min="2078" max="2078" width="185.54296875" style="201" bestFit="1" customWidth="1"/>
    <col min="2079" max="2296" width="6.90625" style="201" customWidth="1"/>
    <col min="2297" max="2297" width="14.453125" style="201" bestFit="1" customWidth="1"/>
    <col min="2298" max="2298" width="9.08984375" style="201" bestFit="1"/>
    <col min="2299" max="2300" width="8.08984375" style="201" bestFit="1" customWidth="1"/>
    <col min="2301" max="2301" width="6.08984375" style="201" bestFit="1" customWidth="1"/>
    <col min="2302" max="2302" width="28.453125" style="201" bestFit="1" customWidth="1"/>
    <col min="2303" max="2303" width="12.453125" style="201" bestFit="1" customWidth="1"/>
    <col min="2304" max="2304" width="11" style="201" bestFit="1" customWidth="1"/>
    <col min="2305" max="2305" width="8.08984375" style="201" bestFit="1" customWidth="1"/>
    <col min="2306" max="2306" width="23" style="201" bestFit="1" customWidth="1"/>
    <col min="2307" max="2307" width="13.54296875" style="201" bestFit="1" customWidth="1"/>
    <col min="2308" max="2308" width="12.08984375" style="201" bestFit="1" customWidth="1"/>
    <col min="2309" max="2309" width="11" style="201" bestFit="1" customWidth="1"/>
    <col min="2310" max="2310" width="8.36328125" style="201" bestFit="1" customWidth="1"/>
    <col min="2311" max="2311" width="20.54296875" style="201" bestFit="1" customWidth="1"/>
    <col min="2312" max="2312" width="12" style="201" bestFit="1" customWidth="1"/>
    <col min="2313" max="2313" width="7.6328125" style="201" bestFit="1" customWidth="1"/>
    <col min="2314" max="2314" width="8.08984375" style="201" bestFit="1" customWidth="1"/>
    <col min="2315" max="2315" width="8.6328125" style="201" bestFit="1" customWidth="1"/>
    <col min="2316" max="2316" width="9.08984375" style="201" bestFit="1"/>
    <col min="2317" max="2317" width="7.6328125" style="201" bestFit="1" customWidth="1"/>
    <col min="2318" max="2318" width="7.36328125" style="201" bestFit="1" customWidth="1"/>
    <col min="2319" max="2319" width="6.90625" style="201" customWidth="1"/>
    <col min="2320" max="2320" width="10.453125" style="201" bestFit="1" customWidth="1"/>
    <col min="2321" max="2321" width="4.54296875" style="201" bestFit="1" customWidth="1"/>
    <col min="2322" max="2322" width="6.6328125" style="201" bestFit="1" customWidth="1"/>
    <col min="2323" max="2323" width="5.453125" style="201" bestFit="1" customWidth="1"/>
    <col min="2324" max="2324" width="7.36328125" style="201" bestFit="1" customWidth="1"/>
    <col min="2325" max="2325" width="8.453125" style="201" bestFit="1" customWidth="1"/>
    <col min="2326" max="2326" width="6.36328125" style="201" bestFit="1" customWidth="1"/>
    <col min="2327" max="2327" width="7.453125" style="201" bestFit="1" customWidth="1"/>
    <col min="2328" max="2328" width="7.36328125" style="201" bestFit="1" customWidth="1"/>
    <col min="2329" max="2329" width="4.08984375" style="201" bestFit="1" customWidth="1"/>
    <col min="2330" max="2330" width="6.54296875" style="201" bestFit="1" customWidth="1"/>
    <col min="2331" max="2331" width="8.08984375" style="201" bestFit="1" customWidth="1"/>
    <col min="2332" max="2332" width="10.36328125" style="201" bestFit="1" customWidth="1"/>
    <col min="2333" max="2333" width="41.6328125" style="201" bestFit="1" customWidth="1"/>
    <col min="2334" max="2334" width="185.54296875" style="201" bestFit="1" customWidth="1"/>
    <col min="2335" max="2552" width="6.90625" style="201" customWidth="1"/>
    <col min="2553" max="2553" width="14.453125" style="201" bestFit="1" customWidth="1"/>
    <col min="2554" max="2554" width="9.08984375" style="201" bestFit="1"/>
    <col min="2555" max="2556" width="8.08984375" style="201" bestFit="1" customWidth="1"/>
    <col min="2557" max="2557" width="6.08984375" style="201" bestFit="1" customWidth="1"/>
    <col min="2558" max="2558" width="28.453125" style="201" bestFit="1" customWidth="1"/>
    <col min="2559" max="2559" width="12.453125" style="201" bestFit="1" customWidth="1"/>
    <col min="2560" max="2560" width="11" style="201" bestFit="1" customWidth="1"/>
    <col min="2561" max="2561" width="8.08984375" style="201" bestFit="1" customWidth="1"/>
    <col min="2562" max="2562" width="23" style="201" bestFit="1" customWidth="1"/>
    <col min="2563" max="2563" width="13.54296875" style="201" bestFit="1" customWidth="1"/>
    <col min="2564" max="2564" width="12.08984375" style="201" bestFit="1" customWidth="1"/>
    <col min="2565" max="2565" width="11" style="201" bestFit="1" customWidth="1"/>
    <col min="2566" max="2566" width="8.36328125" style="201" bestFit="1" customWidth="1"/>
    <col min="2567" max="2567" width="20.54296875" style="201" bestFit="1" customWidth="1"/>
    <col min="2568" max="2568" width="12" style="201" bestFit="1" customWidth="1"/>
    <col min="2569" max="2569" width="7.6328125" style="201" bestFit="1" customWidth="1"/>
    <col min="2570" max="2570" width="8.08984375" style="201" bestFit="1" customWidth="1"/>
    <col min="2571" max="2571" width="8.6328125" style="201" bestFit="1" customWidth="1"/>
    <col min="2572" max="2572" width="9.08984375" style="201" bestFit="1"/>
    <col min="2573" max="2573" width="7.6328125" style="201" bestFit="1" customWidth="1"/>
    <col min="2574" max="2574" width="7.36328125" style="201" bestFit="1" customWidth="1"/>
    <col min="2575" max="2575" width="6.90625" style="201" customWidth="1"/>
    <col min="2576" max="2576" width="10.453125" style="201" bestFit="1" customWidth="1"/>
    <col min="2577" max="2577" width="4.54296875" style="201" bestFit="1" customWidth="1"/>
    <col min="2578" max="2578" width="6.6328125" style="201" bestFit="1" customWidth="1"/>
    <col min="2579" max="2579" width="5.453125" style="201" bestFit="1" customWidth="1"/>
    <col min="2580" max="2580" width="7.36328125" style="201" bestFit="1" customWidth="1"/>
    <col min="2581" max="2581" width="8.453125" style="201" bestFit="1" customWidth="1"/>
    <col min="2582" max="2582" width="6.36328125" style="201" bestFit="1" customWidth="1"/>
    <col min="2583" max="2583" width="7.453125" style="201" bestFit="1" customWidth="1"/>
    <col min="2584" max="2584" width="7.36328125" style="201" bestFit="1" customWidth="1"/>
    <col min="2585" max="2585" width="4.08984375" style="201" bestFit="1" customWidth="1"/>
    <col min="2586" max="2586" width="6.54296875" style="201" bestFit="1" customWidth="1"/>
    <col min="2587" max="2587" width="8.08984375" style="201" bestFit="1" customWidth="1"/>
    <col min="2588" max="2588" width="10.36328125" style="201" bestFit="1" customWidth="1"/>
    <col min="2589" max="2589" width="41.6328125" style="201" bestFit="1" customWidth="1"/>
    <col min="2590" max="2590" width="185.54296875" style="201" bestFit="1" customWidth="1"/>
    <col min="2591" max="2808" width="6.90625" style="201" customWidth="1"/>
    <col min="2809" max="2809" width="14.453125" style="201" bestFit="1" customWidth="1"/>
    <col min="2810" max="2810" width="9.08984375" style="201" bestFit="1"/>
    <col min="2811" max="2812" width="8.08984375" style="201" bestFit="1" customWidth="1"/>
    <col min="2813" max="2813" width="6.08984375" style="201" bestFit="1" customWidth="1"/>
    <col min="2814" max="2814" width="28.453125" style="201" bestFit="1" customWidth="1"/>
    <col min="2815" max="2815" width="12.453125" style="201" bestFit="1" customWidth="1"/>
    <col min="2816" max="2816" width="11" style="201" bestFit="1" customWidth="1"/>
    <col min="2817" max="2817" width="8.08984375" style="201" bestFit="1" customWidth="1"/>
    <col min="2818" max="2818" width="23" style="201" bestFit="1" customWidth="1"/>
    <col min="2819" max="2819" width="13.54296875" style="201" bestFit="1" customWidth="1"/>
    <col min="2820" max="2820" width="12.08984375" style="201" bestFit="1" customWidth="1"/>
    <col min="2821" max="2821" width="11" style="201" bestFit="1" customWidth="1"/>
    <col min="2822" max="2822" width="8.36328125" style="201" bestFit="1" customWidth="1"/>
    <col min="2823" max="2823" width="20.54296875" style="201" bestFit="1" customWidth="1"/>
    <col min="2824" max="2824" width="12" style="201" bestFit="1" customWidth="1"/>
    <col min="2825" max="2825" width="7.6328125" style="201" bestFit="1" customWidth="1"/>
    <col min="2826" max="2826" width="8.08984375" style="201" bestFit="1" customWidth="1"/>
    <col min="2827" max="2827" width="8.6328125" style="201" bestFit="1" customWidth="1"/>
    <col min="2828" max="2828" width="9.08984375" style="201" bestFit="1"/>
    <col min="2829" max="2829" width="7.6328125" style="201" bestFit="1" customWidth="1"/>
    <col min="2830" max="2830" width="7.36328125" style="201" bestFit="1" customWidth="1"/>
    <col min="2831" max="2831" width="6.90625" style="201" customWidth="1"/>
    <col min="2832" max="2832" width="10.453125" style="201" bestFit="1" customWidth="1"/>
    <col min="2833" max="2833" width="4.54296875" style="201" bestFit="1" customWidth="1"/>
    <col min="2834" max="2834" width="6.6328125" style="201" bestFit="1" customWidth="1"/>
    <col min="2835" max="2835" width="5.453125" style="201" bestFit="1" customWidth="1"/>
    <col min="2836" max="2836" width="7.36328125" style="201" bestFit="1" customWidth="1"/>
    <col min="2837" max="2837" width="8.453125" style="201" bestFit="1" customWidth="1"/>
    <col min="2838" max="2838" width="6.36328125" style="201" bestFit="1" customWidth="1"/>
    <col min="2839" max="2839" width="7.453125" style="201" bestFit="1" customWidth="1"/>
    <col min="2840" max="2840" width="7.36328125" style="201" bestFit="1" customWidth="1"/>
    <col min="2841" max="2841" width="4.08984375" style="201" bestFit="1" customWidth="1"/>
    <col min="2842" max="2842" width="6.54296875" style="201" bestFit="1" customWidth="1"/>
    <col min="2843" max="2843" width="8.08984375" style="201" bestFit="1" customWidth="1"/>
    <col min="2844" max="2844" width="10.36328125" style="201" bestFit="1" customWidth="1"/>
    <col min="2845" max="2845" width="41.6328125" style="201" bestFit="1" customWidth="1"/>
    <col min="2846" max="2846" width="185.54296875" style="201" bestFit="1" customWidth="1"/>
    <col min="2847" max="3064" width="6.90625" style="201" customWidth="1"/>
    <col min="3065" max="3065" width="14.453125" style="201" bestFit="1" customWidth="1"/>
    <col min="3066" max="3066" width="9.08984375" style="201" bestFit="1"/>
    <col min="3067" max="3068" width="8.08984375" style="201" bestFit="1" customWidth="1"/>
    <col min="3069" max="3069" width="6.08984375" style="201" bestFit="1" customWidth="1"/>
    <col min="3070" max="3070" width="28.453125" style="201" bestFit="1" customWidth="1"/>
    <col min="3071" max="3071" width="12.453125" style="201" bestFit="1" customWidth="1"/>
    <col min="3072" max="3072" width="11" style="201" bestFit="1" customWidth="1"/>
    <col min="3073" max="3073" width="8.08984375" style="201" bestFit="1" customWidth="1"/>
    <col min="3074" max="3074" width="23" style="201" bestFit="1" customWidth="1"/>
    <col min="3075" max="3075" width="13.54296875" style="201" bestFit="1" customWidth="1"/>
    <col min="3076" max="3076" width="12.08984375" style="201" bestFit="1" customWidth="1"/>
    <col min="3077" max="3077" width="11" style="201" bestFit="1" customWidth="1"/>
    <col min="3078" max="3078" width="8.36328125" style="201" bestFit="1" customWidth="1"/>
    <col min="3079" max="3079" width="20.54296875" style="201" bestFit="1" customWidth="1"/>
    <col min="3080" max="3080" width="12" style="201" bestFit="1" customWidth="1"/>
    <col min="3081" max="3081" width="7.6328125" style="201" bestFit="1" customWidth="1"/>
    <col min="3082" max="3082" width="8.08984375" style="201" bestFit="1" customWidth="1"/>
    <col min="3083" max="3083" width="8.6328125" style="201" bestFit="1" customWidth="1"/>
    <col min="3084" max="3084" width="9.08984375" style="201" bestFit="1"/>
    <col min="3085" max="3085" width="7.6328125" style="201" bestFit="1" customWidth="1"/>
    <col min="3086" max="3086" width="7.36328125" style="201" bestFit="1" customWidth="1"/>
    <col min="3087" max="3087" width="6.90625" style="201" customWidth="1"/>
    <col min="3088" max="3088" width="10.453125" style="201" bestFit="1" customWidth="1"/>
    <col min="3089" max="3089" width="4.54296875" style="201" bestFit="1" customWidth="1"/>
    <col min="3090" max="3090" width="6.6328125" style="201" bestFit="1" customWidth="1"/>
    <col min="3091" max="3091" width="5.453125" style="201" bestFit="1" customWidth="1"/>
    <col min="3092" max="3092" width="7.36328125" style="201" bestFit="1" customWidth="1"/>
    <col min="3093" max="3093" width="8.453125" style="201" bestFit="1" customWidth="1"/>
    <col min="3094" max="3094" width="6.36328125" style="201" bestFit="1" customWidth="1"/>
    <col min="3095" max="3095" width="7.453125" style="201" bestFit="1" customWidth="1"/>
    <col min="3096" max="3096" width="7.36328125" style="201" bestFit="1" customWidth="1"/>
    <col min="3097" max="3097" width="4.08984375" style="201" bestFit="1" customWidth="1"/>
    <col min="3098" max="3098" width="6.54296875" style="201" bestFit="1" customWidth="1"/>
    <col min="3099" max="3099" width="8.08984375" style="201" bestFit="1" customWidth="1"/>
    <col min="3100" max="3100" width="10.36328125" style="201" bestFit="1" customWidth="1"/>
    <col min="3101" max="3101" width="41.6328125" style="201" bestFit="1" customWidth="1"/>
    <col min="3102" max="3102" width="185.54296875" style="201" bestFit="1" customWidth="1"/>
    <col min="3103" max="3320" width="6.90625" style="201" customWidth="1"/>
    <col min="3321" max="3321" width="14.453125" style="201" bestFit="1" customWidth="1"/>
    <col min="3322" max="3322" width="9.08984375" style="201" bestFit="1"/>
    <col min="3323" max="3324" width="8.08984375" style="201" bestFit="1" customWidth="1"/>
    <col min="3325" max="3325" width="6.08984375" style="201" bestFit="1" customWidth="1"/>
    <col min="3326" max="3326" width="28.453125" style="201" bestFit="1" customWidth="1"/>
    <col min="3327" max="3327" width="12.453125" style="201" bestFit="1" customWidth="1"/>
    <col min="3328" max="3328" width="11" style="201" bestFit="1" customWidth="1"/>
    <col min="3329" max="3329" width="8.08984375" style="201" bestFit="1" customWidth="1"/>
    <col min="3330" max="3330" width="23" style="201" bestFit="1" customWidth="1"/>
    <col min="3331" max="3331" width="13.54296875" style="201" bestFit="1" customWidth="1"/>
    <col min="3332" max="3332" width="12.08984375" style="201" bestFit="1" customWidth="1"/>
    <col min="3333" max="3333" width="11" style="201" bestFit="1" customWidth="1"/>
    <col min="3334" max="3334" width="8.36328125" style="201" bestFit="1" customWidth="1"/>
    <col min="3335" max="3335" width="20.54296875" style="201" bestFit="1" customWidth="1"/>
    <col min="3336" max="3336" width="12" style="201" bestFit="1" customWidth="1"/>
    <col min="3337" max="3337" width="7.6328125" style="201" bestFit="1" customWidth="1"/>
    <col min="3338" max="3338" width="8.08984375" style="201" bestFit="1" customWidth="1"/>
    <col min="3339" max="3339" width="8.6328125" style="201" bestFit="1" customWidth="1"/>
    <col min="3340" max="3340" width="9.08984375" style="201" bestFit="1"/>
    <col min="3341" max="3341" width="7.6328125" style="201" bestFit="1" customWidth="1"/>
    <col min="3342" max="3342" width="7.36328125" style="201" bestFit="1" customWidth="1"/>
    <col min="3343" max="3343" width="6.90625" style="201" customWidth="1"/>
    <col min="3344" max="3344" width="10.453125" style="201" bestFit="1" customWidth="1"/>
    <col min="3345" max="3345" width="4.54296875" style="201" bestFit="1" customWidth="1"/>
    <col min="3346" max="3346" width="6.6328125" style="201" bestFit="1" customWidth="1"/>
    <col min="3347" max="3347" width="5.453125" style="201" bestFit="1" customWidth="1"/>
    <col min="3348" max="3348" width="7.36328125" style="201" bestFit="1" customWidth="1"/>
    <col min="3349" max="3349" width="8.453125" style="201" bestFit="1" customWidth="1"/>
    <col min="3350" max="3350" width="6.36328125" style="201" bestFit="1" customWidth="1"/>
    <col min="3351" max="3351" width="7.453125" style="201" bestFit="1" customWidth="1"/>
    <col min="3352" max="3352" width="7.36328125" style="201" bestFit="1" customWidth="1"/>
    <col min="3353" max="3353" width="4.08984375" style="201" bestFit="1" customWidth="1"/>
    <col min="3354" max="3354" width="6.54296875" style="201" bestFit="1" customWidth="1"/>
    <col min="3355" max="3355" width="8.08984375" style="201" bestFit="1" customWidth="1"/>
    <col min="3356" max="3356" width="10.36328125" style="201" bestFit="1" customWidth="1"/>
    <col min="3357" max="3357" width="41.6328125" style="201" bestFit="1" customWidth="1"/>
    <col min="3358" max="3358" width="185.54296875" style="201" bestFit="1" customWidth="1"/>
    <col min="3359" max="3576" width="6.90625" style="201" customWidth="1"/>
    <col min="3577" max="3577" width="14.453125" style="201" bestFit="1" customWidth="1"/>
    <col min="3578" max="3578" width="9.08984375" style="201" bestFit="1"/>
    <col min="3579" max="3580" width="8.08984375" style="201" bestFit="1" customWidth="1"/>
    <col min="3581" max="3581" width="6.08984375" style="201" bestFit="1" customWidth="1"/>
    <col min="3582" max="3582" width="28.453125" style="201" bestFit="1" customWidth="1"/>
    <col min="3583" max="3583" width="12.453125" style="201" bestFit="1" customWidth="1"/>
    <col min="3584" max="3584" width="11" style="201" bestFit="1" customWidth="1"/>
    <col min="3585" max="3585" width="8.08984375" style="201" bestFit="1" customWidth="1"/>
    <col min="3586" max="3586" width="23" style="201" bestFit="1" customWidth="1"/>
    <col min="3587" max="3587" width="13.54296875" style="201" bestFit="1" customWidth="1"/>
    <col min="3588" max="3588" width="12.08984375" style="201" bestFit="1" customWidth="1"/>
    <col min="3589" max="3589" width="11" style="201" bestFit="1" customWidth="1"/>
    <col min="3590" max="3590" width="8.36328125" style="201" bestFit="1" customWidth="1"/>
    <col min="3591" max="3591" width="20.54296875" style="201" bestFit="1" customWidth="1"/>
    <col min="3592" max="3592" width="12" style="201" bestFit="1" customWidth="1"/>
    <col min="3593" max="3593" width="7.6328125" style="201" bestFit="1" customWidth="1"/>
    <col min="3594" max="3594" width="8.08984375" style="201" bestFit="1" customWidth="1"/>
    <col min="3595" max="3595" width="8.6328125" style="201" bestFit="1" customWidth="1"/>
    <col min="3596" max="3596" width="9.08984375" style="201" bestFit="1"/>
    <col min="3597" max="3597" width="7.6328125" style="201" bestFit="1" customWidth="1"/>
    <col min="3598" max="3598" width="7.36328125" style="201" bestFit="1" customWidth="1"/>
    <col min="3599" max="3599" width="6.90625" style="201" customWidth="1"/>
    <col min="3600" max="3600" width="10.453125" style="201" bestFit="1" customWidth="1"/>
    <col min="3601" max="3601" width="4.54296875" style="201" bestFit="1" customWidth="1"/>
    <col min="3602" max="3602" width="6.6328125" style="201" bestFit="1" customWidth="1"/>
    <col min="3603" max="3603" width="5.453125" style="201" bestFit="1" customWidth="1"/>
    <col min="3604" max="3604" width="7.36328125" style="201" bestFit="1" customWidth="1"/>
    <col min="3605" max="3605" width="8.453125" style="201" bestFit="1" customWidth="1"/>
    <col min="3606" max="3606" width="6.36328125" style="201" bestFit="1" customWidth="1"/>
    <col min="3607" max="3607" width="7.453125" style="201" bestFit="1" customWidth="1"/>
    <col min="3608" max="3608" width="7.36328125" style="201" bestFit="1" customWidth="1"/>
    <col min="3609" max="3609" width="4.08984375" style="201" bestFit="1" customWidth="1"/>
    <col min="3610" max="3610" width="6.54296875" style="201" bestFit="1" customWidth="1"/>
    <col min="3611" max="3611" width="8.08984375" style="201" bestFit="1" customWidth="1"/>
    <col min="3612" max="3612" width="10.36328125" style="201" bestFit="1" customWidth="1"/>
    <col min="3613" max="3613" width="41.6328125" style="201" bestFit="1" customWidth="1"/>
    <col min="3614" max="3614" width="185.54296875" style="201" bestFit="1" customWidth="1"/>
    <col min="3615" max="3832" width="6.90625" style="201" customWidth="1"/>
    <col min="3833" max="3833" width="14.453125" style="201" bestFit="1" customWidth="1"/>
    <col min="3834" max="3834" width="9.08984375" style="201" bestFit="1"/>
    <col min="3835" max="3836" width="8.08984375" style="201" bestFit="1" customWidth="1"/>
    <col min="3837" max="3837" width="6.08984375" style="201" bestFit="1" customWidth="1"/>
    <col min="3838" max="3838" width="28.453125" style="201" bestFit="1" customWidth="1"/>
    <col min="3839" max="3839" width="12.453125" style="201" bestFit="1" customWidth="1"/>
    <col min="3840" max="3840" width="11" style="201" bestFit="1" customWidth="1"/>
    <col min="3841" max="3841" width="8.08984375" style="201" bestFit="1" customWidth="1"/>
    <col min="3842" max="3842" width="23" style="201" bestFit="1" customWidth="1"/>
    <col min="3843" max="3843" width="13.54296875" style="201" bestFit="1" customWidth="1"/>
    <col min="3844" max="3844" width="12.08984375" style="201" bestFit="1" customWidth="1"/>
    <col min="3845" max="3845" width="11" style="201" bestFit="1" customWidth="1"/>
    <col min="3846" max="3846" width="8.36328125" style="201" bestFit="1" customWidth="1"/>
    <col min="3847" max="3847" width="20.54296875" style="201" bestFit="1" customWidth="1"/>
    <col min="3848" max="3848" width="12" style="201" bestFit="1" customWidth="1"/>
    <col min="3849" max="3849" width="7.6328125" style="201" bestFit="1" customWidth="1"/>
    <col min="3850" max="3850" width="8.08984375" style="201" bestFit="1" customWidth="1"/>
    <col min="3851" max="3851" width="8.6328125" style="201" bestFit="1" customWidth="1"/>
    <col min="3852" max="3852" width="9.08984375" style="201" bestFit="1"/>
    <col min="3853" max="3853" width="7.6328125" style="201" bestFit="1" customWidth="1"/>
    <col min="3854" max="3854" width="7.36328125" style="201" bestFit="1" customWidth="1"/>
    <col min="3855" max="3855" width="6.90625" style="201" customWidth="1"/>
    <col min="3856" max="3856" width="10.453125" style="201" bestFit="1" customWidth="1"/>
    <col min="3857" max="3857" width="4.54296875" style="201" bestFit="1" customWidth="1"/>
    <col min="3858" max="3858" width="6.6328125" style="201" bestFit="1" customWidth="1"/>
    <col min="3859" max="3859" width="5.453125" style="201" bestFit="1" customWidth="1"/>
    <col min="3860" max="3860" width="7.36328125" style="201" bestFit="1" customWidth="1"/>
    <col min="3861" max="3861" width="8.453125" style="201" bestFit="1" customWidth="1"/>
    <col min="3862" max="3862" width="6.36328125" style="201" bestFit="1" customWidth="1"/>
    <col min="3863" max="3863" width="7.453125" style="201" bestFit="1" customWidth="1"/>
    <col min="3864" max="3864" width="7.36328125" style="201" bestFit="1" customWidth="1"/>
    <col min="3865" max="3865" width="4.08984375" style="201" bestFit="1" customWidth="1"/>
    <col min="3866" max="3866" width="6.54296875" style="201" bestFit="1" customWidth="1"/>
    <col min="3867" max="3867" width="8.08984375" style="201" bestFit="1" customWidth="1"/>
    <col min="3868" max="3868" width="10.36328125" style="201" bestFit="1" customWidth="1"/>
    <col min="3869" max="3869" width="41.6328125" style="201" bestFit="1" customWidth="1"/>
    <col min="3870" max="3870" width="185.54296875" style="201" bestFit="1" customWidth="1"/>
    <col min="3871" max="4088" width="6.90625" style="201" customWidth="1"/>
    <col min="4089" max="4089" width="14.453125" style="201" bestFit="1" customWidth="1"/>
    <col min="4090" max="4090" width="9.08984375" style="201" bestFit="1"/>
    <col min="4091" max="4092" width="8.08984375" style="201" bestFit="1" customWidth="1"/>
    <col min="4093" max="4093" width="6.08984375" style="201" bestFit="1" customWidth="1"/>
    <col min="4094" max="4094" width="28.453125" style="201" bestFit="1" customWidth="1"/>
    <col min="4095" max="4095" width="12.453125" style="201" bestFit="1" customWidth="1"/>
    <col min="4096" max="4096" width="11" style="201" bestFit="1" customWidth="1"/>
    <col min="4097" max="4097" width="8.08984375" style="201" bestFit="1" customWidth="1"/>
    <col min="4098" max="4098" width="23" style="201" bestFit="1" customWidth="1"/>
    <col min="4099" max="4099" width="13.54296875" style="201" bestFit="1" customWidth="1"/>
    <col min="4100" max="4100" width="12.08984375" style="201" bestFit="1" customWidth="1"/>
    <col min="4101" max="4101" width="11" style="201" bestFit="1" customWidth="1"/>
    <col min="4102" max="4102" width="8.36328125" style="201" bestFit="1" customWidth="1"/>
    <col min="4103" max="4103" width="20.54296875" style="201" bestFit="1" customWidth="1"/>
    <col min="4104" max="4104" width="12" style="201" bestFit="1" customWidth="1"/>
    <col min="4105" max="4105" width="7.6328125" style="201" bestFit="1" customWidth="1"/>
    <col min="4106" max="4106" width="8.08984375" style="201" bestFit="1" customWidth="1"/>
    <col min="4107" max="4107" width="8.6328125" style="201" bestFit="1" customWidth="1"/>
    <col min="4108" max="4108" width="9.08984375" style="201" bestFit="1"/>
    <col min="4109" max="4109" width="7.6328125" style="201" bestFit="1" customWidth="1"/>
    <col min="4110" max="4110" width="7.36328125" style="201" bestFit="1" customWidth="1"/>
    <col min="4111" max="4111" width="6.90625" style="201" customWidth="1"/>
    <col min="4112" max="4112" width="10.453125" style="201" bestFit="1" customWidth="1"/>
    <col min="4113" max="4113" width="4.54296875" style="201" bestFit="1" customWidth="1"/>
    <col min="4114" max="4114" width="6.6328125" style="201" bestFit="1" customWidth="1"/>
    <col min="4115" max="4115" width="5.453125" style="201" bestFit="1" customWidth="1"/>
    <col min="4116" max="4116" width="7.36328125" style="201" bestFit="1" customWidth="1"/>
    <col min="4117" max="4117" width="8.453125" style="201" bestFit="1" customWidth="1"/>
    <col min="4118" max="4118" width="6.36328125" style="201" bestFit="1" customWidth="1"/>
    <col min="4119" max="4119" width="7.453125" style="201" bestFit="1" customWidth="1"/>
    <col min="4120" max="4120" width="7.36328125" style="201" bestFit="1" customWidth="1"/>
    <col min="4121" max="4121" width="4.08984375" style="201" bestFit="1" customWidth="1"/>
    <col min="4122" max="4122" width="6.54296875" style="201" bestFit="1" customWidth="1"/>
    <col min="4123" max="4123" width="8.08984375" style="201" bestFit="1" customWidth="1"/>
    <col min="4124" max="4124" width="10.36328125" style="201" bestFit="1" customWidth="1"/>
    <col min="4125" max="4125" width="41.6328125" style="201" bestFit="1" customWidth="1"/>
    <col min="4126" max="4126" width="185.54296875" style="201" bestFit="1" customWidth="1"/>
    <col min="4127" max="4344" width="6.90625" style="201" customWidth="1"/>
    <col min="4345" max="4345" width="14.453125" style="201" bestFit="1" customWidth="1"/>
    <col min="4346" max="4346" width="9.08984375" style="201" bestFit="1"/>
    <col min="4347" max="4348" width="8.08984375" style="201" bestFit="1" customWidth="1"/>
    <col min="4349" max="4349" width="6.08984375" style="201" bestFit="1" customWidth="1"/>
    <col min="4350" max="4350" width="28.453125" style="201" bestFit="1" customWidth="1"/>
    <col min="4351" max="4351" width="12.453125" style="201" bestFit="1" customWidth="1"/>
    <col min="4352" max="4352" width="11" style="201" bestFit="1" customWidth="1"/>
    <col min="4353" max="4353" width="8.08984375" style="201" bestFit="1" customWidth="1"/>
    <col min="4354" max="4354" width="23" style="201" bestFit="1" customWidth="1"/>
    <col min="4355" max="4355" width="13.54296875" style="201" bestFit="1" customWidth="1"/>
    <col min="4356" max="4356" width="12.08984375" style="201" bestFit="1" customWidth="1"/>
    <col min="4357" max="4357" width="11" style="201" bestFit="1" customWidth="1"/>
    <col min="4358" max="4358" width="8.36328125" style="201" bestFit="1" customWidth="1"/>
    <col min="4359" max="4359" width="20.54296875" style="201" bestFit="1" customWidth="1"/>
    <col min="4360" max="4360" width="12" style="201" bestFit="1" customWidth="1"/>
    <col min="4361" max="4361" width="7.6328125" style="201" bestFit="1" customWidth="1"/>
    <col min="4362" max="4362" width="8.08984375" style="201" bestFit="1" customWidth="1"/>
    <col min="4363" max="4363" width="8.6328125" style="201" bestFit="1" customWidth="1"/>
    <col min="4364" max="4364" width="9.08984375" style="201" bestFit="1"/>
    <col min="4365" max="4365" width="7.6328125" style="201" bestFit="1" customWidth="1"/>
    <col min="4366" max="4366" width="7.36328125" style="201" bestFit="1" customWidth="1"/>
    <col min="4367" max="4367" width="6.90625" style="201" customWidth="1"/>
    <col min="4368" max="4368" width="10.453125" style="201" bestFit="1" customWidth="1"/>
    <col min="4369" max="4369" width="4.54296875" style="201" bestFit="1" customWidth="1"/>
    <col min="4370" max="4370" width="6.6328125" style="201" bestFit="1" customWidth="1"/>
    <col min="4371" max="4371" width="5.453125" style="201" bestFit="1" customWidth="1"/>
    <col min="4372" max="4372" width="7.36328125" style="201" bestFit="1" customWidth="1"/>
    <col min="4373" max="4373" width="8.453125" style="201" bestFit="1" customWidth="1"/>
    <col min="4374" max="4374" width="6.36328125" style="201" bestFit="1" customWidth="1"/>
    <col min="4375" max="4375" width="7.453125" style="201" bestFit="1" customWidth="1"/>
    <col min="4376" max="4376" width="7.36328125" style="201" bestFit="1" customWidth="1"/>
    <col min="4377" max="4377" width="4.08984375" style="201" bestFit="1" customWidth="1"/>
    <col min="4378" max="4378" width="6.54296875" style="201" bestFit="1" customWidth="1"/>
    <col min="4379" max="4379" width="8.08984375" style="201" bestFit="1" customWidth="1"/>
    <col min="4380" max="4380" width="10.36328125" style="201" bestFit="1" customWidth="1"/>
    <col min="4381" max="4381" width="41.6328125" style="201" bestFit="1" customWidth="1"/>
    <col min="4382" max="4382" width="185.54296875" style="201" bestFit="1" customWidth="1"/>
    <col min="4383" max="4600" width="6.90625" style="201" customWidth="1"/>
    <col min="4601" max="4601" width="14.453125" style="201" bestFit="1" customWidth="1"/>
    <col min="4602" max="4602" width="9.08984375" style="201" bestFit="1"/>
    <col min="4603" max="4604" width="8.08984375" style="201" bestFit="1" customWidth="1"/>
    <col min="4605" max="4605" width="6.08984375" style="201" bestFit="1" customWidth="1"/>
    <col min="4606" max="4606" width="28.453125" style="201" bestFit="1" customWidth="1"/>
    <col min="4607" max="4607" width="12.453125" style="201" bestFit="1" customWidth="1"/>
    <col min="4608" max="4608" width="11" style="201" bestFit="1" customWidth="1"/>
    <col min="4609" max="4609" width="8.08984375" style="201" bestFit="1" customWidth="1"/>
    <col min="4610" max="4610" width="23" style="201" bestFit="1" customWidth="1"/>
    <col min="4611" max="4611" width="13.54296875" style="201" bestFit="1" customWidth="1"/>
    <col min="4612" max="4612" width="12.08984375" style="201" bestFit="1" customWidth="1"/>
    <col min="4613" max="4613" width="11" style="201" bestFit="1" customWidth="1"/>
    <col min="4614" max="4614" width="8.36328125" style="201" bestFit="1" customWidth="1"/>
    <col min="4615" max="4615" width="20.54296875" style="201" bestFit="1" customWidth="1"/>
    <col min="4616" max="4616" width="12" style="201" bestFit="1" customWidth="1"/>
    <col min="4617" max="4617" width="7.6328125" style="201" bestFit="1" customWidth="1"/>
    <col min="4618" max="4618" width="8.08984375" style="201" bestFit="1" customWidth="1"/>
    <col min="4619" max="4619" width="8.6328125" style="201" bestFit="1" customWidth="1"/>
    <col min="4620" max="4620" width="9.08984375" style="201" bestFit="1"/>
    <col min="4621" max="4621" width="7.6328125" style="201" bestFit="1" customWidth="1"/>
    <col min="4622" max="4622" width="7.36328125" style="201" bestFit="1" customWidth="1"/>
    <col min="4623" max="4623" width="6.90625" style="201" customWidth="1"/>
    <col min="4624" max="4624" width="10.453125" style="201" bestFit="1" customWidth="1"/>
    <col min="4625" max="4625" width="4.54296875" style="201" bestFit="1" customWidth="1"/>
    <col min="4626" max="4626" width="6.6328125" style="201" bestFit="1" customWidth="1"/>
    <col min="4627" max="4627" width="5.453125" style="201" bestFit="1" customWidth="1"/>
    <col min="4628" max="4628" width="7.36328125" style="201" bestFit="1" customWidth="1"/>
    <col min="4629" max="4629" width="8.453125" style="201" bestFit="1" customWidth="1"/>
    <col min="4630" max="4630" width="6.36328125" style="201" bestFit="1" customWidth="1"/>
    <col min="4631" max="4631" width="7.453125" style="201" bestFit="1" customWidth="1"/>
    <col min="4632" max="4632" width="7.36328125" style="201" bestFit="1" customWidth="1"/>
    <col min="4633" max="4633" width="4.08984375" style="201" bestFit="1" customWidth="1"/>
    <col min="4634" max="4634" width="6.54296875" style="201" bestFit="1" customWidth="1"/>
    <col min="4635" max="4635" width="8.08984375" style="201" bestFit="1" customWidth="1"/>
    <col min="4636" max="4636" width="10.36328125" style="201" bestFit="1" customWidth="1"/>
    <col min="4637" max="4637" width="41.6328125" style="201" bestFit="1" customWidth="1"/>
    <col min="4638" max="4638" width="185.54296875" style="201" bestFit="1" customWidth="1"/>
    <col min="4639" max="4856" width="6.90625" style="201" customWidth="1"/>
    <col min="4857" max="4857" width="14.453125" style="201" bestFit="1" customWidth="1"/>
    <col min="4858" max="4858" width="9.08984375" style="201" bestFit="1"/>
    <col min="4859" max="4860" width="8.08984375" style="201" bestFit="1" customWidth="1"/>
    <col min="4861" max="4861" width="6.08984375" style="201" bestFit="1" customWidth="1"/>
    <col min="4862" max="4862" width="28.453125" style="201" bestFit="1" customWidth="1"/>
    <col min="4863" max="4863" width="12.453125" style="201" bestFit="1" customWidth="1"/>
    <col min="4864" max="4864" width="11" style="201" bestFit="1" customWidth="1"/>
    <col min="4865" max="4865" width="8.08984375" style="201" bestFit="1" customWidth="1"/>
    <col min="4866" max="4866" width="23" style="201" bestFit="1" customWidth="1"/>
    <col min="4867" max="4867" width="13.54296875" style="201" bestFit="1" customWidth="1"/>
    <col min="4868" max="4868" width="12.08984375" style="201" bestFit="1" customWidth="1"/>
    <col min="4869" max="4869" width="11" style="201" bestFit="1" customWidth="1"/>
    <col min="4870" max="4870" width="8.36328125" style="201" bestFit="1" customWidth="1"/>
    <col min="4871" max="4871" width="20.54296875" style="201" bestFit="1" customWidth="1"/>
    <col min="4872" max="4872" width="12" style="201" bestFit="1" customWidth="1"/>
    <col min="4873" max="4873" width="7.6328125" style="201" bestFit="1" customWidth="1"/>
    <col min="4874" max="4874" width="8.08984375" style="201" bestFit="1" customWidth="1"/>
    <col min="4875" max="4875" width="8.6328125" style="201" bestFit="1" customWidth="1"/>
    <col min="4876" max="4876" width="9.08984375" style="201" bestFit="1"/>
    <col min="4877" max="4877" width="7.6328125" style="201" bestFit="1" customWidth="1"/>
    <col min="4878" max="4878" width="7.36328125" style="201" bestFit="1" customWidth="1"/>
    <col min="4879" max="4879" width="6.90625" style="201" customWidth="1"/>
    <col min="4880" max="4880" width="10.453125" style="201" bestFit="1" customWidth="1"/>
    <col min="4881" max="4881" width="4.54296875" style="201" bestFit="1" customWidth="1"/>
    <col min="4882" max="4882" width="6.6328125" style="201" bestFit="1" customWidth="1"/>
    <col min="4883" max="4883" width="5.453125" style="201" bestFit="1" customWidth="1"/>
    <col min="4884" max="4884" width="7.36328125" style="201" bestFit="1" customWidth="1"/>
    <col min="4885" max="4885" width="8.453125" style="201" bestFit="1" customWidth="1"/>
    <col min="4886" max="4886" width="6.36328125" style="201" bestFit="1" customWidth="1"/>
    <col min="4887" max="4887" width="7.453125" style="201" bestFit="1" customWidth="1"/>
    <col min="4888" max="4888" width="7.36328125" style="201" bestFit="1" customWidth="1"/>
    <col min="4889" max="4889" width="4.08984375" style="201" bestFit="1" customWidth="1"/>
    <col min="4890" max="4890" width="6.54296875" style="201" bestFit="1" customWidth="1"/>
    <col min="4891" max="4891" width="8.08984375" style="201" bestFit="1" customWidth="1"/>
    <col min="4892" max="4892" width="10.36328125" style="201" bestFit="1" customWidth="1"/>
    <col min="4893" max="4893" width="41.6328125" style="201" bestFit="1" customWidth="1"/>
    <col min="4894" max="4894" width="185.54296875" style="201" bestFit="1" customWidth="1"/>
    <col min="4895" max="5112" width="6.90625" style="201" customWidth="1"/>
    <col min="5113" max="5113" width="14.453125" style="201" bestFit="1" customWidth="1"/>
    <col min="5114" max="5114" width="9.08984375" style="201" bestFit="1"/>
    <col min="5115" max="5116" width="8.08984375" style="201" bestFit="1" customWidth="1"/>
    <col min="5117" max="5117" width="6.08984375" style="201" bestFit="1" customWidth="1"/>
    <col min="5118" max="5118" width="28.453125" style="201" bestFit="1" customWidth="1"/>
    <col min="5119" max="5119" width="12.453125" style="201" bestFit="1" customWidth="1"/>
    <col min="5120" max="5120" width="11" style="201" bestFit="1" customWidth="1"/>
    <col min="5121" max="5121" width="8.08984375" style="201" bestFit="1" customWidth="1"/>
    <col min="5122" max="5122" width="23" style="201" bestFit="1" customWidth="1"/>
    <col min="5123" max="5123" width="13.54296875" style="201" bestFit="1" customWidth="1"/>
    <col min="5124" max="5124" width="12.08984375" style="201" bestFit="1" customWidth="1"/>
    <col min="5125" max="5125" width="11" style="201" bestFit="1" customWidth="1"/>
    <col min="5126" max="5126" width="8.36328125" style="201" bestFit="1" customWidth="1"/>
    <col min="5127" max="5127" width="20.54296875" style="201" bestFit="1" customWidth="1"/>
    <col min="5128" max="5128" width="12" style="201" bestFit="1" customWidth="1"/>
    <col min="5129" max="5129" width="7.6328125" style="201" bestFit="1" customWidth="1"/>
    <col min="5130" max="5130" width="8.08984375" style="201" bestFit="1" customWidth="1"/>
    <col min="5131" max="5131" width="8.6328125" style="201" bestFit="1" customWidth="1"/>
    <col min="5132" max="5132" width="9.08984375" style="201" bestFit="1"/>
    <col min="5133" max="5133" width="7.6328125" style="201" bestFit="1" customWidth="1"/>
    <col min="5134" max="5134" width="7.36328125" style="201" bestFit="1" customWidth="1"/>
    <col min="5135" max="5135" width="6.90625" style="201" customWidth="1"/>
    <col min="5136" max="5136" width="10.453125" style="201" bestFit="1" customWidth="1"/>
    <col min="5137" max="5137" width="4.54296875" style="201" bestFit="1" customWidth="1"/>
    <col min="5138" max="5138" width="6.6328125" style="201" bestFit="1" customWidth="1"/>
    <col min="5139" max="5139" width="5.453125" style="201" bestFit="1" customWidth="1"/>
    <col min="5140" max="5140" width="7.36328125" style="201" bestFit="1" customWidth="1"/>
    <col min="5141" max="5141" width="8.453125" style="201" bestFit="1" customWidth="1"/>
    <col min="5142" max="5142" width="6.36328125" style="201" bestFit="1" customWidth="1"/>
    <col min="5143" max="5143" width="7.453125" style="201" bestFit="1" customWidth="1"/>
    <col min="5144" max="5144" width="7.36328125" style="201" bestFit="1" customWidth="1"/>
    <col min="5145" max="5145" width="4.08984375" style="201" bestFit="1" customWidth="1"/>
    <col min="5146" max="5146" width="6.54296875" style="201" bestFit="1" customWidth="1"/>
    <col min="5147" max="5147" width="8.08984375" style="201" bestFit="1" customWidth="1"/>
    <col min="5148" max="5148" width="10.36328125" style="201" bestFit="1" customWidth="1"/>
    <col min="5149" max="5149" width="41.6328125" style="201" bestFit="1" customWidth="1"/>
    <col min="5150" max="5150" width="185.54296875" style="201" bestFit="1" customWidth="1"/>
    <col min="5151" max="5368" width="6.90625" style="201" customWidth="1"/>
    <col min="5369" max="5369" width="14.453125" style="201" bestFit="1" customWidth="1"/>
    <col min="5370" max="5370" width="9.08984375" style="201" bestFit="1"/>
    <col min="5371" max="5372" width="8.08984375" style="201" bestFit="1" customWidth="1"/>
    <col min="5373" max="5373" width="6.08984375" style="201" bestFit="1" customWidth="1"/>
    <col min="5374" max="5374" width="28.453125" style="201" bestFit="1" customWidth="1"/>
    <col min="5375" max="5375" width="12.453125" style="201" bestFit="1" customWidth="1"/>
    <col min="5376" max="5376" width="11" style="201" bestFit="1" customWidth="1"/>
    <col min="5377" max="5377" width="8.08984375" style="201" bestFit="1" customWidth="1"/>
    <col min="5378" max="5378" width="23" style="201" bestFit="1" customWidth="1"/>
    <col min="5379" max="5379" width="13.54296875" style="201" bestFit="1" customWidth="1"/>
    <col min="5380" max="5380" width="12.08984375" style="201" bestFit="1" customWidth="1"/>
    <col min="5381" max="5381" width="11" style="201" bestFit="1" customWidth="1"/>
    <col min="5382" max="5382" width="8.36328125" style="201" bestFit="1" customWidth="1"/>
    <col min="5383" max="5383" width="20.54296875" style="201" bestFit="1" customWidth="1"/>
    <col min="5384" max="5384" width="12" style="201" bestFit="1" customWidth="1"/>
    <col min="5385" max="5385" width="7.6328125" style="201" bestFit="1" customWidth="1"/>
    <col min="5386" max="5386" width="8.08984375" style="201" bestFit="1" customWidth="1"/>
    <col min="5387" max="5387" width="8.6328125" style="201" bestFit="1" customWidth="1"/>
    <col min="5388" max="5388" width="9.08984375" style="201" bestFit="1"/>
    <col min="5389" max="5389" width="7.6328125" style="201" bestFit="1" customWidth="1"/>
    <col min="5390" max="5390" width="7.36328125" style="201" bestFit="1" customWidth="1"/>
    <col min="5391" max="5391" width="6.90625" style="201" customWidth="1"/>
    <col min="5392" max="5392" width="10.453125" style="201" bestFit="1" customWidth="1"/>
    <col min="5393" max="5393" width="4.54296875" style="201" bestFit="1" customWidth="1"/>
    <col min="5394" max="5394" width="6.6328125" style="201" bestFit="1" customWidth="1"/>
    <col min="5395" max="5395" width="5.453125" style="201" bestFit="1" customWidth="1"/>
    <col min="5396" max="5396" width="7.36328125" style="201" bestFit="1" customWidth="1"/>
    <col min="5397" max="5397" width="8.453125" style="201" bestFit="1" customWidth="1"/>
    <col min="5398" max="5398" width="6.36328125" style="201" bestFit="1" customWidth="1"/>
    <col min="5399" max="5399" width="7.453125" style="201" bestFit="1" customWidth="1"/>
    <col min="5400" max="5400" width="7.36328125" style="201" bestFit="1" customWidth="1"/>
    <col min="5401" max="5401" width="4.08984375" style="201" bestFit="1" customWidth="1"/>
    <col min="5402" max="5402" width="6.54296875" style="201" bestFit="1" customWidth="1"/>
    <col min="5403" max="5403" width="8.08984375" style="201" bestFit="1" customWidth="1"/>
    <col min="5404" max="5404" width="10.36328125" style="201" bestFit="1" customWidth="1"/>
    <col min="5405" max="5405" width="41.6328125" style="201" bestFit="1" customWidth="1"/>
    <col min="5406" max="5406" width="185.54296875" style="201" bestFit="1" customWidth="1"/>
    <col min="5407" max="5624" width="6.90625" style="201" customWidth="1"/>
    <col min="5625" max="5625" width="14.453125" style="201" bestFit="1" customWidth="1"/>
    <col min="5626" max="5626" width="9.08984375" style="201" bestFit="1"/>
    <col min="5627" max="5628" width="8.08984375" style="201" bestFit="1" customWidth="1"/>
    <col min="5629" max="5629" width="6.08984375" style="201" bestFit="1" customWidth="1"/>
    <col min="5630" max="5630" width="28.453125" style="201" bestFit="1" customWidth="1"/>
    <col min="5631" max="5631" width="12.453125" style="201" bestFit="1" customWidth="1"/>
    <col min="5632" max="5632" width="11" style="201" bestFit="1" customWidth="1"/>
    <col min="5633" max="5633" width="8.08984375" style="201" bestFit="1" customWidth="1"/>
    <col min="5634" max="5634" width="23" style="201" bestFit="1" customWidth="1"/>
    <col min="5635" max="5635" width="13.54296875" style="201" bestFit="1" customWidth="1"/>
    <col min="5636" max="5636" width="12.08984375" style="201" bestFit="1" customWidth="1"/>
    <col min="5637" max="5637" width="11" style="201" bestFit="1" customWidth="1"/>
    <col min="5638" max="5638" width="8.36328125" style="201" bestFit="1" customWidth="1"/>
    <col min="5639" max="5639" width="20.54296875" style="201" bestFit="1" customWidth="1"/>
    <col min="5640" max="5640" width="12" style="201" bestFit="1" customWidth="1"/>
    <col min="5641" max="5641" width="7.6328125" style="201" bestFit="1" customWidth="1"/>
    <col min="5642" max="5642" width="8.08984375" style="201" bestFit="1" customWidth="1"/>
    <col min="5643" max="5643" width="8.6328125" style="201" bestFit="1" customWidth="1"/>
    <col min="5644" max="5644" width="9.08984375" style="201" bestFit="1"/>
    <col min="5645" max="5645" width="7.6328125" style="201" bestFit="1" customWidth="1"/>
    <col min="5646" max="5646" width="7.36328125" style="201" bestFit="1" customWidth="1"/>
    <col min="5647" max="5647" width="6.90625" style="201" customWidth="1"/>
    <col min="5648" max="5648" width="10.453125" style="201" bestFit="1" customWidth="1"/>
    <col min="5649" max="5649" width="4.54296875" style="201" bestFit="1" customWidth="1"/>
    <col min="5650" max="5650" width="6.6328125" style="201" bestFit="1" customWidth="1"/>
    <col min="5651" max="5651" width="5.453125" style="201" bestFit="1" customWidth="1"/>
    <col min="5652" max="5652" width="7.36328125" style="201" bestFit="1" customWidth="1"/>
    <col min="5653" max="5653" width="8.453125" style="201" bestFit="1" customWidth="1"/>
    <col min="5654" max="5654" width="6.36328125" style="201" bestFit="1" customWidth="1"/>
    <col min="5655" max="5655" width="7.453125" style="201" bestFit="1" customWidth="1"/>
    <col min="5656" max="5656" width="7.36328125" style="201" bestFit="1" customWidth="1"/>
    <col min="5657" max="5657" width="4.08984375" style="201" bestFit="1" customWidth="1"/>
    <col min="5658" max="5658" width="6.54296875" style="201" bestFit="1" customWidth="1"/>
    <col min="5659" max="5659" width="8.08984375" style="201" bestFit="1" customWidth="1"/>
    <col min="5660" max="5660" width="10.36328125" style="201" bestFit="1" customWidth="1"/>
    <col min="5661" max="5661" width="41.6328125" style="201" bestFit="1" customWidth="1"/>
    <col min="5662" max="5662" width="185.54296875" style="201" bestFit="1" customWidth="1"/>
    <col min="5663" max="5880" width="6.90625" style="201" customWidth="1"/>
    <col min="5881" max="5881" width="14.453125" style="201" bestFit="1" customWidth="1"/>
    <col min="5882" max="5882" width="9.08984375" style="201" bestFit="1"/>
    <col min="5883" max="5884" width="8.08984375" style="201" bestFit="1" customWidth="1"/>
    <col min="5885" max="5885" width="6.08984375" style="201" bestFit="1" customWidth="1"/>
    <col min="5886" max="5886" width="28.453125" style="201" bestFit="1" customWidth="1"/>
    <col min="5887" max="5887" width="12.453125" style="201" bestFit="1" customWidth="1"/>
    <col min="5888" max="5888" width="11" style="201" bestFit="1" customWidth="1"/>
    <col min="5889" max="5889" width="8.08984375" style="201" bestFit="1" customWidth="1"/>
    <col min="5890" max="5890" width="23" style="201" bestFit="1" customWidth="1"/>
    <col min="5891" max="5891" width="13.54296875" style="201" bestFit="1" customWidth="1"/>
    <col min="5892" max="5892" width="12.08984375" style="201" bestFit="1" customWidth="1"/>
    <col min="5893" max="5893" width="11" style="201" bestFit="1" customWidth="1"/>
    <col min="5894" max="5894" width="8.36328125" style="201" bestFit="1" customWidth="1"/>
    <col min="5895" max="5895" width="20.54296875" style="201" bestFit="1" customWidth="1"/>
    <col min="5896" max="5896" width="12" style="201" bestFit="1" customWidth="1"/>
    <col min="5897" max="5897" width="7.6328125" style="201" bestFit="1" customWidth="1"/>
    <col min="5898" max="5898" width="8.08984375" style="201" bestFit="1" customWidth="1"/>
    <col min="5899" max="5899" width="8.6328125" style="201" bestFit="1" customWidth="1"/>
    <col min="5900" max="5900" width="9.08984375" style="201" bestFit="1"/>
    <col min="5901" max="5901" width="7.6328125" style="201" bestFit="1" customWidth="1"/>
    <col min="5902" max="5902" width="7.36328125" style="201" bestFit="1" customWidth="1"/>
    <col min="5903" max="5903" width="6.90625" style="201" customWidth="1"/>
    <col min="5904" max="5904" width="10.453125" style="201" bestFit="1" customWidth="1"/>
    <col min="5905" max="5905" width="4.54296875" style="201" bestFit="1" customWidth="1"/>
    <col min="5906" max="5906" width="6.6328125" style="201" bestFit="1" customWidth="1"/>
    <col min="5907" max="5907" width="5.453125" style="201" bestFit="1" customWidth="1"/>
    <col min="5908" max="5908" width="7.36328125" style="201" bestFit="1" customWidth="1"/>
    <col min="5909" max="5909" width="8.453125" style="201" bestFit="1" customWidth="1"/>
    <col min="5910" max="5910" width="6.36328125" style="201" bestFit="1" customWidth="1"/>
    <col min="5911" max="5911" width="7.453125" style="201" bestFit="1" customWidth="1"/>
    <col min="5912" max="5912" width="7.36328125" style="201" bestFit="1" customWidth="1"/>
    <col min="5913" max="5913" width="4.08984375" style="201" bestFit="1" customWidth="1"/>
    <col min="5914" max="5914" width="6.54296875" style="201" bestFit="1" customWidth="1"/>
    <col min="5915" max="5915" width="8.08984375" style="201" bestFit="1" customWidth="1"/>
    <col min="5916" max="5916" width="10.36328125" style="201" bestFit="1" customWidth="1"/>
    <col min="5917" max="5917" width="41.6328125" style="201" bestFit="1" customWidth="1"/>
    <col min="5918" max="5918" width="185.54296875" style="201" bestFit="1" customWidth="1"/>
    <col min="5919" max="6136" width="6.90625" style="201" customWidth="1"/>
    <col min="6137" max="6137" width="14.453125" style="201" bestFit="1" customWidth="1"/>
    <col min="6138" max="6138" width="9.08984375" style="201" bestFit="1"/>
    <col min="6139" max="6140" width="8.08984375" style="201" bestFit="1" customWidth="1"/>
    <col min="6141" max="6141" width="6.08984375" style="201" bestFit="1" customWidth="1"/>
    <col min="6142" max="6142" width="28.453125" style="201" bestFit="1" customWidth="1"/>
    <col min="6143" max="6143" width="12.453125" style="201" bestFit="1" customWidth="1"/>
    <col min="6144" max="6144" width="11" style="201" bestFit="1" customWidth="1"/>
    <col min="6145" max="6145" width="8.08984375" style="201" bestFit="1" customWidth="1"/>
    <col min="6146" max="6146" width="23" style="201" bestFit="1" customWidth="1"/>
    <col min="6147" max="6147" width="13.54296875" style="201" bestFit="1" customWidth="1"/>
    <col min="6148" max="6148" width="12.08984375" style="201" bestFit="1" customWidth="1"/>
    <col min="6149" max="6149" width="11" style="201" bestFit="1" customWidth="1"/>
    <col min="6150" max="6150" width="8.36328125" style="201" bestFit="1" customWidth="1"/>
    <col min="6151" max="6151" width="20.54296875" style="201" bestFit="1" customWidth="1"/>
    <col min="6152" max="6152" width="12" style="201" bestFit="1" customWidth="1"/>
    <col min="6153" max="6153" width="7.6328125" style="201" bestFit="1" customWidth="1"/>
    <col min="6154" max="6154" width="8.08984375" style="201" bestFit="1" customWidth="1"/>
    <col min="6155" max="6155" width="8.6328125" style="201" bestFit="1" customWidth="1"/>
    <col min="6156" max="6156" width="9.08984375" style="201" bestFit="1"/>
    <col min="6157" max="6157" width="7.6328125" style="201" bestFit="1" customWidth="1"/>
    <col min="6158" max="6158" width="7.36328125" style="201" bestFit="1" customWidth="1"/>
    <col min="6159" max="6159" width="6.90625" style="201" customWidth="1"/>
    <col min="6160" max="6160" width="10.453125" style="201" bestFit="1" customWidth="1"/>
    <col min="6161" max="6161" width="4.54296875" style="201" bestFit="1" customWidth="1"/>
    <col min="6162" max="6162" width="6.6328125" style="201" bestFit="1" customWidth="1"/>
    <col min="6163" max="6163" width="5.453125" style="201" bestFit="1" customWidth="1"/>
    <col min="6164" max="6164" width="7.36328125" style="201" bestFit="1" customWidth="1"/>
    <col min="6165" max="6165" width="8.453125" style="201" bestFit="1" customWidth="1"/>
    <col min="6166" max="6166" width="6.36328125" style="201" bestFit="1" customWidth="1"/>
    <col min="6167" max="6167" width="7.453125" style="201" bestFit="1" customWidth="1"/>
    <col min="6168" max="6168" width="7.36328125" style="201" bestFit="1" customWidth="1"/>
    <col min="6169" max="6169" width="4.08984375" style="201" bestFit="1" customWidth="1"/>
    <col min="6170" max="6170" width="6.54296875" style="201" bestFit="1" customWidth="1"/>
    <col min="6171" max="6171" width="8.08984375" style="201" bestFit="1" customWidth="1"/>
    <col min="6172" max="6172" width="10.36328125" style="201" bestFit="1" customWidth="1"/>
    <col min="6173" max="6173" width="41.6328125" style="201" bestFit="1" customWidth="1"/>
    <col min="6174" max="6174" width="185.54296875" style="201" bestFit="1" customWidth="1"/>
    <col min="6175" max="6392" width="6.90625" style="201" customWidth="1"/>
    <col min="6393" max="6393" width="14.453125" style="201" bestFit="1" customWidth="1"/>
    <col min="6394" max="6394" width="9.08984375" style="201" bestFit="1"/>
    <col min="6395" max="6396" width="8.08984375" style="201" bestFit="1" customWidth="1"/>
    <col min="6397" max="6397" width="6.08984375" style="201" bestFit="1" customWidth="1"/>
    <col min="6398" max="6398" width="28.453125" style="201" bestFit="1" customWidth="1"/>
    <col min="6399" max="6399" width="12.453125" style="201" bestFit="1" customWidth="1"/>
    <col min="6400" max="6400" width="11" style="201" bestFit="1" customWidth="1"/>
    <col min="6401" max="6401" width="8.08984375" style="201" bestFit="1" customWidth="1"/>
    <col min="6402" max="6402" width="23" style="201" bestFit="1" customWidth="1"/>
    <col min="6403" max="6403" width="13.54296875" style="201" bestFit="1" customWidth="1"/>
    <col min="6404" max="6404" width="12.08984375" style="201" bestFit="1" customWidth="1"/>
    <col min="6405" max="6405" width="11" style="201" bestFit="1" customWidth="1"/>
    <col min="6406" max="6406" width="8.36328125" style="201" bestFit="1" customWidth="1"/>
    <col min="6407" max="6407" width="20.54296875" style="201" bestFit="1" customWidth="1"/>
    <col min="6408" max="6408" width="12" style="201" bestFit="1" customWidth="1"/>
    <col min="6409" max="6409" width="7.6328125" style="201" bestFit="1" customWidth="1"/>
    <col min="6410" max="6410" width="8.08984375" style="201" bestFit="1" customWidth="1"/>
    <col min="6411" max="6411" width="8.6328125" style="201" bestFit="1" customWidth="1"/>
    <col min="6412" max="6412" width="9.08984375" style="201" bestFit="1"/>
    <col min="6413" max="6413" width="7.6328125" style="201" bestFit="1" customWidth="1"/>
    <col min="6414" max="6414" width="7.36328125" style="201" bestFit="1" customWidth="1"/>
    <col min="6415" max="6415" width="6.90625" style="201" customWidth="1"/>
    <col min="6416" max="6416" width="10.453125" style="201" bestFit="1" customWidth="1"/>
    <col min="6417" max="6417" width="4.54296875" style="201" bestFit="1" customWidth="1"/>
    <col min="6418" max="6418" width="6.6328125" style="201" bestFit="1" customWidth="1"/>
    <col min="6419" max="6419" width="5.453125" style="201" bestFit="1" customWidth="1"/>
    <col min="6420" max="6420" width="7.36328125" style="201" bestFit="1" customWidth="1"/>
    <col min="6421" max="6421" width="8.453125" style="201" bestFit="1" customWidth="1"/>
    <col min="6422" max="6422" width="6.36328125" style="201" bestFit="1" customWidth="1"/>
    <col min="6423" max="6423" width="7.453125" style="201" bestFit="1" customWidth="1"/>
    <col min="6424" max="6424" width="7.36328125" style="201" bestFit="1" customWidth="1"/>
    <col min="6425" max="6425" width="4.08984375" style="201" bestFit="1" customWidth="1"/>
    <col min="6426" max="6426" width="6.54296875" style="201" bestFit="1" customWidth="1"/>
    <col min="6427" max="6427" width="8.08984375" style="201" bestFit="1" customWidth="1"/>
    <col min="6428" max="6428" width="10.36328125" style="201" bestFit="1" customWidth="1"/>
    <col min="6429" max="6429" width="41.6328125" style="201" bestFit="1" customWidth="1"/>
    <col min="6430" max="6430" width="185.54296875" style="201" bestFit="1" customWidth="1"/>
    <col min="6431" max="6648" width="6.90625" style="201" customWidth="1"/>
    <col min="6649" max="6649" width="14.453125" style="201" bestFit="1" customWidth="1"/>
    <col min="6650" max="6650" width="9.08984375" style="201" bestFit="1"/>
    <col min="6651" max="6652" width="8.08984375" style="201" bestFit="1" customWidth="1"/>
    <col min="6653" max="6653" width="6.08984375" style="201" bestFit="1" customWidth="1"/>
    <col min="6654" max="6654" width="28.453125" style="201" bestFit="1" customWidth="1"/>
    <col min="6655" max="6655" width="12.453125" style="201" bestFit="1" customWidth="1"/>
    <col min="6656" max="6656" width="11" style="201" bestFit="1" customWidth="1"/>
    <col min="6657" max="6657" width="8.08984375" style="201" bestFit="1" customWidth="1"/>
    <col min="6658" max="6658" width="23" style="201" bestFit="1" customWidth="1"/>
    <col min="6659" max="6659" width="13.54296875" style="201" bestFit="1" customWidth="1"/>
    <col min="6660" max="6660" width="12.08984375" style="201" bestFit="1" customWidth="1"/>
    <col min="6661" max="6661" width="11" style="201" bestFit="1" customWidth="1"/>
    <col min="6662" max="6662" width="8.36328125" style="201" bestFit="1" customWidth="1"/>
    <col min="6663" max="6663" width="20.54296875" style="201" bestFit="1" customWidth="1"/>
    <col min="6664" max="6664" width="12" style="201" bestFit="1" customWidth="1"/>
    <col min="6665" max="6665" width="7.6328125" style="201" bestFit="1" customWidth="1"/>
    <col min="6666" max="6666" width="8.08984375" style="201" bestFit="1" customWidth="1"/>
    <col min="6667" max="6667" width="8.6328125" style="201" bestFit="1" customWidth="1"/>
    <col min="6668" max="6668" width="9.08984375" style="201" bestFit="1"/>
    <col min="6669" max="6669" width="7.6328125" style="201" bestFit="1" customWidth="1"/>
    <col min="6670" max="6670" width="7.36328125" style="201" bestFit="1" customWidth="1"/>
    <col min="6671" max="6671" width="6.90625" style="201" customWidth="1"/>
    <col min="6672" max="6672" width="10.453125" style="201" bestFit="1" customWidth="1"/>
    <col min="6673" max="6673" width="4.54296875" style="201" bestFit="1" customWidth="1"/>
    <col min="6674" max="6674" width="6.6328125" style="201" bestFit="1" customWidth="1"/>
    <col min="6675" max="6675" width="5.453125" style="201" bestFit="1" customWidth="1"/>
    <col min="6676" max="6676" width="7.36328125" style="201" bestFit="1" customWidth="1"/>
    <col min="6677" max="6677" width="8.453125" style="201" bestFit="1" customWidth="1"/>
    <col min="6678" max="6678" width="6.36328125" style="201" bestFit="1" customWidth="1"/>
    <col min="6679" max="6679" width="7.453125" style="201" bestFit="1" customWidth="1"/>
    <col min="6680" max="6680" width="7.36328125" style="201" bestFit="1" customWidth="1"/>
    <col min="6681" max="6681" width="4.08984375" style="201" bestFit="1" customWidth="1"/>
    <col min="6682" max="6682" width="6.54296875" style="201" bestFit="1" customWidth="1"/>
    <col min="6683" max="6683" width="8.08984375" style="201" bestFit="1" customWidth="1"/>
    <col min="6684" max="6684" width="10.36328125" style="201" bestFit="1" customWidth="1"/>
    <col min="6685" max="6685" width="41.6328125" style="201" bestFit="1" customWidth="1"/>
    <col min="6686" max="6686" width="185.54296875" style="201" bestFit="1" customWidth="1"/>
    <col min="6687" max="6904" width="6.90625" style="201" customWidth="1"/>
    <col min="6905" max="6905" width="14.453125" style="201" bestFit="1" customWidth="1"/>
    <col min="6906" max="6906" width="9.08984375" style="201" bestFit="1"/>
    <col min="6907" max="6908" width="8.08984375" style="201" bestFit="1" customWidth="1"/>
    <col min="6909" max="6909" width="6.08984375" style="201" bestFit="1" customWidth="1"/>
    <col min="6910" max="6910" width="28.453125" style="201" bestFit="1" customWidth="1"/>
    <col min="6911" max="6911" width="12.453125" style="201" bestFit="1" customWidth="1"/>
    <col min="6912" max="6912" width="11" style="201" bestFit="1" customWidth="1"/>
    <col min="6913" max="6913" width="8.08984375" style="201" bestFit="1" customWidth="1"/>
    <col min="6914" max="6914" width="23" style="201" bestFit="1" customWidth="1"/>
    <col min="6915" max="6915" width="13.54296875" style="201" bestFit="1" customWidth="1"/>
    <col min="6916" max="6916" width="12.08984375" style="201" bestFit="1" customWidth="1"/>
    <col min="6917" max="6917" width="11" style="201" bestFit="1" customWidth="1"/>
    <col min="6918" max="6918" width="8.36328125" style="201" bestFit="1" customWidth="1"/>
    <col min="6919" max="6919" width="20.54296875" style="201" bestFit="1" customWidth="1"/>
    <col min="6920" max="6920" width="12" style="201" bestFit="1" customWidth="1"/>
    <col min="6921" max="6921" width="7.6328125" style="201" bestFit="1" customWidth="1"/>
    <col min="6922" max="6922" width="8.08984375" style="201" bestFit="1" customWidth="1"/>
    <col min="6923" max="6923" width="8.6328125" style="201" bestFit="1" customWidth="1"/>
    <col min="6924" max="6924" width="9.08984375" style="201" bestFit="1"/>
    <col min="6925" max="6925" width="7.6328125" style="201" bestFit="1" customWidth="1"/>
    <col min="6926" max="6926" width="7.36328125" style="201" bestFit="1" customWidth="1"/>
    <col min="6927" max="6927" width="6.90625" style="201" customWidth="1"/>
    <col min="6928" max="6928" width="10.453125" style="201" bestFit="1" customWidth="1"/>
    <col min="6929" max="6929" width="4.54296875" style="201" bestFit="1" customWidth="1"/>
    <col min="6930" max="6930" width="6.6328125" style="201" bestFit="1" customWidth="1"/>
    <col min="6931" max="6931" width="5.453125" style="201" bestFit="1" customWidth="1"/>
    <col min="6932" max="6932" width="7.36328125" style="201" bestFit="1" customWidth="1"/>
    <col min="6933" max="6933" width="8.453125" style="201" bestFit="1" customWidth="1"/>
    <col min="6934" max="6934" width="6.36328125" style="201" bestFit="1" customWidth="1"/>
    <col min="6935" max="6935" width="7.453125" style="201" bestFit="1" customWidth="1"/>
    <col min="6936" max="6936" width="7.36328125" style="201" bestFit="1" customWidth="1"/>
    <col min="6937" max="6937" width="4.08984375" style="201" bestFit="1" customWidth="1"/>
    <col min="6938" max="6938" width="6.54296875" style="201" bestFit="1" customWidth="1"/>
    <col min="6939" max="6939" width="8.08984375" style="201" bestFit="1" customWidth="1"/>
    <col min="6940" max="6940" width="10.36328125" style="201" bestFit="1" customWidth="1"/>
    <col min="6941" max="6941" width="41.6328125" style="201" bestFit="1" customWidth="1"/>
    <col min="6942" max="6942" width="185.54296875" style="201" bestFit="1" customWidth="1"/>
    <col min="6943" max="7160" width="6.90625" style="201" customWidth="1"/>
    <col min="7161" max="7161" width="14.453125" style="201" bestFit="1" customWidth="1"/>
    <col min="7162" max="7162" width="9.08984375" style="201" bestFit="1"/>
    <col min="7163" max="7164" width="8.08984375" style="201" bestFit="1" customWidth="1"/>
    <col min="7165" max="7165" width="6.08984375" style="201" bestFit="1" customWidth="1"/>
    <col min="7166" max="7166" width="28.453125" style="201" bestFit="1" customWidth="1"/>
    <col min="7167" max="7167" width="12.453125" style="201" bestFit="1" customWidth="1"/>
    <col min="7168" max="7168" width="11" style="201" bestFit="1" customWidth="1"/>
    <col min="7169" max="7169" width="8.08984375" style="201" bestFit="1" customWidth="1"/>
    <col min="7170" max="7170" width="23" style="201" bestFit="1" customWidth="1"/>
    <col min="7171" max="7171" width="13.54296875" style="201" bestFit="1" customWidth="1"/>
    <col min="7172" max="7172" width="12.08984375" style="201" bestFit="1" customWidth="1"/>
    <col min="7173" max="7173" width="11" style="201" bestFit="1" customWidth="1"/>
    <col min="7174" max="7174" width="8.36328125" style="201" bestFit="1" customWidth="1"/>
    <col min="7175" max="7175" width="20.54296875" style="201" bestFit="1" customWidth="1"/>
    <col min="7176" max="7176" width="12" style="201" bestFit="1" customWidth="1"/>
    <col min="7177" max="7177" width="7.6328125" style="201" bestFit="1" customWidth="1"/>
    <col min="7178" max="7178" width="8.08984375" style="201" bestFit="1" customWidth="1"/>
    <col min="7179" max="7179" width="8.6328125" style="201" bestFit="1" customWidth="1"/>
    <col min="7180" max="7180" width="9.08984375" style="201" bestFit="1"/>
    <col min="7181" max="7181" width="7.6328125" style="201" bestFit="1" customWidth="1"/>
    <col min="7182" max="7182" width="7.36328125" style="201" bestFit="1" customWidth="1"/>
    <col min="7183" max="7183" width="6.90625" style="201" customWidth="1"/>
    <col min="7184" max="7184" width="10.453125" style="201" bestFit="1" customWidth="1"/>
    <col min="7185" max="7185" width="4.54296875" style="201" bestFit="1" customWidth="1"/>
    <col min="7186" max="7186" width="6.6328125" style="201" bestFit="1" customWidth="1"/>
    <col min="7187" max="7187" width="5.453125" style="201" bestFit="1" customWidth="1"/>
    <col min="7188" max="7188" width="7.36328125" style="201" bestFit="1" customWidth="1"/>
    <col min="7189" max="7189" width="8.453125" style="201" bestFit="1" customWidth="1"/>
    <col min="7190" max="7190" width="6.36328125" style="201" bestFit="1" customWidth="1"/>
    <col min="7191" max="7191" width="7.453125" style="201" bestFit="1" customWidth="1"/>
    <col min="7192" max="7192" width="7.36328125" style="201" bestFit="1" customWidth="1"/>
    <col min="7193" max="7193" width="4.08984375" style="201" bestFit="1" customWidth="1"/>
    <col min="7194" max="7194" width="6.54296875" style="201" bestFit="1" customWidth="1"/>
    <col min="7195" max="7195" width="8.08984375" style="201" bestFit="1" customWidth="1"/>
    <col min="7196" max="7196" width="10.36328125" style="201" bestFit="1" customWidth="1"/>
    <col min="7197" max="7197" width="41.6328125" style="201" bestFit="1" customWidth="1"/>
    <col min="7198" max="7198" width="185.54296875" style="201" bestFit="1" customWidth="1"/>
    <col min="7199" max="7416" width="6.90625" style="201" customWidth="1"/>
    <col min="7417" max="7417" width="14.453125" style="201" bestFit="1" customWidth="1"/>
    <col min="7418" max="7418" width="9.08984375" style="201" bestFit="1"/>
    <col min="7419" max="7420" width="8.08984375" style="201" bestFit="1" customWidth="1"/>
    <col min="7421" max="7421" width="6.08984375" style="201" bestFit="1" customWidth="1"/>
    <col min="7422" max="7422" width="28.453125" style="201" bestFit="1" customWidth="1"/>
    <col min="7423" max="7423" width="12.453125" style="201" bestFit="1" customWidth="1"/>
    <col min="7424" max="7424" width="11" style="201" bestFit="1" customWidth="1"/>
    <col min="7425" max="7425" width="8.08984375" style="201" bestFit="1" customWidth="1"/>
    <col min="7426" max="7426" width="23" style="201" bestFit="1" customWidth="1"/>
    <col min="7427" max="7427" width="13.54296875" style="201" bestFit="1" customWidth="1"/>
    <col min="7428" max="7428" width="12.08984375" style="201" bestFit="1" customWidth="1"/>
    <col min="7429" max="7429" width="11" style="201" bestFit="1" customWidth="1"/>
    <col min="7430" max="7430" width="8.36328125" style="201" bestFit="1" customWidth="1"/>
    <col min="7431" max="7431" width="20.54296875" style="201" bestFit="1" customWidth="1"/>
    <col min="7432" max="7432" width="12" style="201" bestFit="1" customWidth="1"/>
    <col min="7433" max="7433" width="7.6328125" style="201" bestFit="1" customWidth="1"/>
    <col min="7434" max="7434" width="8.08984375" style="201" bestFit="1" customWidth="1"/>
    <col min="7435" max="7435" width="8.6328125" style="201" bestFit="1" customWidth="1"/>
    <col min="7436" max="7436" width="9.08984375" style="201" bestFit="1"/>
    <col min="7437" max="7437" width="7.6328125" style="201" bestFit="1" customWidth="1"/>
    <col min="7438" max="7438" width="7.36328125" style="201" bestFit="1" customWidth="1"/>
    <col min="7439" max="7439" width="6.90625" style="201" customWidth="1"/>
    <col min="7440" max="7440" width="10.453125" style="201" bestFit="1" customWidth="1"/>
    <col min="7441" max="7441" width="4.54296875" style="201" bestFit="1" customWidth="1"/>
    <col min="7442" max="7442" width="6.6328125" style="201" bestFit="1" customWidth="1"/>
    <col min="7443" max="7443" width="5.453125" style="201" bestFit="1" customWidth="1"/>
    <col min="7444" max="7444" width="7.36328125" style="201" bestFit="1" customWidth="1"/>
    <col min="7445" max="7445" width="8.453125" style="201" bestFit="1" customWidth="1"/>
    <col min="7446" max="7446" width="6.36328125" style="201" bestFit="1" customWidth="1"/>
    <col min="7447" max="7447" width="7.453125" style="201" bestFit="1" customWidth="1"/>
    <col min="7448" max="7448" width="7.36328125" style="201" bestFit="1" customWidth="1"/>
    <col min="7449" max="7449" width="4.08984375" style="201" bestFit="1" customWidth="1"/>
    <col min="7450" max="7450" width="6.54296875" style="201" bestFit="1" customWidth="1"/>
    <col min="7451" max="7451" width="8.08984375" style="201" bestFit="1" customWidth="1"/>
    <col min="7452" max="7452" width="10.36328125" style="201" bestFit="1" customWidth="1"/>
    <col min="7453" max="7453" width="41.6328125" style="201" bestFit="1" customWidth="1"/>
    <col min="7454" max="7454" width="185.54296875" style="201" bestFit="1" customWidth="1"/>
    <col min="7455" max="7672" width="6.90625" style="201" customWidth="1"/>
    <col min="7673" max="7673" width="14.453125" style="201" bestFit="1" customWidth="1"/>
    <col min="7674" max="7674" width="9.08984375" style="201" bestFit="1"/>
    <col min="7675" max="7676" width="8.08984375" style="201" bestFit="1" customWidth="1"/>
    <col min="7677" max="7677" width="6.08984375" style="201" bestFit="1" customWidth="1"/>
    <col min="7678" max="7678" width="28.453125" style="201" bestFit="1" customWidth="1"/>
    <col min="7679" max="7679" width="12.453125" style="201" bestFit="1" customWidth="1"/>
    <col min="7680" max="7680" width="11" style="201" bestFit="1" customWidth="1"/>
    <col min="7681" max="7681" width="8.08984375" style="201" bestFit="1" customWidth="1"/>
    <col min="7682" max="7682" width="23" style="201" bestFit="1" customWidth="1"/>
    <col min="7683" max="7683" width="13.54296875" style="201" bestFit="1" customWidth="1"/>
    <col min="7684" max="7684" width="12.08984375" style="201" bestFit="1" customWidth="1"/>
    <col min="7685" max="7685" width="11" style="201" bestFit="1" customWidth="1"/>
    <col min="7686" max="7686" width="8.36328125" style="201" bestFit="1" customWidth="1"/>
    <col min="7687" max="7687" width="20.54296875" style="201" bestFit="1" customWidth="1"/>
    <col min="7688" max="7688" width="12" style="201" bestFit="1" customWidth="1"/>
    <col min="7689" max="7689" width="7.6328125" style="201" bestFit="1" customWidth="1"/>
    <col min="7690" max="7690" width="8.08984375" style="201" bestFit="1" customWidth="1"/>
    <col min="7691" max="7691" width="8.6328125" style="201" bestFit="1" customWidth="1"/>
    <col min="7692" max="7692" width="9.08984375" style="201" bestFit="1"/>
    <col min="7693" max="7693" width="7.6328125" style="201" bestFit="1" customWidth="1"/>
    <col min="7694" max="7694" width="7.36328125" style="201" bestFit="1" customWidth="1"/>
    <col min="7695" max="7695" width="6.90625" style="201" customWidth="1"/>
    <col min="7696" max="7696" width="10.453125" style="201" bestFit="1" customWidth="1"/>
    <col min="7697" max="7697" width="4.54296875" style="201" bestFit="1" customWidth="1"/>
    <col min="7698" max="7698" width="6.6328125" style="201" bestFit="1" customWidth="1"/>
    <col min="7699" max="7699" width="5.453125" style="201" bestFit="1" customWidth="1"/>
    <col min="7700" max="7700" width="7.36328125" style="201" bestFit="1" customWidth="1"/>
    <col min="7701" max="7701" width="8.453125" style="201" bestFit="1" customWidth="1"/>
    <col min="7702" max="7702" width="6.36328125" style="201" bestFit="1" customWidth="1"/>
    <col min="7703" max="7703" width="7.453125" style="201" bestFit="1" customWidth="1"/>
    <col min="7704" max="7704" width="7.36328125" style="201" bestFit="1" customWidth="1"/>
    <col min="7705" max="7705" width="4.08984375" style="201" bestFit="1" customWidth="1"/>
    <col min="7706" max="7706" width="6.54296875" style="201" bestFit="1" customWidth="1"/>
    <col min="7707" max="7707" width="8.08984375" style="201" bestFit="1" customWidth="1"/>
    <col min="7708" max="7708" width="10.36328125" style="201" bestFit="1" customWidth="1"/>
    <col min="7709" max="7709" width="41.6328125" style="201" bestFit="1" customWidth="1"/>
    <col min="7710" max="7710" width="185.54296875" style="201" bestFit="1" customWidth="1"/>
    <col min="7711" max="7928" width="6.90625" style="201" customWidth="1"/>
    <col min="7929" max="7929" width="14.453125" style="201" bestFit="1" customWidth="1"/>
    <col min="7930" max="7930" width="9.08984375" style="201" bestFit="1"/>
    <col min="7931" max="7932" width="8.08984375" style="201" bestFit="1" customWidth="1"/>
    <col min="7933" max="7933" width="6.08984375" style="201" bestFit="1" customWidth="1"/>
    <col min="7934" max="7934" width="28.453125" style="201" bestFit="1" customWidth="1"/>
    <col min="7935" max="7935" width="12.453125" style="201" bestFit="1" customWidth="1"/>
    <col min="7936" max="7936" width="11" style="201" bestFit="1" customWidth="1"/>
    <col min="7937" max="7937" width="8.08984375" style="201" bestFit="1" customWidth="1"/>
    <col min="7938" max="7938" width="23" style="201" bestFit="1" customWidth="1"/>
    <col min="7939" max="7939" width="13.54296875" style="201" bestFit="1" customWidth="1"/>
    <col min="7940" max="7940" width="12.08984375" style="201" bestFit="1" customWidth="1"/>
    <col min="7941" max="7941" width="11" style="201" bestFit="1" customWidth="1"/>
    <col min="7942" max="7942" width="8.36328125" style="201" bestFit="1" customWidth="1"/>
    <col min="7943" max="7943" width="20.54296875" style="201" bestFit="1" customWidth="1"/>
    <col min="7944" max="7944" width="12" style="201" bestFit="1" customWidth="1"/>
    <col min="7945" max="7945" width="7.6328125" style="201" bestFit="1" customWidth="1"/>
    <col min="7946" max="7946" width="8.08984375" style="201" bestFit="1" customWidth="1"/>
    <col min="7947" max="7947" width="8.6328125" style="201" bestFit="1" customWidth="1"/>
    <col min="7948" max="7948" width="9.08984375" style="201" bestFit="1"/>
    <col min="7949" max="7949" width="7.6328125" style="201" bestFit="1" customWidth="1"/>
    <col min="7950" max="7950" width="7.36328125" style="201" bestFit="1" customWidth="1"/>
    <col min="7951" max="7951" width="6.90625" style="201" customWidth="1"/>
    <col min="7952" max="7952" width="10.453125" style="201" bestFit="1" customWidth="1"/>
    <col min="7953" max="7953" width="4.54296875" style="201" bestFit="1" customWidth="1"/>
    <col min="7954" max="7954" width="6.6328125" style="201" bestFit="1" customWidth="1"/>
    <col min="7955" max="7955" width="5.453125" style="201" bestFit="1" customWidth="1"/>
    <col min="7956" max="7956" width="7.36328125" style="201" bestFit="1" customWidth="1"/>
    <col min="7957" max="7957" width="8.453125" style="201" bestFit="1" customWidth="1"/>
    <col min="7958" max="7958" width="6.36328125" style="201" bestFit="1" customWidth="1"/>
    <col min="7959" max="7959" width="7.453125" style="201" bestFit="1" customWidth="1"/>
    <col min="7960" max="7960" width="7.36328125" style="201" bestFit="1" customWidth="1"/>
    <col min="7961" max="7961" width="4.08984375" style="201" bestFit="1" customWidth="1"/>
    <col min="7962" max="7962" width="6.54296875" style="201" bestFit="1" customWidth="1"/>
    <col min="7963" max="7963" width="8.08984375" style="201" bestFit="1" customWidth="1"/>
    <col min="7964" max="7964" width="10.36328125" style="201" bestFit="1" customWidth="1"/>
    <col min="7965" max="7965" width="41.6328125" style="201" bestFit="1" customWidth="1"/>
    <col min="7966" max="7966" width="185.54296875" style="201" bestFit="1" customWidth="1"/>
    <col min="7967" max="8184" width="6.90625" style="201" customWidth="1"/>
    <col min="8185" max="8185" width="14.453125" style="201" bestFit="1" customWidth="1"/>
    <col min="8186" max="8186" width="9.08984375" style="201" bestFit="1"/>
    <col min="8187" max="8188" width="8.08984375" style="201" bestFit="1" customWidth="1"/>
    <col min="8189" max="8189" width="6.08984375" style="201" bestFit="1" customWidth="1"/>
    <col min="8190" max="8190" width="28.453125" style="201" bestFit="1" customWidth="1"/>
    <col min="8191" max="8191" width="12.453125" style="201" bestFit="1" customWidth="1"/>
    <col min="8192" max="8192" width="11" style="201" bestFit="1" customWidth="1"/>
    <col min="8193" max="8193" width="8.08984375" style="201" bestFit="1" customWidth="1"/>
    <col min="8194" max="8194" width="23" style="201" bestFit="1" customWidth="1"/>
    <col min="8195" max="8195" width="13.54296875" style="201" bestFit="1" customWidth="1"/>
    <col min="8196" max="8196" width="12.08984375" style="201" bestFit="1" customWidth="1"/>
    <col min="8197" max="8197" width="11" style="201" bestFit="1" customWidth="1"/>
    <col min="8198" max="8198" width="8.36328125" style="201" bestFit="1" customWidth="1"/>
    <col min="8199" max="8199" width="20.54296875" style="201" bestFit="1" customWidth="1"/>
    <col min="8200" max="8200" width="12" style="201" bestFit="1" customWidth="1"/>
    <col min="8201" max="8201" width="7.6328125" style="201" bestFit="1" customWidth="1"/>
    <col min="8202" max="8202" width="8.08984375" style="201" bestFit="1" customWidth="1"/>
    <col min="8203" max="8203" width="8.6328125" style="201" bestFit="1" customWidth="1"/>
    <col min="8204" max="8204" width="9.08984375" style="201" bestFit="1"/>
    <col min="8205" max="8205" width="7.6328125" style="201" bestFit="1" customWidth="1"/>
    <col min="8206" max="8206" width="7.36328125" style="201" bestFit="1" customWidth="1"/>
    <col min="8207" max="8207" width="6.90625" style="201" customWidth="1"/>
    <col min="8208" max="8208" width="10.453125" style="201" bestFit="1" customWidth="1"/>
    <col min="8209" max="8209" width="4.54296875" style="201" bestFit="1" customWidth="1"/>
    <col min="8210" max="8210" width="6.6328125" style="201" bestFit="1" customWidth="1"/>
    <col min="8211" max="8211" width="5.453125" style="201" bestFit="1" customWidth="1"/>
    <col min="8212" max="8212" width="7.36328125" style="201" bestFit="1" customWidth="1"/>
    <col min="8213" max="8213" width="8.453125" style="201" bestFit="1" customWidth="1"/>
    <col min="8214" max="8214" width="6.36328125" style="201" bestFit="1" customWidth="1"/>
    <col min="8215" max="8215" width="7.453125" style="201" bestFit="1" customWidth="1"/>
    <col min="8216" max="8216" width="7.36328125" style="201" bestFit="1" customWidth="1"/>
    <col min="8217" max="8217" width="4.08984375" style="201" bestFit="1" customWidth="1"/>
    <col min="8218" max="8218" width="6.54296875" style="201" bestFit="1" customWidth="1"/>
    <col min="8219" max="8219" width="8.08984375" style="201" bestFit="1" customWidth="1"/>
    <col min="8220" max="8220" width="10.36328125" style="201" bestFit="1" customWidth="1"/>
    <col min="8221" max="8221" width="41.6328125" style="201" bestFit="1" customWidth="1"/>
    <col min="8222" max="8222" width="185.54296875" style="201" bestFit="1" customWidth="1"/>
    <col min="8223" max="8440" width="6.90625" style="201" customWidth="1"/>
    <col min="8441" max="8441" width="14.453125" style="201" bestFit="1" customWidth="1"/>
    <col min="8442" max="8442" width="9.08984375" style="201" bestFit="1"/>
    <col min="8443" max="8444" width="8.08984375" style="201" bestFit="1" customWidth="1"/>
    <col min="8445" max="8445" width="6.08984375" style="201" bestFit="1" customWidth="1"/>
    <col min="8446" max="8446" width="28.453125" style="201" bestFit="1" customWidth="1"/>
    <col min="8447" max="8447" width="12.453125" style="201" bestFit="1" customWidth="1"/>
    <col min="8448" max="8448" width="11" style="201" bestFit="1" customWidth="1"/>
    <col min="8449" max="8449" width="8.08984375" style="201" bestFit="1" customWidth="1"/>
    <col min="8450" max="8450" width="23" style="201" bestFit="1" customWidth="1"/>
    <col min="8451" max="8451" width="13.54296875" style="201" bestFit="1" customWidth="1"/>
    <col min="8452" max="8452" width="12.08984375" style="201" bestFit="1" customWidth="1"/>
    <col min="8453" max="8453" width="11" style="201" bestFit="1" customWidth="1"/>
    <col min="8454" max="8454" width="8.36328125" style="201" bestFit="1" customWidth="1"/>
    <col min="8455" max="8455" width="20.54296875" style="201" bestFit="1" customWidth="1"/>
    <col min="8456" max="8456" width="12" style="201" bestFit="1" customWidth="1"/>
    <col min="8457" max="8457" width="7.6328125" style="201" bestFit="1" customWidth="1"/>
    <col min="8458" max="8458" width="8.08984375" style="201" bestFit="1" customWidth="1"/>
    <col min="8459" max="8459" width="8.6328125" style="201" bestFit="1" customWidth="1"/>
    <col min="8460" max="8460" width="9.08984375" style="201" bestFit="1"/>
    <col min="8461" max="8461" width="7.6328125" style="201" bestFit="1" customWidth="1"/>
    <col min="8462" max="8462" width="7.36328125" style="201" bestFit="1" customWidth="1"/>
    <col min="8463" max="8463" width="6.90625" style="201" customWidth="1"/>
    <col min="8464" max="8464" width="10.453125" style="201" bestFit="1" customWidth="1"/>
    <col min="8465" max="8465" width="4.54296875" style="201" bestFit="1" customWidth="1"/>
    <col min="8466" max="8466" width="6.6328125" style="201" bestFit="1" customWidth="1"/>
    <col min="8467" max="8467" width="5.453125" style="201" bestFit="1" customWidth="1"/>
    <col min="8468" max="8468" width="7.36328125" style="201" bestFit="1" customWidth="1"/>
    <col min="8469" max="8469" width="8.453125" style="201" bestFit="1" customWidth="1"/>
    <col min="8470" max="8470" width="6.36328125" style="201" bestFit="1" customWidth="1"/>
    <col min="8471" max="8471" width="7.453125" style="201" bestFit="1" customWidth="1"/>
    <col min="8472" max="8472" width="7.36328125" style="201" bestFit="1" customWidth="1"/>
    <col min="8473" max="8473" width="4.08984375" style="201" bestFit="1" customWidth="1"/>
    <col min="8474" max="8474" width="6.54296875" style="201" bestFit="1" customWidth="1"/>
    <col min="8475" max="8475" width="8.08984375" style="201" bestFit="1" customWidth="1"/>
    <col min="8476" max="8476" width="10.36328125" style="201" bestFit="1" customWidth="1"/>
    <col min="8477" max="8477" width="41.6328125" style="201" bestFit="1" customWidth="1"/>
    <col min="8478" max="8478" width="185.54296875" style="201" bestFit="1" customWidth="1"/>
    <col min="8479" max="8696" width="6.90625" style="201" customWidth="1"/>
    <col min="8697" max="8697" width="14.453125" style="201" bestFit="1" customWidth="1"/>
    <col min="8698" max="8698" width="9.08984375" style="201" bestFit="1"/>
    <col min="8699" max="8700" width="8.08984375" style="201" bestFit="1" customWidth="1"/>
    <col min="8701" max="8701" width="6.08984375" style="201" bestFit="1" customWidth="1"/>
    <col min="8702" max="8702" width="28.453125" style="201" bestFit="1" customWidth="1"/>
    <col min="8703" max="8703" width="12.453125" style="201" bestFit="1" customWidth="1"/>
    <col min="8704" max="8704" width="11" style="201" bestFit="1" customWidth="1"/>
    <col min="8705" max="8705" width="8.08984375" style="201" bestFit="1" customWidth="1"/>
    <col min="8706" max="8706" width="23" style="201" bestFit="1" customWidth="1"/>
    <col min="8707" max="8707" width="13.54296875" style="201" bestFit="1" customWidth="1"/>
    <col min="8708" max="8708" width="12.08984375" style="201" bestFit="1" customWidth="1"/>
    <col min="8709" max="8709" width="11" style="201" bestFit="1" customWidth="1"/>
    <col min="8710" max="8710" width="8.36328125" style="201" bestFit="1" customWidth="1"/>
    <col min="8711" max="8711" width="20.54296875" style="201" bestFit="1" customWidth="1"/>
    <col min="8712" max="8712" width="12" style="201" bestFit="1" customWidth="1"/>
    <col min="8713" max="8713" width="7.6328125" style="201" bestFit="1" customWidth="1"/>
    <col min="8714" max="8714" width="8.08984375" style="201" bestFit="1" customWidth="1"/>
    <col min="8715" max="8715" width="8.6328125" style="201" bestFit="1" customWidth="1"/>
    <col min="8716" max="8716" width="9.08984375" style="201" bestFit="1"/>
    <col min="8717" max="8717" width="7.6328125" style="201" bestFit="1" customWidth="1"/>
    <col min="8718" max="8718" width="7.36328125" style="201" bestFit="1" customWidth="1"/>
    <col min="8719" max="8719" width="6.90625" style="201" customWidth="1"/>
    <col min="8720" max="8720" width="10.453125" style="201" bestFit="1" customWidth="1"/>
    <col min="8721" max="8721" width="4.54296875" style="201" bestFit="1" customWidth="1"/>
    <col min="8722" max="8722" width="6.6328125" style="201" bestFit="1" customWidth="1"/>
    <col min="8723" max="8723" width="5.453125" style="201" bestFit="1" customWidth="1"/>
    <col min="8724" max="8724" width="7.36328125" style="201" bestFit="1" customWidth="1"/>
    <col min="8725" max="8725" width="8.453125" style="201" bestFit="1" customWidth="1"/>
    <col min="8726" max="8726" width="6.36328125" style="201" bestFit="1" customWidth="1"/>
    <col min="8727" max="8727" width="7.453125" style="201" bestFit="1" customWidth="1"/>
    <col min="8728" max="8728" width="7.36328125" style="201" bestFit="1" customWidth="1"/>
    <col min="8729" max="8729" width="4.08984375" style="201" bestFit="1" customWidth="1"/>
    <col min="8730" max="8730" width="6.54296875" style="201" bestFit="1" customWidth="1"/>
    <col min="8731" max="8731" width="8.08984375" style="201" bestFit="1" customWidth="1"/>
    <col min="8732" max="8732" width="10.36328125" style="201" bestFit="1" customWidth="1"/>
    <col min="8733" max="8733" width="41.6328125" style="201" bestFit="1" customWidth="1"/>
    <col min="8734" max="8734" width="185.54296875" style="201" bestFit="1" customWidth="1"/>
    <col min="8735" max="8952" width="6.90625" style="201" customWidth="1"/>
    <col min="8953" max="8953" width="14.453125" style="201" bestFit="1" customWidth="1"/>
    <col min="8954" max="8954" width="9.08984375" style="201" bestFit="1"/>
    <col min="8955" max="8956" width="8.08984375" style="201" bestFit="1" customWidth="1"/>
    <col min="8957" max="8957" width="6.08984375" style="201" bestFit="1" customWidth="1"/>
    <col min="8958" max="8958" width="28.453125" style="201" bestFit="1" customWidth="1"/>
    <col min="8959" max="8959" width="12.453125" style="201" bestFit="1" customWidth="1"/>
    <col min="8960" max="8960" width="11" style="201" bestFit="1" customWidth="1"/>
    <col min="8961" max="8961" width="8.08984375" style="201" bestFit="1" customWidth="1"/>
    <col min="8962" max="8962" width="23" style="201" bestFit="1" customWidth="1"/>
    <col min="8963" max="8963" width="13.54296875" style="201" bestFit="1" customWidth="1"/>
    <col min="8964" max="8964" width="12.08984375" style="201" bestFit="1" customWidth="1"/>
    <col min="8965" max="8965" width="11" style="201" bestFit="1" customWidth="1"/>
    <col min="8966" max="8966" width="8.36328125" style="201" bestFit="1" customWidth="1"/>
    <col min="8967" max="8967" width="20.54296875" style="201" bestFit="1" customWidth="1"/>
    <col min="8968" max="8968" width="12" style="201" bestFit="1" customWidth="1"/>
    <col min="8969" max="8969" width="7.6328125" style="201" bestFit="1" customWidth="1"/>
    <col min="8970" max="8970" width="8.08984375" style="201" bestFit="1" customWidth="1"/>
    <col min="8971" max="8971" width="8.6328125" style="201" bestFit="1" customWidth="1"/>
    <col min="8972" max="8972" width="9.08984375" style="201" bestFit="1"/>
    <col min="8973" max="8973" width="7.6328125" style="201" bestFit="1" customWidth="1"/>
    <col min="8974" max="8974" width="7.36328125" style="201" bestFit="1" customWidth="1"/>
    <col min="8975" max="8975" width="6.90625" style="201" customWidth="1"/>
    <col min="8976" max="8976" width="10.453125" style="201" bestFit="1" customWidth="1"/>
    <col min="8977" max="8977" width="4.54296875" style="201" bestFit="1" customWidth="1"/>
    <col min="8978" max="8978" width="6.6328125" style="201" bestFit="1" customWidth="1"/>
    <col min="8979" max="8979" width="5.453125" style="201" bestFit="1" customWidth="1"/>
    <col min="8980" max="8980" width="7.36328125" style="201" bestFit="1" customWidth="1"/>
    <col min="8981" max="8981" width="8.453125" style="201" bestFit="1" customWidth="1"/>
    <col min="8982" max="8982" width="6.36328125" style="201" bestFit="1" customWidth="1"/>
    <col min="8983" max="8983" width="7.453125" style="201" bestFit="1" customWidth="1"/>
    <col min="8984" max="8984" width="7.36328125" style="201" bestFit="1" customWidth="1"/>
    <col min="8985" max="8985" width="4.08984375" style="201" bestFit="1" customWidth="1"/>
    <col min="8986" max="8986" width="6.54296875" style="201" bestFit="1" customWidth="1"/>
    <col min="8987" max="8987" width="8.08984375" style="201" bestFit="1" customWidth="1"/>
    <col min="8988" max="8988" width="10.36328125" style="201" bestFit="1" customWidth="1"/>
    <col min="8989" max="8989" width="41.6328125" style="201" bestFit="1" customWidth="1"/>
    <col min="8990" max="8990" width="185.54296875" style="201" bestFit="1" customWidth="1"/>
    <col min="8991" max="9208" width="6.90625" style="201" customWidth="1"/>
    <col min="9209" max="9209" width="14.453125" style="201" bestFit="1" customWidth="1"/>
    <col min="9210" max="9210" width="9.08984375" style="201" bestFit="1"/>
    <col min="9211" max="9212" width="8.08984375" style="201" bestFit="1" customWidth="1"/>
    <col min="9213" max="9213" width="6.08984375" style="201" bestFit="1" customWidth="1"/>
    <col min="9214" max="9214" width="28.453125" style="201" bestFit="1" customWidth="1"/>
    <col min="9215" max="9215" width="12.453125" style="201" bestFit="1" customWidth="1"/>
    <col min="9216" max="9216" width="11" style="201" bestFit="1" customWidth="1"/>
    <col min="9217" max="9217" width="8.08984375" style="201" bestFit="1" customWidth="1"/>
    <col min="9218" max="9218" width="23" style="201" bestFit="1" customWidth="1"/>
    <col min="9219" max="9219" width="13.54296875" style="201" bestFit="1" customWidth="1"/>
    <col min="9220" max="9220" width="12.08984375" style="201" bestFit="1" customWidth="1"/>
    <col min="9221" max="9221" width="11" style="201" bestFit="1" customWidth="1"/>
    <col min="9222" max="9222" width="8.36328125" style="201" bestFit="1" customWidth="1"/>
    <col min="9223" max="9223" width="20.54296875" style="201" bestFit="1" customWidth="1"/>
    <col min="9224" max="9224" width="12" style="201" bestFit="1" customWidth="1"/>
    <col min="9225" max="9225" width="7.6328125" style="201" bestFit="1" customWidth="1"/>
    <col min="9226" max="9226" width="8.08984375" style="201" bestFit="1" customWidth="1"/>
    <col min="9227" max="9227" width="8.6328125" style="201" bestFit="1" customWidth="1"/>
    <col min="9228" max="9228" width="9.08984375" style="201" bestFit="1"/>
    <col min="9229" max="9229" width="7.6328125" style="201" bestFit="1" customWidth="1"/>
    <col min="9230" max="9230" width="7.36328125" style="201" bestFit="1" customWidth="1"/>
    <col min="9231" max="9231" width="6.90625" style="201" customWidth="1"/>
    <col min="9232" max="9232" width="10.453125" style="201" bestFit="1" customWidth="1"/>
    <col min="9233" max="9233" width="4.54296875" style="201" bestFit="1" customWidth="1"/>
    <col min="9234" max="9234" width="6.6328125" style="201" bestFit="1" customWidth="1"/>
    <col min="9235" max="9235" width="5.453125" style="201" bestFit="1" customWidth="1"/>
    <col min="9236" max="9236" width="7.36328125" style="201" bestFit="1" customWidth="1"/>
    <col min="9237" max="9237" width="8.453125" style="201" bestFit="1" customWidth="1"/>
    <col min="9238" max="9238" width="6.36328125" style="201" bestFit="1" customWidth="1"/>
    <col min="9239" max="9239" width="7.453125" style="201" bestFit="1" customWidth="1"/>
    <col min="9240" max="9240" width="7.36328125" style="201" bestFit="1" customWidth="1"/>
    <col min="9241" max="9241" width="4.08984375" style="201" bestFit="1" customWidth="1"/>
    <col min="9242" max="9242" width="6.54296875" style="201" bestFit="1" customWidth="1"/>
    <col min="9243" max="9243" width="8.08984375" style="201" bestFit="1" customWidth="1"/>
    <col min="9244" max="9244" width="10.36328125" style="201" bestFit="1" customWidth="1"/>
    <col min="9245" max="9245" width="41.6328125" style="201" bestFit="1" customWidth="1"/>
    <col min="9246" max="9246" width="185.54296875" style="201" bestFit="1" customWidth="1"/>
    <col min="9247" max="9464" width="6.90625" style="201" customWidth="1"/>
    <col min="9465" max="9465" width="14.453125" style="201" bestFit="1" customWidth="1"/>
    <col min="9466" max="9466" width="9.08984375" style="201" bestFit="1"/>
    <col min="9467" max="9468" width="8.08984375" style="201" bestFit="1" customWidth="1"/>
    <col min="9469" max="9469" width="6.08984375" style="201" bestFit="1" customWidth="1"/>
    <col min="9470" max="9470" width="28.453125" style="201" bestFit="1" customWidth="1"/>
    <col min="9471" max="9471" width="12.453125" style="201" bestFit="1" customWidth="1"/>
    <col min="9472" max="9472" width="11" style="201" bestFit="1" customWidth="1"/>
    <col min="9473" max="9473" width="8.08984375" style="201" bestFit="1" customWidth="1"/>
    <col min="9474" max="9474" width="23" style="201" bestFit="1" customWidth="1"/>
    <col min="9475" max="9475" width="13.54296875" style="201" bestFit="1" customWidth="1"/>
    <col min="9476" max="9476" width="12.08984375" style="201" bestFit="1" customWidth="1"/>
    <col min="9477" max="9477" width="11" style="201" bestFit="1" customWidth="1"/>
    <col min="9478" max="9478" width="8.36328125" style="201" bestFit="1" customWidth="1"/>
    <col min="9479" max="9479" width="20.54296875" style="201" bestFit="1" customWidth="1"/>
    <col min="9480" max="9480" width="12" style="201" bestFit="1" customWidth="1"/>
    <col min="9481" max="9481" width="7.6328125" style="201" bestFit="1" customWidth="1"/>
    <col min="9482" max="9482" width="8.08984375" style="201" bestFit="1" customWidth="1"/>
    <col min="9483" max="9483" width="8.6328125" style="201" bestFit="1" customWidth="1"/>
    <col min="9484" max="9484" width="9.08984375" style="201" bestFit="1"/>
    <col min="9485" max="9485" width="7.6328125" style="201" bestFit="1" customWidth="1"/>
    <col min="9486" max="9486" width="7.36328125" style="201" bestFit="1" customWidth="1"/>
    <col min="9487" max="9487" width="6.90625" style="201" customWidth="1"/>
    <col min="9488" max="9488" width="10.453125" style="201" bestFit="1" customWidth="1"/>
    <col min="9489" max="9489" width="4.54296875" style="201" bestFit="1" customWidth="1"/>
    <col min="9490" max="9490" width="6.6328125" style="201" bestFit="1" customWidth="1"/>
    <col min="9491" max="9491" width="5.453125" style="201" bestFit="1" customWidth="1"/>
    <col min="9492" max="9492" width="7.36328125" style="201" bestFit="1" customWidth="1"/>
    <col min="9493" max="9493" width="8.453125" style="201" bestFit="1" customWidth="1"/>
    <col min="9494" max="9494" width="6.36328125" style="201" bestFit="1" customWidth="1"/>
    <col min="9495" max="9495" width="7.453125" style="201" bestFit="1" customWidth="1"/>
    <col min="9496" max="9496" width="7.36328125" style="201" bestFit="1" customWidth="1"/>
    <col min="9497" max="9497" width="4.08984375" style="201" bestFit="1" customWidth="1"/>
    <col min="9498" max="9498" width="6.54296875" style="201" bestFit="1" customWidth="1"/>
    <col min="9499" max="9499" width="8.08984375" style="201" bestFit="1" customWidth="1"/>
    <col min="9500" max="9500" width="10.36328125" style="201" bestFit="1" customWidth="1"/>
    <col min="9501" max="9501" width="41.6328125" style="201" bestFit="1" customWidth="1"/>
    <col min="9502" max="9502" width="185.54296875" style="201" bestFit="1" customWidth="1"/>
    <col min="9503" max="9720" width="6.90625" style="201" customWidth="1"/>
    <col min="9721" max="9721" width="14.453125" style="201" bestFit="1" customWidth="1"/>
    <col min="9722" max="9722" width="9.08984375" style="201" bestFit="1"/>
    <col min="9723" max="9724" width="8.08984375" style="201" bestFit="1" customWidth="1"/>
    <col min="9725" max="9725" width="6.08984375" style="201" bestFit="1" customWidth="1"/>
    <col min="9726" max="9726" width="28.453125" style="201" bestFit="1" customWidth="1"/>
    <col min="9727" max="9727" width="12.453125" style="201" bestFit="1" customWidth="1"/>
    <col min="9728" max="9728" width="11" style="201" bestFit="1" customWidth="1"/>
    <col min="9729" max="9729" width="8.08984375" style="201" bestFit="1" customWidth="1"/>
    <col min="9730" max="9730" width="23" style="201" bestFit="1" customWidth="1"/>
    <col min="9731" max="9731" width="13.54296875" style="201" bestFit="1" customWidth="1"/>
    <col min="9732" max="9732" width="12.08984375" style="201" bestFit="1" customWidth="1"/>
    <col min="9733" max="9733" width="11" style="201" bestFit="1" customWidth="1"/>
    <col min="9734" max="9734" width="8.36328125" style="201" bestFit="1" customWidth="1"/>
    <col min="9735" max="9735" width="20.54296875" style="201" bestFit="1" customWidth="1"/>
    <col min="9736" max="9736" width="12" style="201" bestFit="1" customWidth="1"/>
    <col min="9737" max="9737" width="7.6328125" style="201" bestFit="1" customWidth="1"/>
    <col min="9738" max="9738" width="8.08984375" style="201" bestFit="1" customWidth="1"/>
    <col min="9739" max="9739" width="8.6328125" style="201" bestFit="1" customWidth="1"/>
    <col min="9740" max="9740" width="9.08984375" style="201" bestFit="1"/>
    <col min="9741" max="9741" width="7.6328125" style="201" bestFit="1" customWidth="1"/>
    <col min="9742" max="9742" width="7.36328125" style="201" bestFit="1" customWidth="1"/>
    <col min="9743" max="9743" width="6.90625" style="201" customWidth="1"/>
    <col min="9744" max="9744" width="10.453125" style="201" bestFit="1" customWidth="1"/>
    <col min="9745" max="9745" width="4.54296875" style="201" bestFit="1" customWidth="1"/>
    <col min="9746" max="9746" width="6.6328125" style="201" bestFit="1" customWidth="1"/>
    <col min="9747" max="9747" width="5.453125" style="201" bestFit="1" customWidth="1"/>
    <col min="9748" max="9748" width="7.36328125" style="201" bestFit="1" customWidth="1"/>
    <col min="9749" max="9749" width="8.453125" style="201" bestFit="1" customWidth="1"/>
    <col min="9750" max="9750" width="6.36328125" style="201" bestFit="1" customWidth="1"/>
    <col min="9751" max="9751" width="7.453125" style="201" bestFit="1" customWidth="1"/>
    <col min="9752" max="9752" width="7.36328125" style="201" bestFit="1" customWidth="1"/>
    <col min="9753" max="9753" width="4.08984375" style="201" bestFit="1" customWidth="1"/>
    <col min="9754" max="9754" width="6.54296875" style="201" bestFit="1" customWidth="1"/>
    <col min="9755" max="9755" width="8.08984375" style="201" bestFit="1" customWidth="1"/>
    <col min="9756" max="9756" width="10.36328125" style="201" bestFit="1" customWidth="1"/>
    <col min="9757" max="9757" width="41.6328125" style="201" bestFit="1" customWidth="1"/>
    <col min="9758" max="9758" width="185.54296875" style="201" bestFit="1" customWidth="1"/>
    <col min="9759" max="9976" width="6.90625" style="201" customWidth="1"/>
    <col min="9977" max="9977" width="14.453125" style="201" bestFit="1" customWidth="1"/>
    <col min="9978" max="9978" width="9.08984375" style="201" bestFit="1"/>
    <col min="9979" max="9980" width="8.08984375" style="201" bestFit="1" customWidth="1"/>
    <col min="9981" max="9981" width="6.08984375" style="201" bestFit="1" customWidth="1"/>
    <col min="9982" max="9982" width="28.453125" style="201" bestFit="1" customWidth="1"/>
    <col min="9983" max="9983" width="12.453125" style="201" bestFit="1" customWidth="1"/>
    <col min="9984" max="9984" width="11" style="201" bestFit="1" customWidth="1"/>
    <col min="9985" max="9985" width="8.08984375" style="201" bestFit="1" customWidth="1"/>
    <col min="9986" max="9986" width="23" style="201" bestFit="1" customWidth="1"/>
    <col min="9987" max="9987" width="13.54296875" style="201" bestFit="1" customWidth="1"/>
    <col min="9988" max="9988" width="12.08984375" style="201" bestFit="1" customWidth="1"/>
    <col min="9989" max="9989" width="11" style="201" bestFit="1" customWidth="1"/>
    <col min="9990" max="9990" width="8.36328125" style="201" bestFit="1" customWidth="1"/>
    <col min="9991" max="9991" width="20.54296875" style="201" bestFit="1" customWidth="1"/>
    <col min="9992" max="9992" width="12" style="201" bestFit="1" customWidth="1"/>
    <col min="9993" max="9993" width="7.6328125" style="201" bestFit="1" customWidth="1"/>
    <col min="9994" max="9994" width="8.08984375" style="201" bestFit="1" customWidth="1"/>
    <col min="9995" max="9995" width="8.6328125" style="201" bestFit="1" customWidth="1"/>
    <col min="9996" max="9996" width="9.08984375" style="201" bestFit="1"/>
    <col min="9997" max="9997" width="7.6328125" style="201" bestFit="1" customWidth="1"/>
    <col min="9998" max="9998" width="7.36328125" style="201" bestFit="1" customWidth="1"/>
    <col min="9999" max="9999" width="6.90625" style="201" customWidth="1"/>
    <col min="10000" max="10000" width="10.453125" style="201" bestFit="1" customWidth="1"/>
    <col min="10001" max="10001" width="4.54296875" style="201" bestFit="1" customWidth="1"/>
    <col min="10002" max="10002" width="6.6328125" style="201" bestFit="1" customWidth="1"/>
    <col min="10003" max="10003" width="5.453125" style="201" bestFit="1" customWidth="1"/>
    <col min="10004" max="10004" width="7.36328125" style="201" bestFit="1" customWidth="1"/>
    <col min="10005" max="10005" width="8.453125" style="201" bestFit="1" customWidth="1"/>
    <col min="10006" max="10006" width="6.36328125" style="201" bestFit="1" customWidth="1"/>
    <col min="10007" max="10007" width="7.453125" style="201" bestFit="1" customWidth="1"/>
    <col min="10008" max="10008" width="7.36328125" style="201" bestFit="1" customWidth="1"/>
    <col min="10009" max="10009" width="4.08984375" style="201" bestFit="1" customWidth="1"/>
    <col min="10010" max="10010" width="6.54296875" style="201" bestFit="1" customWidth="1"/>
    <col min="10011" max="10011" width="8.08984375" style="201" bestFit="1" customWidth="1"/>
    <col min="10012" max="10012" width="10.36328125" style="201" bestFit="1" customWidth="1"/>
    <col min="10013" max="10013" width="41.6328125" style="201" bestFit="1" customWidth="1"/>
    <col min="10014" max="10014" width="185.54296875" style="201" bestFit="1" customWidth="1"/>
    <col min="10015" max="10232" width="6.90625" style="201" customWidth="1"/>
    <col min="10233" max="10233" width="14.453125" style="201" bestFit="1" customWidth="1"/>
    <col min="10234" max="10234" width="9.08984375" style="201" bestFit="1"/>
    <col min="10235" max="10236" width="8.08984375" style="201" bestFit="1" customWidth="1"/>
    <col min="10237" max="10237" width="6.08984375" style="201" bestFit="1" customWidth="1"/>
    <col min="10238" max="10238" width="28.453125" style="201" bestFit="1" customWidth="1"/>
    <col min="10239" max="10239" width="12.453125" style="201" bestFit="1" customWidth="1"/>
    <col min="10240" max="10240" width="11" style="201" bestFit="1" customWidth="1"/>
    <col min="10241" max="10241" width="8.08984375" style="201" bestFit="1" customWidth="1"/>
    <col min="10242" max="10242" width="23" style="201" bestFit="1" customWidth="1"/>
    <col min="10243" max="10243" width="13.54296875" style="201" bestFit="1" customWidth="1"/>
    <col min="10244" max="10244" width="12.08984375" style="201" bestFit="1" customWidth="1"/>
    <col min="10245" max="10245" width="11" style="201" bestFit="1" customWidth="1"/>
    <col min="10246" max="10246" width="8.36328125" style="201" bestFit="1" customWidth="1"/>
    <col min="10247" max="10247" width="20.54296875" style="201" bestFit="1" customWidth="1"/>
    <col min="10248" max="10248" width="12" style="201" bestFit="1" customWidth="1"/>
    <col min="10249" max="10249" width="7.6328125" style="201" bestFit="1" customWidth="1"/>
    <col min="10250" max="10250" width="8.08984375" style="201" bestFit="1" customWidth="1"/>
    <col min="10251" max="10251" width="8.6328125" style="201" bestFit="1" customWidth="1"/>
    <col min="10252" max="10252" width="9.08984375" style="201" bestFit="1"/>
    <col min="10253" max="10253" width="7.6328125" style="201" bestFit="1" customWidth="1"/>
    <col min="10254" max="10254" width="7.36328125" style="201" bestFit="1" customWidth="1"/>
    <col min="10255" max="10255" width="6.90625" style="201" customWidth="1"/>
    <col min="10256" max="10256" width="10.453125" style="201" bestFit="1" customWidth="1"/>
    <col min="10257" max="10257" width="4.54296875" style="201" bestFit="1" customWidth="1"/>
    <col min="10258" max="10258" width="6.6328125" style="201" bestFit="1" customWidth="1"/>
    <col min="10259" max="10259" width="5.453125" style="201" bestFit="1" customWidth="1"/>
    <col min="10260" max="10260" width="7.36328125" style="201" bestFit="1" customWidth="1"/>
    <col min="10261" max="10261" width="8.453125" style="201" bestFit="1" customWidth="1"/>
    <col min="10262" max="10262" width="6.36328125" style="201" bestFit="1" customWidth="1"/>
    <col min="10263" max="10263" width="7.453125" style="201" bestFit="1" customWidth="1"/>
    <col min="10264" max="10264" width="7.36328125" style="201" bestFit="1" customWidth="1"/>
    <col min="10265" max="10265" width="4.08984375" style="201" bestFit="1" customWidth="1"/>
    <col min="10266" max="10266" width="6.54296875" style="201" bestFit="1" customWidth="1"/>
    <col min="10267" max="10267" width="8.08984375" style="201" bestFit="1" customWidth="1"/>
    <col min="10268" max="10268" width="10.36328125" style="201" bestFit="1" customWidth="1"/>
    <col min="10269" max="10269" width="41.6328125" style="201" bestFit="1" customWidth="1"/>
    <col min="10270" max="10270" width="185.54296875" style="201" bestFit="1" customWidth="1"/>
    <col min="10271" max="10488" width="6.90625" style="201" customWidth="1"/>
    <col min="10489" max="10489" width="14.453125" style="201" bestFit="1" customWidth="1"/>
    <col min="10490" max="10490" width="9.08984375" style="201" bestFit="1"/>
    <col min="10491" max="10492" width="8.08984375" style="201" bestFit="1" customWidth="1"/>
    <col min="10493" max="10493" width="6.08984375" style="201" bestFit="1" customWidth="1"/>
    <col min="10494" max="10494" width="28.453125" style="201" bestFit="1" customWidth="1"/>
    <col min="10495" max="10495" width="12.453125" style="201" bestFit="1" customWidth="1"/>
    <col min="10496" max="10496" width="11" style="201" bestFit="1" customWidth="1"/>
    <col min="10497" max="10497" width="8.08984375" style="201" bestFit="1" customWidth="1"/>
    <col min="10498" max="10498" width="23" style="201" bestFit="1" customWidth="1"/>
    <col min="10499" max="10499" width="13.54296875" style="201" bestFit="1" customWidth="1"/>
    <col min="10500" max="10500" width="12.08984375" style="201" bestFit="1" customWidth="1"/>
    <col min="10501" max="10501" width="11" style="201" bestFit="1" customWidth="1"/>
    <col min="10502" max="10502" width="8.36328125" style="201" bestFit="1" customWidth="1"/>
    <col min="10503" max="10503" width="20.54296875" style="201" bestFit="1" customWidth="1"/>
    <col min="10504" max="10504" width="12" style="201" bestFit="1" customWidth="1"/>
    <col min="10505" max="10505" width="7.6328125" style="201" bestFit="1" customWidth="1"/>
    <col min="10506" max="10506" width="8.08984375" style="201" bestFit="1" customWidth="1"/>
    <col min="10507" max="10507" width="8.6328125" style="201" bestFit="1" customWidth="1"/>
    <col min="10508" max="10508" width="9.08984375" style="201" bestFit="1"/>
    <col min="10509" max="10509" width="7.6328125" style="201" bestFit="1" customWidth="1"/>
    <col min="10510" max="10510" width="7.36328125" style="201" bestFit="1" customWidth="1"/>
    <col min="10511" max="10511" width="6.90625" style="201" customWidth="1"/>
    <col min="10512" max="10512" width="10.453125" style="201" bestFit="1" customWidth="1"/>
    <col min="10513" max="10513" width="4.54296875" style="201" bestFit="1" customWidth="1"/>
    <col min="10514" max="10514" width="6.6328125" style="201" bestFit="1" customWidth="1"/>
    <col min="10515" max="10515" width="5.453125" style="201" bestFit="1" customWidth="1"/>
    <col min="10516" max="10516" width="7.36328125" style="201" bestFit="1" customWidth="1"/>
    <col min="10517" max="10517" width="8.453125" style="201" bestFit="1" customWidth="1"/>
    <col min="10518" max="10518" width="6.36328125" style="201" bestFit="1" customWidth="1"/>
    <col min="10519" max="10519" width="7.453125" style="201" bestFit="1" customWidth="1"/>
    <col min="10520" max="10520" width="7.36328125" style="201" bestFit="1" customWidth="1"/>
    <col min="10521" max="10521" width="4.08984375" style="201" bestFit="1" customWidth="1"/>
    <col min="10522" max="10522" width="6.54296875" style="201" bestFit="1" customWidth="1"/>
    <col min="10523" max="10523" width="8.08984375" style="201" bestFit="1" customWidth="1"/>
    <col min="10524" max="10524" width="10.36328125" style="201" bestFit="1" customWidth="1"/>
    <col min="10525" max="10525" width="41.6328125" style="201" bestFit="1" customWidth="1"/>
    <col min="10526" max="10526" width="185.54296875" style="201" bestFit="1" customWidth="1"/>
    <col min="10527" max="10744" width="6.90625" style="201" customWidth="1"/>
    <col min="10745" max="10745" width="14.453125" style="201" bestFit="1" customWidth="1"/>
    <col min="10746" max="10746" width="9.08984375" style="201" bestFit="1"/>
    <col min="10747" max="10748" width="8.08984375" style="201" bestFit="1" customWidth="1"/>
    <col min="10749" max="10749" width="6.08984375" style="201" bestFit="1" customWidth="1"/>
    <col min="10750" max="10750" width="28.453125" style="201" bestFit="1" customWidth="1"/>
    <col min="10751" max="10751" width="12.453125" style="201" bestFit="1" customWidth="1"/>
    <col min="10752" max="10752" width="11" style="201" bestFit="1" customWidth="1"/>
    <col min="10753" max="10753" width="8.08984375" style="201" bestFit="1" customWidth="1"/>
    <col min="10754" max="10754" width="23" style="201" bestFit="1" customWidth="1"/>
    <col min="10755" max="10755" width="13.54296875" style="201" bestFit="1" customWidth="1"/>
    <col min="10756" max="10756" width="12.08984375" style="201" bestFit="1" customWidth="1"/>
    <col min="10757" max="10757" width="11" style="201" bestFit="1" customWidth="1"/>
    <col min="10758" max="10758" width="8.36328125" style="201" bestFit="1" customWidth="1"/>
    <col min="10759" max="10759" width="20.54296875" style="201" bestFit="1" customWidth="1"/>
    <col min="10760" max="10760" width="12" style="201" bestFit="1" customWidth="1"/>
    <col min="10761" max="10761" width="7.6328125" style="201" bestFit="1" customWidth="1"/>
    <col min="10762" max="10762" width="8.08984375" style="201" bestFit="1" customWidth="1"/>
    <col min="10763" max="10763" width="8.6328125" style="201" bestFit="1" customWidth="1"/>
    <col min="10764" max="10764" width="9.08984375" style="201" bestFit="1"/>
    <col min="10765" max="10765" width="7.6328125" style="201" bestFit="1" customWidth="1"/>
    <col min="10766" max="10766" width="7.36328125" style="201" bestFit="1" customWidth="1"/>
    <col min="10767" max="10767" width="6.90625" style="201" customWidth="1"/>
    <col min="10768" max="10768" width="10.453125" style="201" bestFit="1" customWidth="1"/>
    <col min="10769" max="10769" width="4.54296875" style="201" bestFit="1" customWidth="1"/>
    <col min="10770" max="10770" width="6.6328125" style="201" bestFit="1" customWidth="1"/>
    <col min="10771" max="10771" width="5.453125" style="201" bestFit="1" customWidth="1"/>
    <col min="10772" max="10772" width="7.36328125" style="201" bestFit="1" customWidth="1"/>
    <col min="10773" max="10773" width="8.453125" style="201" bestFit="1" customWidth="1"/>
    <col min="10774" max="10774" width="6.36328125" style="201" bestFit="1" customWidth="1"/>
    <col min="10775" max="10775" width="7.453125" style="201" bestFit="1" customWidth="1"/>
    <col min="10776" max="10776" width="7.36328125" style="201" bestFit="1" customWidth="1"/>
    <col min="10777" max="10777" width="4.08984375" style="201" bestFit="1" customWidth="1"/>
    <col min="10778" max="10778" width="6.54296875" style="201" bestFit="1" customWidth="1"/>
    <col min="10779" max="10779" width="8.08984375" style="201" bestFit="1" customWidth="1"/>
    <col min="10780" max="10780" width="10.36328125" style="201" bestFit="1" customWidth="1"/>
    <col min="10781" max="10781" width="41.6328125" style="201" bestFit="1" customWidth="1"/>
    <col min="10782" max="10782" width="185.54296875" style="201" bestFit="1" customWidth="1"/>
    <col min="10783" max="11000" width="6.90625" style="201" customWidth="1"/>
    <col min="11001" max="11001" width="14.453125" style="201" bestFit="1" customWidth="1"/>
    <col min="11002" max="11002" width="9.08984375" style="201" bestFit="1"/>
    <col min="11003" max="11004" width="8.08984375" style="201" bestFit="1" customWidth="1"/>
    <col min="11005" max="11005" width="6.08984375" style="201" bestFit="1" customWidth="1"/>
    <col min="11006" max="11006" width="28.453125" style="201" bestFit="1" customWidth="1"/>
    <col min="11007" max="11007" width="12.453125" style="201" bestFit="1" customWidth="1"/>
    <col min="11008" max="11008" width="11" style="201" bestFit="1" customWidth="1"/>
    <col min="11009" max="11009" width="8.08984375" style="201" bestFit="1" customWidth="1"/>
    <col min="11010" max="11010" width="23" style="201" bestFit="1" customWidth="1"/>
    <col min="11011" max="11011" width="13.54296875" style="201" bestFit="1" customWidth="1"/>
    <col min="11012" max="11012" width="12.08984375" style="201" bestFit="1" customWidth="1"/>
    <col min="11013" max="11013" width="11" style="201" bestFit="1" customWidth="1"/>
    <col min="11014" max="11014" width="8.36328125" style="201" bestFit="1" customWidth="1"/>
    <col min="11015" max="11015" width="20.54296875" style="201" bestFit="1" customWidth="1"/>
    <col min="11016" max="11016" width="12" style="201" bestFit="1" customWidth="1"/>
    <col min="11017" max="11017" width="7.6328125" style="201" bestFit="1" customWidth="1"/>
    <col min="11018" max="11018" width="8.08984375" style="201" bestFit="1" customWidth="1"/>
    <col min="11019" max="11019" width="8.6328125" style="201" bestFit="1" customWidth="1"/>
    <col min="11020" max="11020" width="9.08984375" style="201" bestFit="1"/>
    <col min="11021" max="11021" width="7.6328125" style="201" bestFit="1" customWidth="1"/>
    <col min="11022" max="11022" width="7.36328125" style="201" bestFit="1" customWidth="1"/>
    <col min="11023" max="11023" width="6.90625" style="201" customWidth="1"/>
    <col min="11024" max="11024" width="10.453125" style="201" bestFit="1" customWidth="1"/>
    <col min="11025" max="11025" width="4.54296875" style="201" bestFit="1" customWidth="1"/>
    <col min="11026" max="11026" width="6.6328125" style="201" bestFit="1" customWidth="1"/>
    <col min="11027" max="11027" width="5.453125" style="201" bestFit="1" customWidth="1"/>
    <col min="11028" max="11028" width="7.36328125" style="201" bestFit="1" customWidth="1"/>
    <col min="11029" max="11029" width="8.453125" style="201" bestFit="1" customWidth="1"/>
    <col min="11030" max="11030" width="6.36328125" style="201" bestFit="1" customWidth="1"/>
    <col min="11031" max="11031" width="7.453125" style="201" bestFit="1" customWidth="1"/>
    <col min="11032" max="11032" width="7.36328125" style="201" bestFit="1" customWidth="1"/>
    <col min="11033" max="11033" width="4.08984375" style="201" bestFit="1" customWidth="1"/>
    <col min="11034" max="11034" width="6.54296875" style="201" bestFit="1" customWidth="1"/>
    <col min="11035" max="11035" width="8.08984375" style="201" bestFit="1" customWidth="1"/>
    <col min="11036" max="11036" width="10.36328125" style="201" bestFit="1" customWidth="1"/>
    <col min="11037" max="11037" width="41.6328125" style="201" bestFit="1" customWidth="1"/>
    <col min="11038" max="11038" width="185.54296875" style="201" bestFit="1" customWidth="1"/>
    <col min="11039" max="11256" width="6.90625" style="201" customWidth="1"/>
    <col min="11257" max="11257" width="14.453125" style="201" bestFit="1" customWidth="1"/>
    <col min="11258" max="11258" width="9.08984375" style="201" bestFit="1"/>
    <col min="11259" max="11260" width="8.08984375" style="201" bestFit="1" customWidth="1"/>
    <col min="11261" max="11261" width="6.08984375" style="201" bestFit="1" customWidth="1"/>
    <col min="11262" max="11262" width="28.453125" style="201" bestFit="1" customWidth="1"/>
    <col min="11263" max="11263" width="12.453125" style="201" bestFit="1" customWidth="1"/>
    <col min="11264" max="11264" width="11" style="201" bestFit="1" customWidth="1"/>
    <col min="11265" max="11265" width="8.08984375" style="201" bestFit="1" customWidth="1"/>
    <col min="11266" max="11266" width="23" style="201" bestFit="1" customWidth="1"/>
    <col min="11267" max="11267" width="13.54296875" style="201" bestFit="1" customWidth="1"/>
    <col min="11268" max="11268" width="12.08984375" style="201" bestFit="1" customWidth="1"/>
    <col min="11269" max="11269" width="11" style="201" bestFit="1" customWidth="1"/>
    <col min="11270" max="11270" width="8.36328125" style="201" bestFit="1" customWidth="1"/>
    <col min="11271" max="11271" width="20.54296875" style="201" bestFit="1" customWidth="1"/>
    <col min="11272" max="11272" width="12" style="201" bestFit="1" customWidth="1"/>
    <col min="11273" max="11273" width="7.6328125" style="201" bestFit="1" customWidth="1"/>
    <col min="11274" max="11274" width="8.08984375" style="201" bestFit="1" customWidth="1"/>
    <col min="11275" max="11275" width="8.6328125" style="201" bestFit="1" customWidth="1"/>
    <col min="11276" max="11276" width="9.08984375" style="201" bestFit="1"/>
    <col min="11277" max="11277" width="7.6328125" style="201" bestFit="1" customWidth="1"/>
    <col min="11278" max="11278" width="7.36328125" style="201" bestFit="1" customWidth="1"/>
    <col min="11279" max="11279" width="6.90625" style="201" customWidth="1"/>
    <col min="11280" max="11280" width="10.453125" style="201" bestFit="1" customWidth="1"/>
    <col min="11281" max="11281" width="4.54296875" style="201" bestFit="1" customWidth="1"/>
    <col min="11282" max="11282" width="6.6328125" style="201" bestFit="1" customWidth="1"/>
    <col min="11283" max="11283" width="5.453125" style="201" bestFit="1" customWidth="1"/>
    <col min="11284" max="11284" width="7.36328125" style="201" bestFit="1" customWidth="1"/>
    <col min="11285" max="11285" width="8.453125" style="201" bestFit="1" customWidth="1"/>
    <col min="11286" max="11286" width="6.36328125" style="201" bestFit="1" customWidth="1"/>
    <col min="11287" max="11287" width="7.453125" style="201" bestFit="1" customWidth="1"/>
    <col min="11288" max="11288" width="7.36328125" style="201" bestFit="1" customWidth="1"/>
    <col min="11289" max="11289" width="4.08984375" style="201" bestFit="1" customWidth="1"/>
    <col min="11290" max="11290" width="6.54296875" style="201" bestFit="1" customWidth="1"/>
    <col min="11291" max="11291" width="8.08984375" style="201" bestFit="1" customWidth="1"/>
    <col min="11292" max="11292" width="10.36328125" style="201" bestFit="1" customWidth="1"/>
    <col min="11293" max="11293" width="41.6328125" style="201" bestFit="1" customWidth="1"/>
    <col min="11294" max="11294" width="185.54296875" style="201" bestFit="1" customWidth="1"/>
    <col min="11295" max="11512" width="6.90625" style="201" customWidth="1"/>
    <col min="11513" max="11513" width="14.453125" style="201" bestFit="1" customWidth="1"/>
    <col min="11514" max="11514" width="9.08984375" style="201" bestFit="1"/>
    <col min="11515" max="11516" width="8.08984375" style="201" bestFit="1" customWidth="1"/>
    <col min="11517" max="11517" width="6.08984375" style="201" bestFit="1" customWidth="1"/>
    <col min="11518" max="11518" width="28.453125" style="201" bestFit="1" customWidth="1"/>
    <col min="11519" max="11519" width="12.453125" style="201" bestFit="1" customWidth="1"/>
    <col min="11520" max="11520" width="11" style="201" bestFit="1" customWidth="1"/>
    <col min="11521" max="11521" width="8.08984375" style="201" bestFit="1" customWidth="1"/>
    <col min="11522" max="11522" width="23" style="201" bestFit="1" customWidth="1"/>
    <col min="11523" max="11523" width="13.54296875" style="201" bestFit="1" customWidth="1"/>
    <col min="11524" max="11524" width="12.08984375" style="201" bestFit="1" customWidth="1"/>
    <col min="11525" max="11525" width="11" style="201" bestFit="1" customWidth="1"/>
    <col min="11526" max="11526" width="8.36328125" style="201" bestFit="1" customWidth="1"/>
    <col min="11527" max="11527" width="20.54296875" style="201" bestFit="1" customWidth="1"/>
    <col min="11528" max="11528" width="12" style="201" bestFit="1" customWidth="1"/>
    <col min="11529" max="11529" width="7.6328125" style="201" bestFit="1" customWidth="1"/>
    <col min="11530" max="11530" width="8.08984375" style="201" bestFit="1" customWidth="1"/>
    <col min="11531" max="11531" width="8.6328125" style="201" bestFit="1" customWidth="1"/>
    <col min="11532" max="11532" width="9.08984375" style="201" bestFit="1"/>
    <col min="11533" max="11533" width="7.6328125" style="201" bestFit="1" customWidth="1"/>
    <col min="11534" max="11534" width="7.36328125" style="201" bestFit="1" customWidth="1"/>
    <col min="11535" max="11535" width="6.90625" style="201" customWidth="1"/>
    <col min="11536" max="11536" width="10.453125" style="201" bestFit="1" customWidth="1"/>
    <col min="11537" max="11537" width="4.54296875" style="201" bestFit="1" customWidth="1"/>
    <col min="11538" max="11538" width="6.6328125" style="201" bestFit="1" customWidth="1"/>
    <col min="11539" max="11539" width="5.453125" style="201" bestFit="1" customWidth="1"/>
    <col min="11540" max="11540" width="7.36328125" style="201" bestFit="1" customWidth="1"/>
    <col min="11541" max="11541" width="8.453125" style="201" bestFit="1" customWidth="1"/>
    <col min="11542" max="11542" width="6.36328125" style="201" bestFit="1" customWidth="1"/>
    <col min="11543" max="11543" width="7.453125" style="201" bestFit="1" customWidth="1"/>
    <col min="11544" max="11544" width="7.36328125" style="201" bestFit="1" customWidth="1"/>
    <col min="11545" max="11545" width="4.08984375" style="201" bestFit="1" customWidth="1"/>
    <col min="11546" max="11546" width="6.54296875" style="201" bestFit="1" customWidth="1"/>
    <col min="11547" max="11547" width="8.08984375" style="201" bestFit="1" customWidth="1"/>
    <col min="11548" max="11548" width="10.36328125" style="201" bestFit="1" customWidth="1"/>
    <col min="11549" max="11549" width="41.6328125" style="201" bestFit="1" customWidth="1"/>
    <col min="11550" max="11550" width="185.54296875" style="201" bestFit="1" customWidth="1"/>
    <col min="11551" max="11768" width="6.90625" style="201" customWidth="1"/>
    <col min="11769" max="11769" width="14.453125" style="201" bestFit="1" customWidth="1"/>
    <col min="11770" max="11770" width="9.08984375" style="201" bestFit="1"/>
    <col min="11771" max="11772" width="8.08984375" style="201" bestFit="1" customWidth="1"/>
    <col min="11773" max="11773" width="6.08984375" style="201" bestFit="1" customWidth="1"/>
    <col min="11774" max="11774" width="28.453125" style="201" bestFit="1" customWidth="1"/>
    <col min="11775" max="11775" width="12.453125" style="201" bestFit="1" customWidth="1"/>
    <col min="11776" max="11776" width="11" style="201" bestFit="1" customWidth="1"/>
    <col min="11777" max="11777" width="8.08984375" style="201" bestFit="1" customWidth="1"/>
    <col min="11778" max="11778" width="23" style="201" bestFit="1" customWidth="1"/>
    <col min="11779" max="11779" width="13.54296875" style="201" bestFit="1" customWidth="1"/>
    <col min="11780" max="11780" width="12.08984375" style="201" bestFit="1" customWidth="1"/>
    <col min="11781" max="11781" width="11" style="201" bestFit="1" customWidth="1"/>
    <col min="11782" max="11782" width="8.36328125" style="201" bestFit="1" customWidth="1"/>
    <col min="11783" max="11783" width="20.54296875" style="201" bestFit="1" customWidth="1"/>
    <col min="11784" max="11784" width="12" style="201" bestFit="1" customWidth="1"/>
    <col min="11785" max="11785" width="7.6328125" style="201" bestFit="1" customWidth="1"/>
    <col min="11786" max="11786" width="8.08984375" style="201" bestFit="1" customWidth="1"/>
    <col min="11787" max="11787" width="8.6328125" style="201" bestFit="1" customWidth="1"/>
    <col min="11788" max="11788" width="9.08984375" style="201" bestFit="1"/>
    <col min="11789" max="11789" width="7.6328125" style="201" bestFit="1" customWidth="1"/>
    <col min="11790" max="11790" width="7.36328125" style="201" bestFit="1" customWidth="1"/>
    <col min="11791" max="11791" width="6.90625" style="201" customWidth="1"/>
    <col min="11792" max="11792" width="10.453125" style="201" bestFit="1" customWidth="1"/>
    <col min="11793" max="11793" width="4.54296875" style="201" bestFit="1" customWidth="1"/>
    <col min="11794" max="11794" width="6.6328125" style="201" bestFit="1" customWidth="1"/>
    <col min="11795" max="11795" width="5.453125" style="201" bestFit="1" customWidth="1"/>
    <col min="11796" max="11796" width="7.36328125" style="201" bestFit="1" customWidth="1"/>
    <col min="11797" max="11797" width="8.453125" style="201" bestFit="1" customWidth="1"/>
    <col min="11798" max="11798" width="6.36328125" style="201" bestFit="1" customWidth="1"/>
    <col min="11799" max="11799" width="7.453125" style="201" bestFit="1" customWidth="1"/>
    <col min="11800" max="11800" width="7.36328125" style="201" bestFit="1" customWidth="1"/>
    <col min="11801" max="11801" width="4.08984375" style="201" bestFit="1" customWidth="1"/>
    <col min="11802" max="11802" width="6.54296875" style="201" bestFit="1" customWidth="1"/>
    <col min="11803" max="11803" width="8.08984375" style="201" bestFit="1" customWidth="1"/>
    <col min="11804" max="11804" width="10.36328125" style="201" bestFit="1" customWidth="1"/>
    <col min="11805" max="11805" width="41.6328125" style="201" bestFit="1" customWidth="1"/>
    <col min="11806" max="11806" width="185.54296875" style="201" bestFit="1" customWidth="1"/>
    <col min="11807" max="12024" width="6.90625" style="201" customWidth="1"/>
    <col min="12025" max="12025" width="14.453125" style="201" bestFit="1" customWidth="1"/>
    <col min="12026" max="12026" width="9.08984375" style="201" bestFit="1"/>
    <col min="12027" max="12028" width="8.08984375" style="201" bestFit="1" customWidth="1"/>
    <col min="12029" max="12029" width="6.08984375" style="201" bestFit="1" customWidth="1"/>
    <col min="12030" max="12030" width="28.453125" style="201" bestFit="1" customWidth="1"/>
    <col min="12031" max="12031" width="12.453125" style="201" bestFit="1" customWidth="1"/>
    <col min="12032" max="12032" width="11" style="201" bestFit="1" customWidth="1"/>
    <col min="12033" max="12033" width="8.08984375" style="201" bestFit="1" customWidth="1"/>
    <col min="12034" max="12034" width="23" style="201" bestFit="1" customWidth="1"/>
    <col min="12035" max="12035" width="13.54296875" style="201" bestFit="1" customWidth="1"/>
    <col min="12036" max="12036" width="12.08984375" style="201" bestFit="1" customWidth="1"/>
    <col min="12037" max="12037" width="11" style="201" bestFit="1" customWidth="1"/>
    <col min="12038" max="12038" width="8.36328125" style="201" bestFit="1" customWidth="1"/>
    <col min="12039" max="12039" width="20.54296875" style="201" bestFit="1" customWidth="1"/>
    <col min="12040" max="12040" width="12" style="201" bestFit="1" customWidth="1"/>
    <col min="12041" max="12041" width="7.6328125" style="201" bestFit="1" customWidth="1"/>
    <col min="12042" max="12042" width="8.08984375" style="201" bestFit="1" customWidth="1"/>
    <col min="12043" max="12043" width="8.6328125" style="201" bestFit="1" customWidth="1"/>
    <col min="12044" max="12044" width="9.08984375" style="201" bestFit="1"/>
    <col min="12045" max="12045" width="7.6328125" style="201" bestFit="1" customWidth="1"/>
    <col min="12046" max="12046" width="7.36328125" style="201" bestFit="1" customWidth="1"/>
    <col min="12047" max="12047" width="6.90625" style="201" customWidth="1"/>
    <col min="12048" max="12048" width="10.453125" style="201" bestFit="1" customWidth="1"/>
    <col min="12049" max="12049" width="4.54296875" style="201" bestFit="1" customWidth="1"/>
    <col min="12050" max="12050" width="6.6328125" style="201" bestFit="1" customWidth="1"/>
    <col min="12051" max="12051" width="5.453125" style="201" bestFit="1" customWidth="1"/>
    <col min="12052" max="12052" width="7.36328125" style="201" bestFit="1" customWidth="1"/>
    <col min="12053" max="12053" width="8.453125" style="201" bestFit="1" customWidth="1"/>
    <col min="12054" max="12054" width="6.36328125" style="201" bestFit="1" customWidth="1"/>
    <col min="12055" max="12055" width="7.453125" style="201" bestFit="1" customWidth="1"/>
    <col min="12056" max="12056" width="7.36328125" style="201" bestFit="1" customWidth="1"/>
    <col min="12057" max="12057" width="4.08984375" style="201" bestFit="1" customWidth="1"/>
    <col min="12058" max="12058" width="6.54296875" style="201" bestFit="1" customWidth="1"/>
    <col min="12059" max="12059" width="8.08984375" style="201" bestFit="1" customWidth="1"/>
    <col min="12060" max="12060" width="10.36328125" style="201" bestFit="1" customWidth="1"/>
    <col min="12061" max="12061" width="41.6328125" style="201" bestFit="1" customWidth="1"/>
    <col min="12062" max="12062" width="185.54296875" style="201" bestFit="1" customWidth="1"/>
    <col min="12063" max="12280" width="6.90625" style="201" customWidth="1"/>
    <col min="12281" max="12281" width="14.453125" style="201" bestFit="1" customWidth="1"/>
    <col min="12282" max="12282" width="9.08984375" style="201" bestFit="1"/>
    <col min="12283" max="12284" width="8.08984375" style="201" bestFit="1" customWidth="1"/>
    <col min="12285" max="12285" width="6.08984375" style="201" bestFit="1" customWidth="1"/>
    <col min="12286" max="12286" width="28.453125" style="201" bestFit="1" customWidth="1"/>
    <col min="12287" max="12287" width="12.453125" style="201" bestFit="1" customWidth="1"/>
    <col min="12288" max="12288" width="11" style="201" bestFit="1" customWidth="1"/>
    <col min="12289" max="12289" width="8.08984375" style="201" bestFit="1" customWidth="1"/>
    <col min="12290" max="12290" width="23" style="201" bestFit="1" customWidth="1"/>
    <col min="12291" max="12291" width="13.54296875" style="201" bestFit="1" customWidth="1"/>
    <col min="12292" max="12292" width="12.08984375" style="201" bestFit="1" customWidth="1"/>
    <col min="12293" max="12293" width="11" style="201" bestFit="1" customWidth="1"/>
    <col min="12294" max="12294" width="8.36328125" style="201" bestFit="1" customWidth="1"/>
    <col min="12295" max="12295" width="20.54296875" style="201" bestFit="1" customWidth="1"/>
    <col min="12296" max="12296" width="12" style="201" bestFit="1" customWidth="1"/>
    <col min="12297" max="12297" width="7.6328125" style="201" bestFit="1" customWidth="1"/>
    <col min="12298" max="12298" width="8.08984375" style="201" bestFit="1" customWidth="1"/>
    <col min="12299" max="12299" width="8.6328125" style="201" bestFit="1" customWidth="1"/>
    <col min="12300" max="12300" width="9.08984375" style="201" bestFit="1"/>
    <col min="12301" max="12301" width="7.6328125" style="201" bestFit="1" customWidth="1"/>
    <col min="12302" max="12302" width="7.36328125" style="201" bestFit="1" customWidth="1"/>
    <col min="12303" max="12303" width="6.90625" style="201" customWidth="1"/>
    <col min="12304" max="12304" width="10.453125" style="201" bestFit="1" customWidth="1"/>
    <col min="12305" max="12305" width="4.54296875" style="201" bestFit="1" customWidth="1"/>
    <col min="12306" max="12306" width="6.6328125" style="201" bestFit="1" customWidth="1"/>
    <col min="12307" max="12307" width="5.453125" style="201" bestFit="1" customWidth="1"/>
    <col min="12308" max="12308" width="7.36328125" style="201" bestFit="1" customWidth="1"/>
    <col min="12309" max="12309" width="8.453125" style="201" bestFit="1" customWidth="1"/>
    <col min="12310" max="12310" width="6.36328125" style="201" bestFit="1" customWidth="1"/>
    <col min="12311" max="12311" width="7.453125" style="201" bestFit="1" customWidth="1"/>
    <col min="12312" max="12312" width="7.36328125" style="201" bestFit="1" customWidth="1"/>
    <col min="12313" max="12313" width="4.08984375" style="201" bestFit="1" customWidth="1"/>
    <col min="12314" max="12314" width="6.54296875" style="201" bestFit="1" customWidth="1"/>
    <col min="12315" max="12315" width="8.08984375" style="201" bestFit="1" customWidth="1"/>
    <col min="12316" max="12316" width="10.36328125" style="201" bestFit="1" customWidth="1"/>
    <col min="12317" max="12317" width="41.6328125" style="201" bestFit="1" customWidth="1"/>
    <col min="12318" max="12318" width="185.54296875" style="201" bestFit="1" customWidth="1"/>
    <col min="12319" max="12536" width="6.90625" style="201" customWidth="1"/>
    <col min="12537" max="12537" width="14.453125" style="201" bestFit="1" customWidth="1"/>
    <col min="12538" max="12538" width="9.08984375" style="201" bestFit="1"/>
    <col min="12539" max="12540" width="8.08984375" style="201" bestFit="1" customWidth="1"/>
    <col min="12541" max="12541" width="6.08984375" style="201" bestFit="1" customWidth="1"/>
    <col min="12542" max="12542" width="28.453125" style="201" bestFit="1" customWidth="1"/>
    <col min="12543" max="12543" width="12.453125" style="201" bestFit="1" customWidth="1"/>
    <col min="12544" max="12544" width="11" style="201" bestFit="1" customWidth="1"/>
    <col min="12545" max="12545" width="8.08984375" style="201" bestFit="1" customWidth="1"/>
    <col min="12546" max="12546" width="23" style="201" bestFit="1" customWidth="1"/>
    <col min="12547" max="12547" width="13.54296875" style="201" bestFit="1" customWidth="1"/>
    <col min="12548" max="12548" width="12.08984375" style="201" bestFit="1" customWidth="1"/>
    <col min="12549" max="12549" width="11" style="201" bestFit="1" customWidth="1"/>
    <col min="12550" max="12550" width="8.36328125" style="201" bestFit="1" customWidth="1"/>
    <col min="12551" max="12551" width="20.54296875" style="201" bestFit="1" customWidth="1"/>
    <col min="12552" max="12552" width="12" style="201" bestFit="1" customWidth="1"/>
    <col min="12553" max="12553" width="7.6328125" style="201" bestFit="1" customWidth="1"/>
    <col min="12554" max="12554" width="8.08984375" style="201" bestFit="1" customWidth="1"/>
    <col min="12555" max="12555" width="8.6328125" style="201" bestFit="1" customWidth="1"/>
    <col min="12556" max="12556" width="9.08984375" style="201" bestFit="1"/>
    <col min="12557" max="12557" width="7.6328125" style="201" bestFit="1" customWidth="1"/>
    <col min="12558" max="12558" width="7.36328125" style="201" bestFit="1" customWidth="1"/>
    <col min="12559" max="12559" width="6.90625" style="201" customWidth="1"/>
    <col min="12560" max="12560" width="10.453125" style="201" bestFit="1" customWidth="1"/>
    <col min="12561" max="12561" width="4.54296875" style="201" bestFit="1" customWidth="1"/>
    <col min="12562" max="12562" width="6.6328125" style="201" bestFit="1" customWidth="1"/>
    <col min="12563" max="12563" width="5.453125" style="201" bestFit="1" customWidth="1"/>
    <col min="12564" max="12564" width="7.36328125" style="201" bestFit="1" customWidth="1"/>
    <col min="12565" max="12565" width="8.453125" style="201" bestFit="1" customWidth="1"/>
    <col min="12566" max="12566" width="6.36328125" style="201" bestFit="1" customWidth="1"/>
    <col min="12567" max="12567" width="7.453125" style="201" bestFit="1" customWidth="1"/>
    <col min="12568" max="12568" width="7.36328125" style="201" bestFit="1" customWidth="1"/>
    <col min="12569" max="12569" width="4.08984375" style="201" bestFit="1" customWidth="1"/>
    <col min="12570" max="12570" width="6.54296875" style="201" bestFit="1" customWidth="1"/>
    <col min="12571" max="12571" width="8.08984375" style="201" bestFit="1" customWidth="1"/>
    <col min="12572" max="12572" width="10.36328125" style="201" bestFit="1" customWidth="1"/>
    <col min="12573" max="12573" width="41.6328125" style="201" bestFit="1" customWidth="1"/>
    <col min="12574" max="12574" width="185.54296875" style="201" bestFit="1" customWidth="1"/>
    <col min="12575" max="12792" width="6.90625" style="201" customWidth="1"/>
    <col min="12793" max="12793" width="14.453125" style="201" bestFit="1" customWidth="1"/>
    <col min="12794" max="12794" width="9.08984375" style="201" bestFit="1"/>
    <col min="12795" max="12796" width="8.08984375" style="201" bestFit="1" customWidth="1"/>
    <col min="12797" max="12797" width="6.08984375" style="201" bestFit="1" customWidth="1"/>
    <col min="12798" max="12798" width="28.453125" style="201" bestFit="1" customWidth="1"/>
    <col min="12799" max="12799" width="12.453125" style="201" bestFit="1" customWidth="1"/>
    <col min="12800" max="12800" width="11" style="201" bestFit="1" customWidth="1"/>
    <col min="12801" max="12801" width="8.08984375" style="201" bestFit="1" customWidth="1"/>
    <col min="12802" max="12802" width="23" style="201" bestFit="1" customWidth="1"/>
    <col min="12803" max="12803" width="13.54296875" style="201" bestFit="1" customWidth="1"/>
    <col min="12804" max="12804" width="12.08984375" style="201" bestFit="1" customWidth="1"/>
    <col min="12805" max="12805" width="11" style="201" bestFit="1" customWidth="1"/>
    <col min="12806" max="12806" width="8.36328125" style="201" bestFit="1" customWidth="1"/>
    <col min="12807" max="12807" width="20.54296875" style="201" bestFit="1" customWidth="1"/>
    <col min="12808" max="12808" width="12" style="201" bestFit="1" customWidth="1"/>
    <col min="12809" max="12809" width="7.6328125" style="201" bestFit="1" customWidth="1"/>
    <col min="12810" max="12810" width="8.08984375" style="201" bestFit="1" customWidth="1"/>
    <col min="12811" max="12811" width="8.6328125" style="201" bestFit="1" customWidth="1"/>
    <col min="12812" max="12812" width="9.08984375" style="201" bestFit="1"/>
    <col min="12813" max="12813" width="7.6328125" style="201" bestFit="1" customWidth="1"/>
    <col min="12814" max="12814" width="7.36328125" style="201" bestFit="1" customWidth="1"/>
    <col min="12815" max="12815" width="6.90625" style="201" customWidth="1"/>
    <col min="12816" max="12816" width="10.453125" style="201" bestFit="1" customWidth="1"/>
    <col min="12817" max="12817" width="4.54296875" style="201" bestFit="1" customWidth="1"/>
    <col min="12818" max="12818" width="6.6328125" style="201" bestFit="1" customWidth="1"/>
    <col min="12819" max="12819" width="5.453125" style="201" bestFit="1" customWidth="1"/>
    <col min="12820" max="12820" width="7.36328125" style="201" bestFit="1" customWidth="1"/>
    <col min="12821" max="12821" width="8.453125" style="201" bestFit="1" customWidth="1"/>
    <col min="12822" max="12822" width="6.36328125" style="201" bestFit="1" customWidth="1"/>
    <col min="12823" max="12823" width="7.453125" style="201" bestFit="1" customWidth="1"/>
    <col min="12824" max="12824" width="7.36328125" style="201" bestFit="1" customWidth="1"/>
    <col min="12825" max="12825" width="4.08984375" style="201" bestFit="1" customWidth="1"/>
    <col min="12826" max="12826" width="6.54296875" style="201" bestFit="1" customWidth="1"/>
    <col min="12827" max="12827" width="8.08984375" style="201" bestFit="1" customWidth="1"/>
    <col min="12828" max="12828" width="10.36328125" style="201" bestFit="1" customWidth="1"/>
    <col min="12829" max="12829" width="41.6328125" style="201" bestFit="1" customWidth="1"/>
    <col min="12830" max="12830" width="185.54296875" style="201" bestFit="1" customWidth="1"/>
    <col min="12831" max="13048" width="6.90625" style="201" customWidth="1"/>
    <col min="13049" max="13049" width="14.453125" style="201" bestFit="1" customWidth="1"/>
    <col min="13050" max="13050" width="9.08984375" style="201" bestFit="1"/>
    <col min="13051" max="13052" width="8.08984375" style="201" bestFit="1" customWidth="1"/>
    <col min="13053" max="13053" width="6.08984375" style="201" bestFit="1" customWidth="1"/>
    <col min="13054" max="13054" width="28.453125" style="201" bestFit="1" customWidth="1"/>
    <col min="13055" max="13055" width="12.453125" style="201" bestFit="1" customWidth="1"/>
    <col min="13056" max="13056" width="11" style="201" bestFit="1" customWidth="1"/>
    <col min="13057" max="13057" width="8.08984375" style="201" bestFit="1" customWidth="1"/>
    <col min="13058" max="13058" width="23" style="201" bestFit="1" customWidth="1"/>
    <col min="13059" max="13059" width="13.54296875" style="201" bestFit="1" customWidth="1"/>
    <col min="13060" max="13060" width="12.08984375" style="201" bestFit="1" customWidth="1"/>
    <col min="13061" max="13061" width="11" style="201" bestFit="1" customWidth="1"/>
    <col min="13062" max="13062" width="8.36328125" style="201" bestFit="1" customWidth="1"/>
    <col min="13063" max="13063" width="20.54296875" style="201" bestFit="1" customWidth="1"/>
    <col min="13064" max="13064" width="12" style="201" bestFit="1" customWidth="1"/>
    <col min="13065" max="13065" width="7.6328125" style="201" bestFit="1" customWidth="1"/>
    <col min="13066" max="13066" width="8.08984375" style="201" bestFit="1" customWidth="1"/>
    <col min="13067" max="13067" width="8.6328125" style="201" bestFit="1" customWidth="1"/>
    <col min="13068" max="13068" width="9.08984375" style="201" bestFit="1"/>
    <col min="13069" max="13069" width="7.6328125" style="201" bestFit="1" customWidth="1"/>
    <col min="13070" max="13070" width="7.36328125" style="201" bestFit="1" customWidth="1"/>
    <col min="13071" max="13071" width="6.90625" style="201" customWidth="1"/>
    <col min="13072" max="13072" width="10.453125" style="201" bestFit="1" customWidth="1"/>
    <col min="13073" max="13073" width="4.54296875" style="201" bestFit="1" customWidth="1"/>
    <col min="13074" max="13074" width="6.6328125" style="201" bestFit="1" customWidth="1"/>
    <col min="13075" max="13075" width="5.453125" style="201" bestFit="1" customWidth="1"/>
    <col min="13076" max="13076" width="7.36328125" style="201" bestFit="1" customWidth="1"/>
    <col min="13077" max="13077" width="8.453125" style="201" bestFit="1" customWidth="1"/>
    <col min="13078" max="13078" width="6.36328125" style="201" bestFit="1" customWidth="1"/>
    <col min="13079" max="13079" width="7.453125" style="201" bestFit="1" customWidth="1"/>
    <col min="13080" max="13080" width="7.36328125" style="201" bestFit="1" customWidth="1"/>
    <col min="13081" max="13081" width="4.08984375" style="201" bestFit="1" customWidth="1"/>
    <col min="13082" max="13082" width="6.54296875" style="201" bestFit="1" customWidth="1"/>
    <col min="13083" max="13083" width="8.08984375" style="201" bestFit="1" customWidth="1"/>
    <col min="13084" max="13084" width="10.36328125" style="201" bestFit="1" customWidth="1"/>
    <col min="13085" max="13085" width="41.6328125" style="201" bestFit="1" customWidth="1"/>
    <col min="13086" max="13086" width="185.54296875" style="201" bestFit="1" customWidth="1"/>
    <col min="13087" max="13304" width="6.90625" style="201" customWidth="1"/>
    <col min="13305" max="13305" width="14.453125" style="201" bestFit="1" customWidth="1"/>
    <col min="13306" max="13306" width="9.08984375" style="201" bestFit="1"/>
    <col min="13307" max="13308" width="8.08984375" style="201" bestFit="1" customWidth="1"/>
    <col min="13309" max="13309" width="6.08984375" style="201" bestFit="1" customWidth="1"/>
    <col min="13310" max="13310" width="28.453125" style="201" bestFit="1" customWidth="1"/>
    <col min="13311" max="13311" width="12.453125" style="201" bestFit="1" customWidth="1"/>
    <col min="13312" max="13312" width="11" style="201" bestFit="1" customWidth="1"/>
    <col min="13313" max="13313" width="8.08984375" style="201" bestFit="1" customWidth="1"/>
    <col min="13314" max="13314" width="23" style="201" bestFit="1" customWidth="1"/>
    <col min="13315" max="13315" width="13.54296875" style="201" bestFit="1" customWidth="1"/>
    <col min="13316" max="13316" width="12.08984375" style="201" bestFit="1" customWidth="1"/>
    <col min="13317" max="13317" width="11" style="201" bestFit="1" customWidth="1"/>
    <col min="13318" max="13318" width="8.36328125" style="201" bestFit="1" customWidth="1"/>
    <col min="13319" max="13319" width="20.54296875" style="201" bestFit="1" customWidth="1"/>
    <col min="13320" max="13320" width="12" style="201" bestFit="1" customWidth="1"/>
    <col min="13321" max="13321" width="7.6328125" style="201" bestFit="1" customWidth="1"/>
    <col min="13322" max="13322" width="8.08984375" style="201" bestFit="1" customWidth="1"/>
    <col min="13323" max="13323" width="8.6328125" style="201" bestFit="1" customWidth="1"/>
    <col min="13324" max="13324" width="9.08984375" style="201" bestFit="1"/>
    <col min="13325" max="13325" width="7.6328125" style="201" bestFit="1" customWidth="1"/>
    <col min="13326" max="13326" width="7.36328125" style="201" bestFit="1" customWidth="1"/>
    <col min="13327" max="13327" width="6.90625" style="201" customWidth="1"/>
    <col min="13328" max="13328" width="10.453125" style="201" bestFit="1" customWidth="1"/>
    <col min="13329" max="13329" width="4.54296875" style="201" bestFit="1" customWidth="1"/>
    <col min="13330" max="13330" width="6.6328125" style="201" bestFit="1" customWidth="1"/>
    <col min="13331" max="13331" width="5.453125" style="201" bestFit="1" customWidth="1"/>
    <col min="13332" max="13332" width="7.36328125" style="201" bestFit="1" customWidth="1"/>
    <col min="13333" max="13333" width="8.453125" style="201" bestFit="1" customWidth="1"/>
    <col min="13334" max="13334" width="6.36328125" style="201" bestFit="1" customWidth="1"/>
    <col min="13335" max="13335" width="7.453125" style="201" bestFit="1" customWidth="1"/>
    <col min="13336" max="13336" width="7.36328125" style="201" bestFit="1" customWidth="1"/>
    <col min="13337" max="13337" width="4.08984375" style="201" bestFit="1" customWidth="1"/>
    <col min="13338" max="13338" width="6.54296875" style="201" bestFit="1" customWidth="1"/>
    <col min="13339" max="13339" width="8.08984375" style="201" bestFit="1" customWidth="1"/>
    <col min="13340" max="13340" width="10.36328125" style="201" bestFit="1" customWidth="1"/>
    <col min="13341" max="13341" width="41.6328125" style="201" bestFit="1" customWidth="1"/>
    <col min="13342" max="13342" width="185.54296875" style="201" bestFit="1" customWidth="1"/>
    <col min="13343" max="13560" width="6.90625" style="201" customWidth="1"/>
    <col min="13561" max="13561" width="14.453125" style="201" bestFit="1" customWidth="1"/>
    <col min="13562" max="13562" width="9.08984375" style="201" bestFit="1"/>
    <col min="13563" max="13564" width="8.08984375" style="201" bestFit="1" customWidth="1"/>
    <col min="13565" max="13565" width="6.08984375" style="201" bestFit="1" customWidth="1"/>
    <col min="13566" max="13566" width="28.453125" style="201" bestFit="1" customWidth="1"/>
    <col min="13567" max="13567" width="12.453125" style="201" bestFit="1" customWidth="1"/>
    <col min="13568" max="13568" width="11" style="201" bestFit="1" customWidth="1"/>
    <col min="13569" max="13569" width="8.08984375" style="201" bestFit="1" customWidth="1"/>
    <col min="13570" max="13570" width="23" style="201" bestFit="1" customWidth="1"/>
    <col min="13571" max="13571" width="13.54296875" style="201" bestFit="1" customWidth="1"/>
    <col min="13572" max="13572" width="12.08984375" style="201" bestFit="1" customWidth="1"/>
    <col min="13573" max="13573" width="11" style="201" bestFit="1" customWidth="1"/>
    <col min="13574" max="13574" width="8.36328125" style="201" bestFit="1" customWidth="1"/>
    <col min="13575" max="13575" width="20.54296875" style="201" bestFit="1" customWidth="1"/>
    <col min="13576" max="13576" width="12" style="201" bestFit="1" customWidth="1"/>
    <col min="13577" max="13577" width="7.6328125" style="201" bestFit="1" customWidth="1"/>
    <col min="13578" max="13578" width="8.08984375" style="201" bestFit="1" customWidth="1"/>
    <col min="13579" max="13579" width="8.6328125" style="201" bestFit="1" customWidth="1"/>
    <col min="13580" max="13580" width="9.08984375" style="201" bestFit="1"/>
    <col min="13581" max="13581" width="7.6328125" style="201" bestFit="1" customWidth="1"/>
    <col min="13582" max="13582" width="7.36328125" style="201" bestFit="1" customWidth="1"/>
    <col min="13583" max="13583" width="6.90625" style="201" customWidth="1"/>
    <col min="13584" max="13584" width="10.453125" style="201" bestFit="1" customWidth="1"/>
    <col min="13585" max="13585" width="4.54296875" style="201" bestFit="1" customWidth="1"/>
    <col min="13586" max="13586" width="6.6328125" style="201" bestFit="1" customWidth="1"/>
    <col min="13587" max="13587" width="5.453125" style="201" bestFit="1" customWidth="1"/>
    <col min="13588" max="13588" width="7.36328125" style="201" bestFit="1" customWidth="1"/>
    <col min="13589" max="13589" width="8.453125" style="201" bestFit="1" customWidth="1"/>
    <col min="13590" max="13590" width="6.36328125" style="201" bestFit="1" customWidth="1"/>
    <col min="13591" max="13591" width="7.453125" style="201" bestFit="1" customWidth="1"/>
    <col min="13592" max="13592" width="7.36328125" style="201" bestFit="1" customWidth="1"/>
    <col min="13593" max="13593" width="4.08984375" style="201" bestFit="1" customWidth="1"/>
    <col min="13594" max="13594" width="6.54296875" style="201" bestFit="1" customWidth="1"/>
    <col min="13595" max="13595" width="8.08984375" style="201" bestFit="1" customWidth="1"/>
    <col min="13596" max="13596" width="10.36328125" style="201" bestFit="1" customWidth="1"/>
    <col min="13597" max="13597" width="41.6328125" style="201" bestFit="1" customWidth="1"/>
    <col min="13598" max="13598" width="185.54296875" style="201" bestFit="1" customWidth="1"/>
    <col min="13599" max="13816" width="6.90625" style="201" customWidth="1"/>
    <col min="13817" max="13817" width="14.453125" style="201" bestFit="1" customWidth="1"/>
    <col min="13818" max="13818" width="9.08984375" style="201" bestFit="1"/>
    <col min="13819" max="13820" width="8.08984375" style="201" bestFit="1" customWidth="1"/>
    <col min="13821" max="13821" width="6.08984375" style="201" bestFit="1" customWidth="1"/>
    <col min="13822" max="13822" width="28.453125" style="201" bestFit="1" customWidth="1"/>
    <col min="13823" max="13823" width="12.453125" style="201" bestFit="1" customWidth="1"/>
    <col min="13824" max="13824" width="11" style="201" bestFit="1" customWidth="1"/>
    <col min="13825" max="13825" width="8.08984375" style="201" bestFit="1" customWidth="1"/>
    <col min="13826" max="13826" width="23" style="201" bestFit="1" customWidth="1"/>
    <col min="13827" max="13827" width="13.54296875" style="201" bestFit="1" customWidth="1"/>
    <col min="13828" max="13828" width="12.08984375" style="201" bestFit="1" customWidth="1"/>
    <col min="13829" max="13829" width="11" style="201" bestFit="1" customWidth="1"/>
    <col min="13830" max="13830" width="8.36328125" style="201" bestFit="1" customWidth="1"/>
    <col min="13831" max="13831" width="20.54296875" style="201" bestFit="1" customWidth="1"/>
    <col min="13832" max="13832" width="12" style="201" bestFit="1" customWidth="1"/>
    <col min="13833" max="13833" width="7.6328125" style="201" bestFit="1" customWidth="1"/>
    <col min="13834" max="13834" width="8.08984375" style="201" bestFit="1" customWidth="1"/>
    <col min="13835" max="13835" width="8.6328125" style="201" bestFit="1" customWidth="1"/>
    <col min="13836" max="13836" width="9.08984375" style="201" bestFit="1"/>
    <col min="13837" max="13837" width="7.6328125" style="201" bestFit="1" customWidth="1"/>
    <col min="13838" max="13838" width="7.36328125" style="201" bestFit="1" customWidth="1"/>
    <col min="13839" max="13839" width="6.90625" style="201" customWidth="1"/>
    <col min="13840" max="13840" width="10.453125" style="201" bestFit="1" customWidth="1"/>
    <col min="13841" max="13841" width="4.54296875" style="201" bestFit="1" customWidth="1"/>
    <col min="13842" max="13842" width="6.6328125" style="201" bestFit="1" customWidth="1"/>
    <col min="13843" max="13843" width="5.453125" style="201" bestFit="1" customWidth="1"/>
    <col min="13844" max="13844" width="7.36328125" style="201" bestFit="1" customWidth="1"/>
    <col min="13845" max="13845" width="8.453125" style="201" bestFit="1" customWidth="1"/>
    <col min="13846" max="13846" width="6.36328125" style="201" bestFit="1" customWidth="1"/>
    <col min="13847" max="13847" width="7.453125" style="201" bestFit="1" customWidth="1"/>
    <col min="13848" max="13848" width="7.36328125" style="201" bestFit="1" customWidth="1"/>
    <col min="13849" max="13849" width="4.08984375" style="201" bestFit="1" customWidth="1"/>
    <col min="13850" max="13850" width="6.54296875" style="201" bestFit="1" customWidth="1"/>
    <col min="13851" max="13851" width="8.08984375" style="201" bestFit="1" customWidth="1"/>
    <col min="13852" max="13852" width="10.36328125" style="201" bestFit="1" customWidth="1"/>
    <col min="13853" max="13853" width="41.6328125" style="201" bestFit="1" customWidth="1"/>
    <col min="13854" max="13854" width="185.54296875" style="201" bestFit="1" customWidth="1"/>
    <col min="13855" max="14072" width="6.90625" style="201" customWidth="1"/>
    <col min="14073" max="14073" width="14.453125" style="201" bestFit="1" customWidth="1"/>
    <col min="14074" max="14074" width="9.08984375" style="201" bestFit="1"/>
    <col min="14075" max="14076" width="8.08984375" style="201" bestFit="1" customWidth="1"/>
    <col min="14077" max="14077" width="6.08984375" style="201" bestFit="1" customWidth="1"/>
    <col min="14078" max="14078" width="28.453125" style="201" bestFit="1" customWidth="1"/>
    <col min="14079" max="14079" width="12.453125" style="201" bestFit="1" customWidth="1"/>
    <col min="14080" max="14080" width="11" style="201" bestFit="1" customWidth="1"/>
    <col min="14081" max="14081" width="8.08984375" style="201" bestFit="1" customWidth="1"/>
    <col min="14082" max="14082" width="23" style="201" bestFit="1" customWidth="1"/>
    <col min="14083" max="14083" width="13.54296875" style="201" bestFit="1" customWidth="1"/>
    <col min="14084" max="14084" width="12.08984375" style="201" bestFit="1" customWidth="1"/>
    <col min="14085" max="14085" width="11" style="201" bestFit="1" customWidth="1"/>
    <col min="14086" max="14086" width="8.36328125" style="201" bestFit="1" customWidth="1"/>
    <col min="14087" max="14087" width="20.54296875" style="201" bestFit="1" customWidth="1"/>
    <col min="14088" max="14088" width="12" style="201" bestFit="1" customWidth="1"/>
    <col min="14089" max="14089" width="7.6328125" style="201" bestFit="1" customWidth="1"/>
    <col min="14090" max="14090" width="8.08984375" style="201" bestFit="1" customWidth="1"/>
    <col min="14091" max="14091" width="8.6328125" style="201" bestFit="1" customWidth="1"/>
    <col min="14092" max="14092" width="9.08984375" style="201" bestFit="1"/>
    <col min="14093" max="14093" width="7.6328125" style="201" bestFit="1" customWidth="1"/>
    <col min="14094" max="14094" width="7.36328125" style="201" bestFit="1" customWidth="1"/>
    <col min="14095" max="14095" width="6.90625" style="201" customWidth="1"/>
    <col min="14096" max="14096" width="10.453125" style="201" bestFit="1" customWidth="1"/>
    <col min="14097" max="14097" width="4.54296875" style="201" bestFit="1" customWidth="1"/>
    <col min="14098" max="14098" width="6.6328125" style="201" bestFit="1" customWidth="1"/>
    <col min="14099" max="14099" width="5.453125" style="201" bestFit="1" customWidth="1"/>
    <col min="14100" max="14100" width="7.36328125" style="201" bestFit="1" customWidth="1"/>
    <col min="14101" max="14101" width="8.453125" style="201" bestFit="1" customWidth="1"/>
    <col min="14102" max="14102" width="6.36328125" style="201" bestFit="1" customWidth="1"/>
    <col min="14103" max="14103" width="7.453125" style="201" bestFit="1" customWidth="1"/>
    <col min="14104" max="14104" width="7.36328125" style="201" bestFit="1" customWidth="1"/>
    <col min="14105" max="14105" width="4.08984375" style="201" bestFit="1" customWidth="1"/>
    <col min="14106" max="14106" width="6.54296875" style="201" bestFit="1" customWidth="1"/>
    <col min="14107" max="14107" width="8.08984375" style="201" bestFit="1" customWidth="1"/>
    <col min="14108" max="14108" width="10.36328125" style="201" bestFit="1" customWidth="1"/>
    <col min="14109" max="14109" width="41.6328125" style="201" bestFit="1" customWidth="1"/>
    <col min="14110" max="14110" width="185.54296875" style="201" bestFit="1" customWidth="1"/>
    <col min="14111" max="14328" width="6.90625" style="201" customWidth="1"/>
    <col min="14329" max="14329" width="14.453125" style="201" bestFit="1" customWidth="1"/>
    <col min="14330" max="14330" width="9.08984375" style="201" bestFit="1"/>
    <col min="14331" max="14332" width="8.08984375" style="201" bestFit="1" customWidth="1"/>
    <col min="14333" max="14333" width="6.08984375" style="201" bestFit="1" customWidth="1"/>
    <col min="14334" max="14334" width="28.453125" style="201" bestFit="1" customWidth="1"/>
    <col min="14335" max="14335" width="12.453125" style="201" bestFit="1" customWidth="1"/>
    <col min="14336" max="14336" width="11" style="201" bestFit="1" customWidth="1"/>
    <col min="14337" max="14337" width="8.08984375" style="201" bestFit="1" customWidth="1"/>
    <col min="14338" max="14338" width="23" style="201" bestFit="1" customWidth="1"/>
    <col min="14339" max="14339" width="13.54296875" style="201" bestFit="1" customWidth="1"/>
    <col min="14340" max="14340" width="12.08984375" style="201" bestFit="1" customWidth="1"/>
    <col min="14341" max="14341" width="11" style="201" bestFit="1" customWidth="1"/>
    <col min="14342" max="14342" width="8.36328125" style="201" bestFit="1" customWidth="1"/>
    <col min="14343" max="14343" width="20.54296875" style="201" bestFit="1" customWidth="1"/>
    <col min="14344" max="14344" width="12" style="201" bestFit="1" customWidth="1"/>
    <col min="14345" max="14345" width="7.6328125" style="201" bestFit="1" customWidth="1"/>
    <col min="14346" max="14346" width="8.08984375" style="201" bestFit="1" customWidth="1"/>
    <col min="14347" max="14347" width="8.6328125" style="201" bestFit="1" customWidth="1"/>
    <col min="14348" max="14348" width="9.08984375" style="201" bestFit="1"/>
    <col min="14349" max="14349" width="7.6328125" style="201" bestFit="1" customWidth="1"/>
    <col min="14350" max="14350" width="7.36328125" style="201" bestFit="1" customWidth="1"/>
    <col min="14351" max="14351" width="6.90625" style="201" customWidth="1"/>
    <col min="14352" max="14352" width="10.453125" style="201" bestFit="1" customWidth="1"/>
    <col min="14353" max="14353" width="4.54296875" style="201" bestFit="1" customWidth="1"/>
    <col min="14354" max="14354" width="6.6328125" style="201" bestFit="1" customWidth="1"/>
    <col min="14355" max="14355" width="5.453125" style="201" bestFit="1" customWidth="1"/>
    <col min="14356" max="14356" width="7.36328125" style="201" bestFit="1" customWidth="1"/>
    <col min="14357" max="14357" width="8.453125" style="201" bestFit="1" customWidth="1"/>
    <col min="14358" max="14358" width="6.36328125" style="201" bestFit="1" customWidth="1"/>
    <col min="14359" max="14359" width="7.453125" style="201" bestFit="1" customWidth="1"/>
    <col min="14360" max="14360" width="7.36328125" style="201" bestFit="1" customWidth="1"/>
    <col min="14361" max="14361" width="4.08984375" style="201" bestFit="1" customWidth="1"/>
    <col min="14362" max="14362" width="6.54296875" style="201" bestFit="1" customWidth="1"/>
    <col min="14363" max="14363" width="8.08984375" style="201" bestFit="1" customWidth="1"/>
    <col min="14364" max="14364" width="10.36328125" style="201" bestFit="1" customWidth="1"/>
    <col min="14365" max="14365" width="41.6328125" style="201" bestFit="1" customWidth="1"/>
    <col min="14366" max="14366" width="185.54296875" style="201" bestFit="1" customWidth="1"/>
    <col min="14367" max="14584" width="6.90625" style="201" customWidth="1"/>
    <col min="14585" max="14585" width="14.453125" style="201" bestFit="1" customWidth="1"/>
    <col min="14586" max="14586" width="9.08984375" style="201" bestFit="1"/>
    <col min="14587" max="14588" width="8.08984375" style="201" bestFit="1" customWidth="1"/>
    <col min="14589" max="14589" width="6.08984375" style="201" bestFit="1" customWidth="1"/>
    <col min="14590" max="14590" width="28.453125" style="201" bestFit="1" customWidth="1"/>
    <col min="14591" max="14591" width="12.453125" style="201" bestFit="1" customWidth="1"/>
    <col min="14592" max="14592" width="11" style="201" bestFit="1" customWidth="1"/>
    <col min="14593" max="14593" width="8.08984375" style="201" bestFit="1" customWidth="1"/>
    <col min="14594" max="14594" width="23" style="201" bestFit="1" customWidth="1"/>
    <col min="14595" max="14595" width="13.54296875" style="201" bestFit="1" customWidth="1"/>
    <col min="14596" max="14596" width="12.08984375" style="201" bestFit="1" customWidth="1"/>
    <col min="14597" max="14597" width="11" style="201" bestFit="1" customWidth="1"/>
    <col min="14598" max="14598" width="8.36328125" style="201" bestFit="1" customWidth="1"/>
    <col min="14599" max="14599" width="20.54296875" style="201" bestFit="1" customWidth="1"/>
    <col min="14600" max="14600" width="12" style="201" bestFit="1" customWidth="1"/>
    <col min="14601" max="14601" width="7.6328125" style="201" bestFit="1" customWidth="1"/>
    <col min="14602" max="14602" width="8.08984375" style="201" bestFit="1" customWidth="1"/>
    <col min="14603" max="14603" width="8.6328125" style="201" bestFit="1" customWidth="1"/>
    <col min="14604" max="14604" width="9.08984375" style="201" bestFit="1"/>
    <col min="14605" max="14605" width="7.6328125" style="201" bestFit="1" customWidth="1"/>
    <col min="14606" max="14606" width="7.36328125" style="201" bestFit="1" customWidth="1"/>
    <col min="14607" max="14607" width="6.90625" style="201" customWidth="1"/>
    <col min="14608" max="14608" width="10.453125" style="201" bestFit="1" customWidth="1"/>
    <col min="14609" max="14609" width="4.54296875" style="201" bestFit="1" customWidth="1"/>
    <col min="14610" max="14610" width="6.6328125" style="201" bestFit="1" customWidth="1"/>
    <col min="14611" max="14611" width="5.453125" style="201" bestFit="1" customWidth="1"/>
    <col min="14612" max="14612" width="7.36328125" style="201" bestFit="1" customWidth="1"/>
    <col min="14613" max="14613" width="8.453125" style="201" bestFit="1" customWidth="1"/>
    <col min="14614" max="14614" width="6.36328125" style="201" bestFit="1" customWidth="1"/>
    <col min="14615" max="14615" width="7.453125" style="201" bestFit="1" customWidth="1"/>
    <col min="14616" max="14616" width="7.36328125" style="201" bestFit="1" customWidth="1"/>
    <col min="14617" max="14617" width="4.08984375" style="201" bestFit="1" customWidth="1"/>
    <col min="14618" max="14618" width="6.54296875" style="201" bestFit="1" customWidth="1"/>
    <col min="14619" max="14619" width="8.08984375" style="201" bestFit="1" customWidth="1"/>
    <col min="14620" max="14620" width="10.36328125" style="201" bestFit="1" customWidth="1"/>
    <col min="14621" max="14621" width="41.6328125" style="201" bestFit="1" customWidth="1"/>
    <col min="14622" max="14622" width="185.54296875" style="201" bestFit="1" customWidth="1"/>
    <col min="14623" max="14840" width="6.90625" style="201" customWidth="1"/>
    <col min="14841" max="14841" width="14.453125" style="201" bestFit="1" customWidth="1"/>
    <col min="14842" max="14842" width="9.08984375" style="201" bestFit="1"/>
    <col min="14843" max="14844" width="8.08984375" style="201" bestFit="1" customWidth="1"/>
    <col min="14845" max="14845" width="6.08984375" style="201" bestFit="1" customWidth="1"/>
    <col min="14846" max="14846" width="28.453125" style="201" bestFit="1" customWidth="1"/>
    <col min="14847" max="14847" width="12.453125" style="201" bestFit="1" customWidth="1"/>
    <col min="14848" max="14848" width="11" style="201" bestFit="1" customWidth="1"/>
    <col min="14849" max="14849" width="8.08984375" style="201" bestFit="1" customWidth="1"/>
    <col min="14850" max="14850" width="23" style="201" bestFit="1" customWidth="1"/>
    <col min="14851" max="14851" width="13.54296875" style="201" bestFit="1" customWidth="1"/>
    <col min="14852" max="14852" width="12.08984375" style="201" bestFit="1" customWidth="1"/>
    <col min="14853" max="14853" width="11" style="201" bestFit="1" customWidth="1"/>
    <col min="14854" max="14854" width="8.36328125" style="201" bestFit="1" customWidth="1"/>
    <col min="14855" max="14855" width="20.54296875" style="201" bestFit="1" customWidth="1"/>
    <col min="14856" max="14856" width="12" style="201" bestFit="1" customWidth="1"/>
    <col min="14857" max="14857" width="7.6328125" style="201" bestFit="1" customWidth="1"/>
    <col min="14858" max="14858" width="8.08984375" style="201" bestFit="1" customWidth="1"/>
    <col min="14859" max="14859" width="8.6328125" style="201" bestFit="1" customWidth="1"/>
    <col min="14860" max="14860" width="9.08984375" style="201" bestFit="1"/>
    <col min="14861" max="14861" width="7.6328125" style="201" bestFit="1" customWidth="1"/>
    <col min="14862" max="14862" width="7.36328125" style="201" bestFit="1" customWidth="1"/>
    <col min="14863" max="14863" width="6.90625" style="201" customWidth="1"/>
    <col min="14864" max="14864" width="10.453125" style="201" bestFit="1" customWidth="1"/>
    <col min="14865" max="14865" width="4.54296875" style="201" bestFit="1" customWidth="1"/>
    <col min="14866" max="14866" width="6.6328125" style="201" bestFit="1" customWidth="1"/>
    <col min="14867" max="14867" width="5.453125" style="201" bestFit="1" customWidth="1"/>
    <col min="14868" max="14868" width="7.36328125" style="201" bestFit="1" customWidth="1"/>
    <col min="14869" max="14869" width="8.453125" style="201" bestFit="1" customWidth="1"/>
    <col min="14870" max="14870" width="6.36328125" style="201" bestFit="1" customWidth="1"/>
    <col min="14871" max="14871" width="7.453125" style="201" bestFit="1" customWidth="1"/>
    <col min="14872" max="14872" width="7.36328125" style="201" bestFit="1" customWidth="1"/>
    <col min="14873" max="14873" width="4.08984375" style="201" bestFit="1" customWidth="1"/>
    <col min="14874" max="14874" width="6.54296875" style="201" bestFit="1" customWidth="1"/>
    <col min="14875" max="14875" width="8.08984375" style="201" bestFit="1" customWidth="1"/>
    <col min="14876" max="14876" width="10.36328125" style="201" bestFit="1" customWidth="1"/>
    <col min="14877" max="14877" width="41.6328125" style="201" bestFit="1" customWidth="1"/>
    <col min="14878" max="14878" width="185.54296875" style="201" bestFit="1" customWidth="1"/>
    <col min="14879" max="15096" width="6.90625" style="201" customWidth="1"/>
    <col min="15097" max="15097" width="14.453125" style="201" bestFit="1" customWidth="1"/>
    <col min="15098" max="15098" width="9.08984375" style="201" bestFit="1"/>
    <col min="15099" max="15100" width="8.08984375" style="201" bestFit="1" customWidth="1"/>
    <col min="15101" max="15101" width="6.08984375" style="201" bestFit="1" customWidth="1"/>
    <col min="15102" max="15102" width="28.453125" style="201" bestFit="1" customWidth="1"/>
    <col min="15103" max="15103" width="12.453125" style="201" bestFit="1" customWidth="1"/>
    <col min="15104" max="15104" width="11" style="201" bestFit="1" customWidth="1"/>
    <col min="15105" max="15105" width="8.08984375" style="201" bestFit="1" customWidth="1"/>
    <col min="15106" max="15106" width="23" style="201" bestFit="1" customWidth="1"/>
    <col min="15107" max="15107" width="13.54296875" style="201" bestFit="1" customWidth="1"/>
    <col min="15108" max="15108" width="12.08984375" style="201" bestFit="1" customWidth="1"/>
    <col min="15109" max="15109" width="11" style="201" bestFit="1" customWidth="1"/>
    <col min="15110" max="15110" width="8.36328125" style="201" bestFit="1" customWidth="1"/>
    <col min="15111" max="15111" width="20.54296875" style="201" bestFit="1" customWidth="1"/>
    <col min="15112" max="15112" width="12" style="201" bestFit="1" customWidth="1"/>
    <col min="15113" max="15113" width="7.6328125" style="201" bestFit="1" customWidth="1"/>
    <col min="15114" max="15114" width="8.08984375" style="201" bestFit="1" customWidth="1"/>
    <col min="15115" max="15115" width="8.6328125" style="201" bestFit="1" customWidth="1"/>
    <col min="15116" max="15116" width="9.08984375" style="201" bestFit="1"/>
    <col min="15117" max="15117" width="7.6328125" style="201" bestFit="1" customWidth="1"/>
    <col min="15118" max="15118" width="7.36328125" style="201" bestFit="1" customWidth="1"/>
    <col min="15119" max="15119" width="6.90625" style="201" customWidth="1"/>
    <col min="15120" max="15120" width="10.453125" style="201" bestFit="1" customWidth="1"/>
    <col min="15121" max="15121" width="4.54296875" style="201" bestFit="1" customWidth="1"/>
    <col min="15122" max="15122" width="6.6328125" style="201" bestFit="1" customWidth="1"/>
    <col min="15123" max="15123" width="5.453125" style="201" bestFit="1" customWidth="1"/>
    <col min="15124" max="15124" width="7.36328125" style="201" bestFit="1" customWidth="1"/>
    <col min="15125" max="15125" width="8.453125" style="201" bestFit="1" customWidth="1"/>
    <col min="15126" max="15126" width="6.36328125" style="201" bestFit="1" customWidth="1"/>
    <col min="15127" max="15127" width="7.453125" style="201" bestFit="1" customWidth="1"/>
    <col min="15128" max="15128" width="7.36328125" style="201" bestFit="1" customWidth="1"/>
    <col min="15129" max="15129" width="4.08984375" style="201" bestFit="1" customWidth="1"/>
    <col min="15130" max="15130" width="6.54296875" style="201" bestFit="1" customWidth="1"/>
    <col min="15131" max="15131" width="8.08984375" style="201" bestFit="1" customWidth="1"/>
    <col min="15132" max="15132" width="10.36328125" style="201" bestFit="1" customWidth="1"/>
    <col min="15133" max="15133" width="41.6328125" style="201" bestFit="1" customWidth="1"/>
    <col min="15134" max="15134" width="185.54296875" style="201" bestFit="1" customWidth="1"/>
    <col min="15135" max="15352" width="6.90625" style="201" customWidth="1"/>
    <col min="15353" max="15353" width="14.453125" style="201" bestFit="1" customWidth="1"/>
    <col min="15354" max="15354" width="9.08984375" style="201" bestFit="1"/>
    <col min="15355" max="15356" width="8.08984375" style="201" bestFit="1" customWidth="1"/>
    <col min="15357" max="15357" width="6.08984375" style="201" bestFit="1" customWidth="1"/>
    <col min="15358" max="15358" width="28.453125" style="201" bestFit="1" customWidth="1"/>
    <col min="15359" max="15359" width="12.453125" style="201" bestFit="1" customWidth="1"/>
    <col min="15360" max="15360" width="11" style="201" bestFit="1" customWidth="1"/>
    <col min="15361" max="15361" width="8.08984375" style="201" bestFit="1" customWidth="1"/>
    <col min="15362" max="15362" width="23" style="201" bestFit="1" customWidth="1"/>
    <col min="15363" max="15363" width="13.54296875" style="201" bestFit="1" customWidth="1"/>
    <col min="15364" max="15364" width="12.08984375" style="201" bestFit="1" customWidth="1"/>
    <col min="15365" max="15365" width="11" style="201" bestFit="1" customWidth="1"/>
    <col min="15366" max="15366" width="8.36328125" style="201" bestFit="1" customWidth="1"/>
    <col min="15367" max="15367" width="20.54296875" style="201" bestFit="1" customWidth="1"/>
    <col min="15368" max="15368" width="12" style="201" bestFit="1" customWidth="1"/>
    <col min="15369" max="15369" width="7.6328125" style="201" bestFit="1" customWidth="1"/>
    <col min="15370" max="15370" width="8.08984375" style="201" bestFit="1" customWidth="1"/>
    <col min="15371" max="15371" width="8.6328125" style="201" bestFit="1" customWidth="1"/>
    <col min="15372" max="15372" width="9.08984375" style="201" bestFit="1"/>
    <col min="15373" max="15373" width="7.6328125" style="201" bestFit="1" customWidth="1"/>
    <col min="15374" max="15374" width="7.36328125" style="201" bestFit="1" customWidth="1"/>
    <col min="15375" max="15375" width="6.90625" style="201" customWidth="1"/>
    <col min="15376" max="15376" width="10.453125" style="201" bestFit="1" customWidth="1"/>
    <col min="15377" max="15377" width="4.54296875" style="201" bestFit="1" customWidth="1"/>
    <col min="15378" max="15378" width="6.6328125" style="201" bestFit="1" customWidth="1"/>
    <col min="15379" max="15379" width="5.453125" style="201" bestFit="1" customWidth="1"/>
    <col min="15380" max="15380" width="7.36328125" style="201" bestFit="1" customWidth="1"/>
    <col min="15381" max="15381" width="8.453125" style="201" bestFit="1" customWidth="1"/>
    <col min="15382" max="15382" width="6.36328125" style="201" bestFit="1" customWidth="1"/>
    <col min="15383" max="15383" width="7.453125" style="201" bestFit="1" customWidth="1"/>
    <col min="15384" max="15384" width="7.36328125" style="201" bestFit="1" customWidth="1"/>
    <col min="15385" max="15385" width="4.08984375" style="201" bestFit="1" customWidth="1"/>
    <col min="15386" max="15386" width="6.54296875" style="201" bestFit="1" customWidth="1"/>
    <col min="15387" max="15387" width="8.08984375" style="201" bestFit="1" customWidth="1"/>
    <col min="15388" max="15388" width="10.36328125" style="201" bestFit="1" customWidth="1"/>
    <col min="15389" max="15389" width="41.6328125" style="201" bestFit="1" customWidth="1"/>
    <col min="15390" max="15390" width="185.54296875" style="201" bestFit="1" customWidth="1"/>
    <col min="15391" max="15608" width="6.90625" style="201" customWidth="1"/>
    <col min="15609" max="15609" width="14.453125" style="201" bestFit="1" customWidth="1"/>
    <col min="15610" max="15610" width="9.08984375" style="201" bestFit="1"/>
    <col min="15611" max="15612" width="8.08984375" style="201" bestFit="1" customWidth="1"/>
    <col min="15613" max="15613" width="6.08984375" style="201" bestFit="1" customWidth="1"/>
    <col min="15614" max="15614" width="28.453125" style="201" bestFit="1" customWidth="1"/>
    <col min="15615" max="15615" width="12.453125" style="201" bestFit="1" customWidth="1"/>
    <col min="15616" max="15616" width="11" style="201" bestFit="1" customWidth="1"/>
    <col min="15617" max="15617" width="8.08984375" style="201" bestFit="1" customWidth="1"/>
    <col min="15618" max="15618" width="23" style="201" bestFit="1" customWidth="1"/>
    <col min="15619" max="15619" width="13.54296875" style="201" bestFit="1" customWidth="1"/>
    <col min="15620" max="15620" width="12.08984375" style="201" bestFit="1" customWidth="1"/>
    <col min="15621" max="15621" width="11" style="201" bestFit="1" customWidth="1"/>
    <col min="15622" max="15622" width="8.36328125" style="201" bestFit="1" customWidth="1"/>
    <col min="15623" max="15623" width="20.54296875" style="201" bestFit="1" customWidth="1"/>
    <col min="15624" max="15624" width="12" style="201" bestFit="1" customWidth="1"/>
    <col min="15625" max="15625" width="7.6328125" style="201" bestFit="1" customWidth="1"/>
    <col min="15626" max="15626" width="8.08984375" style="201" bestFit="1" customWidth="1"/>
    <col min="15627" max="15627" width="8.6328125" style="201" bestFit="1" customWidth="1"/>
    <col min="15628" max="15628" width="9.08984375" style="201" bestFit="1"/>
    <col min="15629" max="15629" width="7.6328125" style="201" bestFit="1" customWidth="1"/>
    <col min="15630" max="15630" width="7.36328125" style="201" bestFit="1" customWidth="1"/>
    <col min="15631" max="15631" width="6.90625" style="201" customWidth="1"/>
    <col min="15632" max="15632" width="10.453125" style="201" bestFit="1" customWidth="1"/>
    <col min="15633" max="15633" width="4.54296875" style="201" bestFit="1" customWidth="1"/>
    <col min="15634" max="15634" width="6.6328125" style="201" bestFit="1" customWidth="1"/>
    <col min="15635" max="15635" width="5.453125" style="201" bestFit="1" customWidth="1"/>
    <col min="15636" max="15636" width="7.36328125" style="201" bestFit="1" customWidth="1"/>
    <col min="15637" max="15637" width="8.453125" style="201" bestFit="1" customWidth="1"/>
    <col min="15638" max="15638" width="6.36328125" style="201" bestFit="1" customWidth="1"/>
    <col min="15639" max="15639" width="7.453125" style="201" bestFit="1" customWidth="1"/>
    <col min="15640" max="15640" width="7.36328125" style="201" bestFit="1" customWidth="1"/>
    <col min="15641" max="15641" width="4.08984375" style="201" bestFit="1" customWidth="1"/>
    <col min="15642" max="15642" width="6.54296875" style="201" bestFit="1" customWidth="1"/>
    <col min="15643" max="15643" width="8.08984375" style="201" bestFit="1" customWidth="1"/>
    <col min="15644" max="15644" width="10.36328125" style="201" bestFit="1" customWidth="1"/>
    <col min="15645" max="15645" width="41.6328125" style="201" bestFit="1" customWidth="1"/>
    <col min="15646" max="15646" width="185.54296875" style="201" bestFit="1" customWidth="1"/>
    <col min="15647" max="15864" width="6.90625" style="201" customWidth="1"/>
    <col min="15865" max="15865" width="14.453125" style="201" bestFit="1" customWidth="1"/>
    <col min="15866" max="15866" width="9.08984375" style="201" bestFit="1"/>
    <col min="15867" max="15868" width="8.08984375" style="201" bestFit="1" customWidth="1"/>
    <col min="15869" max="15869" width="6.08984375" style="201" bestFit="1" customWidth="1"/>
    <col min="15870" max="15870" width="28.453125" style="201" bestFit="1" customWidth="1"/>
    <col min="15871" max="15871" width="12.453125" style="201" bestFit="1" customWidth="1"/>
    <col min="15872" max="15872" width="11" style="201" bestFit="1" customWidth="1"/>
    <col min="15873" max="15873" width="8.08984375" style="201" bestFit="1" customWidth="1"/>
    <col min="15874" max="15874" width="23" style="201" bestFit="1" customWidth="1"/>
    <col min="15875" max="15875" width="13.54296875" style="201" bestFit="1" customWidth="1"/>
    <col min="15876" max="15876" width="12.08984375" style="201" bestFit="1" customWidth="1"/>
    <col min="15877" max="15877" width="11" style="201" bestFit="1" customWidth="1"/>
    <col min="15878" max="15878" width="8.36328125" style="201" bestFit="1" customWidth="1"/>
    <col min="15879" max="15879" width="20.54296875" style="201" bestFit="1" customWidth="1"/>
    <col min="15880" max="15880" width="12" style="201" bestFit="1" customWidth="1"/>
    <col min="15881" max="15881" width="7.6328125" style="201" bestFit="1" customWidth="1"/>
    <col min="15882" max="15882" width="8.08984375" style="201" bestFit="1" customWidth="1"/>
    <col min="15883" max="15883" width="8.6328125" style="201" bestFit="1" customWidth="1"/>
    <col min="15884" max="15884" width="9.08984375" style="201" bestFit="1"/>
    <col min="15885" max="15885" width="7.6328125" style="201" bestFit="1" customWidth="1"/>
    <col min="15886" max="15886" width="7.36328125" style="201" bestFit="1" customWidth="1"/>
    <col min="15887" max="15887" width="6.90625" style="201" customWidth="1"/>
    <col min="15888" max="15888" width="10.453125" style="201" bestFit="1" customWidth="1"/>
    <col min="15889" max="15889" width="4.54296875" style="201" bestFit="1" customWidth="1"/>
    <col min="15890" max="15890" width="6.6328125" style="201" bestFit="1" customWidth="1"/>
    <col min="15891" max="15891" width="5.453125" style="201" bestFit="1" customWidth="1"/>
    <col min="15892" max="15892" width="7.36328125" style="201" bestFit="1" customWidth="1"/>
    <col min="15893" max="15893" width="8.453125" style="201" bestFit="1" customWidth="1"/>
    <col min="15894" max="15894" width="6.36328125" style="201" bestFit="1" customWidth="1"/>
    <col min="15895" max="15895" width="7.453125" style="201" bestFit="1" customWidth="1"/>
    <col min="15896" max="15896" width="7.36328125" style="201" bestFit="1" customWidth="1"/>
    <col min="15897" max="15897" width="4.08984375" style="201" bestFit="1" customWidth="1"/>
    <col min="15898" max="15898" width="6.54296875" style="201" bestFit="1" customWidth="1"/>
    <col min="15899" max="15899" width="8.08984375" style="201" bestFit="1" customWidth="1"/>
    <col min="15900" max="15900" width="10.36328125" style="201" bestFit="1" customWidth="1"/>
    <col min="15901" max="15901" width="41.6328125" style="201" bestFit="1" customWidth="1"/>
    <col min="15902" max="15902" width="185.54296875" style="201" bestFit="1" customWidth="1"/>
    <col min="15903" max="16120" width="6.90625" style="201" customWidth="1"/>
    <col min="16121" max="16121" width="14.453125" style="201" bestFit="1" customWidth="1"/>
    <col min="16122" max="16122" width="9.08984375" style="201" bestFit="1"/>
    <col min="16123" max="16124" width="8.08984375" style="201" bestFit="1" customWidth="1"/>
    <col min="16125" max="16125" width="6.08984375" style="201" bestFit="1" customWidth="1"/>
    <col min="16126" max="16126" width="28.453125" style="201" bestFit="1" customWidth="1"/>
    <col min="16127" max="16127" width="12.453125" style="201" bestFit="1" customWidth="1"/>
    <col min="16128" max="16128" width="11" style="201" bestFit="1" customWidth="1"/>
    <col min="16129" max="16129" width="8.08984375" style="201" bestFit="1" customWidth="1"/>
    <col min="16130" max="16130" width="23" style="201" bestFit="1" customWidth="1"/>
    <col min="16131" max="16131" width="13.54296875" style="201" bestFit="1" customWidth="1"/>
    <col min="16132" max="16132" width="12.08984375" style="201" bestFit="1" customWidth="1"/>
    <col min="16133" max="16133" width="11" style="201" bestFit="1" customWidth="1"/>
    <col min="16134" max="16134" width="8.36328125" style="201" bestFit="1" customWidth="1"/>
    <col min="16135" max="16135" width="20.54296875" style="201" bestFit="1" customWidth="1"/>
    <col min="16136" max="16136" width="12" style="201" bestFit="1" customWidth="1"/>
    <col min="16137" max="16137" width="7.6328125" style="201" bestFit="1" customWidth="1"/>
    <col min="16138" max="16138" width="8.08984375" style="201" bestFit="1" customWidth="1"/>
    <col min="16139" max="16139" width="8.6328125" style="201" bestFit="1" customWidth="1"/>
    <col min="16140" max="16140" width="9.08984375" style="201" bestFit="1"/>
    <col min="16141" max="16141" width="7.6328125" style="201" bestFit="1" customWidth="1"/>
    <col min="16142" max="16142" width="7.36328125" style="201" bestFit="1" customWidth="1"/>
    <col min="16143" max="16143" width="6.90625" style="201" customWidth="1"/>
    <col min="16144" max="16144" width="10.453125" style="201" bestFit="1" customWidth="1"/>
    <col min="16145" max="16145" width="4.54296875" style="201" bestFit="1" customWidth="1"/>
    <col min="16146" max="16146" width="6.6328125" style="201" bestFit="1" customWidth="1"/>
    <col min="16147" max="16147" width="5.453125" style="201" bestFit="1" customWidth="1"/>
    <col min="16148" max="16148" width="7.36328125" style="201" bestFit="1" customWidth="1"/>
    <col min="16149" max="16149" width="8.453125" style="201" bestFit="1" customWidth="1"/>
    <col min="16150" max="16150" width="6.36328125" style="201" bestFit="1" customWidth="1"/>
    <col min="16151" max="16151" width="7.453125" style="201" bestFit="1" customWidth="1"/>
    <col min="16152" max="16152" width="7.36328125" style="201" bestFit="1" customWidth="1"/>
    <col min="16153" max="16153" width="4.08984375" style="201" bestFit="1" customWidth="1"/>
    <col min="16154" max="16154" width="6.54296875" style="201" bestFit="1" customWidth="1"/>
    <col min="16155" max="16155" width="8.08984375" style="201" bestFit="1" customWidth="1"/>
    <col min="16156" max="16156" width="10.36328125" style="201" bestFit="1" customWidth="1"/>
    <col min="16157" max="16157" width="41.6328125" style="201" bestFit="1" customWidth="1"/>
    <col min="16158" max="16158" width="185.54296875" style="201" bestFit="1" customWidth="1"/>
    <col min="16159" max="16384" width="6.90625" style="201" customWidth="1"/>
  </cols>
  <sheetData>
    <row r="1" spans="1:30" x14ac:dyDescent="0.35">
      <c r="A1" s="207" t="s">
        <v>3</v>
      </c>
      <c r="B1" s="207" t="s">
        <v>8</v>
      </c>
      <c r="C1" s="207" t="s">
        <v>373</v>
      </c>
      <c r="D1" s="207" t="s">
        <v>9</v>
      </c>
      <c r="E1" s="207" t="s">
        <v>10</v>
      </c>
      <c r="F1" s="207" t="s">
        <v>4</v>
      </c>
      <c r="G1" s="207" t="s">
        <v>13</v>
      </c>
      <c r="H1" s="207" t="s">
        <v>15</v>
      </c>
      <c r="I1" s="207" t="s">
        <v>16</v>
      </c>
      <c r="J1" s="207" t="s">
        <v>374</v>
      </c>
      <c r="K1" s="207" t="s">
        <v>18</v>
      </c>
      <c r="L1" s="207" t="s">
        <v>19</v>
      </c>
      <c r="M1" s="207" t="s">
        <v>20</v>
      </c>
      <c r="N1" s="207" t="s">
        <v>21</v>
      </c>
      <c r="O1" s="207" t="s">
        <v>22</v>
      </c>
      <c r="P1" s="207" t="s">
        <v>23</v>
      </c>
      <c r="Q1" s="207" t="s">
        <v>24</v>
      </c>
      <c r="R1" s="207" t="s">
        <v>25</v>
      </c>
      <c r="S1" s="207" t="s">
        <v>26</v>
      </c>
      <c r="T1" s="207" t="s">
        <v>27</v>
      </c>
      <c r="U1" s="207" t="s">
        <v>28</v>
      </c>
      <c r="V1" s="207" t="s">
        <v>29</v>
      </c>
      <c r="W1" s="207" t="s">
        <v>30</v>
      </c>
      <c r="X1" s="207" t="s">
        <v>375</v>
      </c>
      <c r="Y1" s="207" t="s">
        <v>32</v>
      </c>
      <c r="Z1" s="207" t="s">
        <v>33</v>
      </c>
      <c r="AA1" s="207" t="s">
        <v>34</v>
      </c>
      <c r="AB1" s="207" t="s">
        <v>35</v>
      </c>
      <c r="AC1" s="207" t="s">
        <v>36</v>
      </c>
      <c r="AD1" s="207" t="s">
        <v>37</v>
      </c>
    </row>
    <row r="2" spans="1:30" x14ac:dyDescent="0.35">
      <c r="A2" s="126" t="s">
        <v>39</v>
      </c>
      <c r="B2" s="208">
        <v>1684</v>
      </c>
      <c r="C2" s="209" t="s">
        <v>376</v>
      </c>
      <c r="D2" s="207"/>
      <c r="E2" s="207"/>
      <c r="F2" s="210">
        <v>170574</v>
      </c>
      <c r="G2" s="209" t="s">
        <v>41</v>
      </c>
      <c r="H2" s="211">
        <v>3748.22</v>
      </c>
      <c r="I2" s="211">
        <v>162.66999999999999</v>
      </c>
      <c r="J2" s="211">
        <v>557.13</v>
      </c>
      <c r="K2" s="211">
        <v>0</v>
      </c>
      <c r="L2" s="211">
        <v>0</v>
      </c>
      <c r="M2" s="211">
        <v>0</v>
      </c>
      <c r="N2" s="211">
        <v>25</v>
      </c>
      <c r="O2" s="211">
        <v>0</v>
      </c>
      <c r="P2" s="211">
        <v>0</v>
      </c>
      <c r="Q2" s="211">
        <v>0</v>
      </c>
      <c r="R2" s="211">
        <v>0</v>
      </c>
      <c r="S2" s="211">
        <v>0</v>
      </c>
      <c r="T2" s="211">
        <v>0</v>
      </c>
      <c r="U2" s="211">
        <v>411.09</v>
      </c>
      <c r="V2" s="211">
        <v>0</v>
      </c>
      <c r="W2" s="211">
        <v>0</v>
      </c>
      <c r="X2" s="211">
        <v>0</v>
      </c>
      <c r="Y2" s="208">
        <v>12</v>
      </c>
      <c r="Z2" s="211">
        <v>533.29999999999995</v>
      </c>
      <c r="AA2" s="211">
        <v>4444.1899999999996</v>
      </c>
      <c r="AB2" s="209" t="s">
        <v>377</v>
      </c>
      <c r="AC2" s="209" t="s">
        <v>43</v>
      </c>
      <c r="AD2" s="209" t="s">
        <v>44</v>
      </c>
    </row>
    <row r="3" spans="1:30" x14ac:dyDescent="0.35">
      <c r="A3" s="126" t="s">
        <v>45</v>
      </c>
      <c r="B3" s="208">
        <v>1684</v>
      </c>
      <c r="C3" s="209" t="s">
        <v>376</v>
      </c>
      <c r="D3" s="207"/>
      <c r="E3" s="209" t="s">
        <v>46</v>
      </c>
      <c r="F3" s="210">
        <v>170626</v>
      </c>
      <c r="G3" s="209" t="s">
        <v>41</v>
      </c>
      <c r="H3" s="211">
        <v>3136.25</v>
      </c>
      <c r="I3" s="211">
        <v>212</v>
      </c>
      <c r="J3" s="211">
        <v>276.3</v>
      </c>
      <c r="K3" s="211">
        <v>0</v>
      </c>
      <c r="L3" s="211">
        <v>0</v>
      </c>
      <c r="M3" s="211">
        <v>0</v>
      </c>
      <c r="N3" s="211">
        <v>25</v>
      </c>
      <c r="O3" s="211">
        <v>0</v>
      </c>
      <c r="P3" s="211">
        <v>0</v>
      </c>
      <c r="Q3" s="211">
        <v>0</v>
      </c>
      <c r="R3" s="211">
        <v>0</v>
      </c>
      <c r="S3" s="211">
        <v>0</v>
      </c>
      <c r="T3" s="211">
        <v>0</v>
      </c>
      <c r="U3" s="211">
        <v>351.95</v>
      </c>
      <c r="V3" s="211">
        <v>0</v>
      </c>
      <c r="W3" s="211">
        <v>0</v>
      </c>
      <c r="X3" s="211">
        <v>0</v>
      </c>
      <c r="Y3" s="208">
        <v>12</v>
      </c>
      <c r="Z3" s="211">
        <v>456.58</v>
      </c>
      <c r="AA3" s="211">
        <v>3804.83</v>
      </c>
      <c r="AB3" s="209" t="s">
        <v>377</v>
      </c>
      <c r="AC3" s="209" t="s">
        <v>43</v>
      </c>
      <c r="AD3" s="209" t="s">
        <v>47</v>
      </c>
    </row>
    <row r="4" spans="1:30" x14ac:dyDescent="0.35">
      <c r="A4" s="126" t="s">
        <v>48</v>
      </c>
      <c r="B4" s="208">
        <v>1684</v>
      </c>
      <c r="C4" s="209" t="s">
        <v>376</v>
      </c>
      <c r="D4" s="207"/>
      <c r="E4" s="209" t="s">
        <v>49</v>
      </c>
      <c r="F4" s="210">
        <v>170645</v>
      </c>
      <c r="G4" s="209" t="s">
        <v>41</v>
      </c>
      <c r="H4" s="211">
        <v>3275.66</v>
      </c>
      <c r="I4" s="211">
        <v>212</v>
      </c>
      <c r="J4" s="211">
        <v>129.06</v>
      </c>
      <c r="K4" s="211">
        <v>0</v>
      </c>
      <c r="L4" s="211">
        <v>0</v>
      </c>
      <c r="M4" s="211">
        <v>0</v>
      </c>
      <c r="N4" s="211">
        <v>25</v>
      </c>
      <c r="O4" s="211">
        <v>0</v>
      </c>
      <c r="P4" s="211">
        <v>0</v>
      </c>
      <c r="Q4" s="211">
        <v>0</v>
      </c>
      <c r="R4" s="211">
        <v>0</v>
      </c>
      <c r="S4" s="211">
        <v>0</v>
      </c>
      <c r="T4" s="211">
        <v>0</v>
      </c>
      <c r="U4" s="211">
        <v>366.6</v>
      </c>
      <c r="V4" s="211">
        <v>0</v>
      </c>
      <c r="W4" s="211">
        <v>0</v>
      </c>
      <c r="X4" s="211">
        <v>0</v>
      </c>
      <c r="Y4" s="208">
        <v>12</v>
      </c>
      <c r="Z4" s="211">
        <v>475.59</v>
      </c>
      <c r="AA4" s="211">
        <v>3963.25</v>
      </c>
      <c r="AB4" s="209" t="s">
        <v>377</v>
      </c>
      <c r="AC4" s="209" t="s">
        <v>43</v>
      </c>
      <c r="AD4" s="209" t="s">
        <v>50</v>
      </c>
    </row>
    <row r="5" spans="1:30" x14ac:dyDescent="0.35">
      <c r="A5" s="126" t="s">
        <v>51</v>
      </c>
      <c r="B5" s="208">
        <v>1684</v>
      </c>
      <c r="C5" s="209" t="s">
        <v>376</v>
      </c>
      <c r="D5" s="207"/>
      <c r="E5" s="209" t="s">
        <v>53</v>
      </c>
      <c r="F5" s="210">
        <v>170755</v>
      </c>
      <c r="G5" s="209" t="s">
        <v>41</v>
      </c>
      <c r="H5" s="211">
        <v>512.45000000000005</v>
      </c>
      <c r="I5" s="211">
        <v>84.8</v>
      </c>
      <c r="J5" s="211">
        <v>0</v>
      </c>
      <c r="K5" s="211">
        <v>0</v>
      </c>
      <c r="L5" s="211">
        <v>0</v>
      </c>
      <c r="M5" s="211">
        <v>0</v>
      </c>
      <c r="N5" s="211">
        <v>25</v>
      </c>
      <c r="O5" s="211">
        <v>0</v>
      </c>
      <c r="P5" s="211">
        <v>0</v>
      </c>
      <c r="Q5" s="211">
        <v>0</v>
      </c>
      <c r="R5" s="211">
        <v>0</v>
      </c>
      <c r="S5" s="211">
        <v>0</v>
      </c>
      <c r="T5" s="211">
        <v>0</v>
      </c>
      <c r="U5" s="211">
        <v>62.78</v>
      </c>
      <c r="V5" s="211">
        <v>0</v>
      </c>
      <c r="W5" s="211">
        <v>0</v>
      </c>
      <c r="X5" s="211">
        <v>0</v>
      </c>
      <c r="Y5" s="208">
        <v>12</v>
      </c>
      <c r="Z5" s="211">
        <v>81.44</v>
      </c>
      <c r="AA5" s="211">
        <v>678.69</v>
      </c>
      <c r="AB5" s="209" t="s">
        <v>377</v>
      </c>
      <c r="AC5" s="207"/>
      <c r="AD5" s="209" t="s">
        <v>54</v>
      </c>
    </row>
    <row r="6" spans="1:30" x14ac:dyDescent="0.35">
      <c r="A6" s="126" t="s">
        <v>55</v>
      </c>
      <c r="B6" s="208">
        <v>1684</v>
      </c>
      <c r="C6" s="209" t="s">
        <v>376</v>
      </c>
      <c r="D6" s="207"/>
      <c r="E6" s="209" t="s">
        <v>378</v>
      </c>
      <c r="F6" s="210">
        <v>170770</v>
      </c>
      <c r="G6" s="209" t="s">
        <v>41</v>
      </c>
      <c r="H6" s="211">
        <v>719.77</v>
      </c>
      <c r="I6" s="211">
        <v>58.12</v>
      </c>
      <c r="J6" s="211">
        <v>45</v>
      </c>
      <c r="K6" s="211">
        <v>0</v>
      </c>
      <c r="L6" s="211">
        <v>0</v>
      </c>
      <c r="M6" s="211">
        <v>0</v>
      </c>
      <c r="N6" s="211">
        <v>25</v>
      </c>
      <c r="O6" s="211">
        <v>0</v>
      </c>
      <c r="P6" s="211">
        <v>0</v>
      </c>
      <c r="Q6" s="211">
        <v>0</v>
      </c>
      <c r="R6" s="211">
        <v>0</v>
      </c>
      <c r="S6" s="211">
        <v>0</v>
      </c>
      <c r="T6" s="211">
        <v>0</v>
      </c>
      <c r="U6" s="211">
        <v>81.77</v>
      </c>
      <c r="V6" s="211">
        <v>0</v>
      </c>
      <c r="W6" s="211">
        <v>0</v>
      </c>
      <c r="X6" s="211">
        <v>218</v>
      </c>
      <c r="Y6" s="208">
        <v>12</v>
      </c>
      <c r="Z6" s="211">
        <v>106.08</v>
      </c>
      <c r="AA6" s="211">
        <v>883.97</v>
      </c>
      <c r="AB6" s="209" t="s">
        <v>377</v>
      </c>
      <c r="AC6" s="209" t="s">
        <v>56</v>
      </c>
      <c r="AD6" s="209" t="s">
        <v>57</v>
      </c>
    </row>
    <row r="7" spans="1:30" x14ac:dyDescent="0.35">
      <c r="A7" s="126" t="s">
        <v>58</v>
      </c>
      <c r="B7" s="208">
        <v>1684</v>
      </c>
      <c r="C7" s="209" t="s">
        <v>376</v>
      </c>
      <c r="D7" s="207"/>
      <c r="E7" s="209" t="s">
        <v>59</v>
      </c>
      <c r="F7" s="210">
        <v>170792</v>
      </c>
      <c r="G7" s="209" t="s">
        <v>41</v>
      </c>
      <c r="H7" s="211">
        <v>2468.75</v>
      </c>
      <c r="I7" s="211">
        <v>128.35</v>
      </c>
      <c r="J7" s="211">
        <v>226.76</v>
      </c>
      <c r="K7" s="211">
        <v>0</v>
      </c>
      <c r="L7" s="211">
        <v>0</v>
      </c>
      <c r="M7" s="211">
        <v>0</v>
      </c>
      <c r="N7" s="211">
        <v>25</v>
      </c>
      <c r="O7" s="211">
        <v>0</v>
      </c>
      <c r="P7" s="211">
        <v>0</v>
      </c>
      <c r="Q7" s="211">
        <v>0</v>
      </c>
      <c r="R7" s="211">
        <v>0</v>
      </c>
      <c r="S7" s="211">
        <v>0</v>
      </c>
      <c r="T7" s="211">
        <v>0</v>
      </c>
      <c r="U7" s="211">
        <v>272.99</v>
      </c>
      <c r="V7" s="211">
        <v>0</v>
      </c>
      <c r="W7" s="211">
        <v>0</v>
      </c>
      <c r="X7" s="211">
        <v>648</v>
      </c>
      <c r="Y7" s="208">
        <v>12</v>
      </c>
      <c r="Z7" s="211">
        <v>354.15</v>
      </c>
      <c r="AA7" s="211">
        <v>2951.25</v>
      </c>
      <c r="AB7" s="209" t="s">
        <v>377</v>
      </c>
      <c r="AC7" s="207"/>
      <c r="AD7" s="209" t="s">
        <v>60</v>
      </c>
    </row>
    <row r="8" spans="1:30" x14ac:dyDescent="0.35">
      <c r="A8" s="126" t="s">
        <v>61</v>
      </c>
      <c r="B8" s="208">
        <v>1684</v>
      </c>
      <c r="C8" s="209" t="s">
        <v>376</v>
      </c>
      <c r="D8" s="207"/>
      <c r="E8" s="209" t="s">
        <v>62</v>
      </c>
      <c r="F8" s="210">
        <v>170793</v>
      </c>
      <c r="G8" s="209" t="s">
        <v>41</v>
      </c>
      <c r="H8" s="211">
        <v>1199.92</v>
      </c>
      <c r="I8" s="211">
        <v>102.69</v>
      </c>
      <c r="J8" s="211">
        <v>0</v>
      </c>
      <c r="K8" s="211">
        <v>0</v>
      </c>
      <c r="L8" s="211">
        <v>0</v>
      </c>
      <c r="M8" s="211">
        <v>0</v>
      </c>
      <c r="N8" s="211">
        <v>25</v>
      </c>
      <c r="O8" s="211">
        <v>0</v>
      </c>
      <c r="P8" s="211">
        <v>0</v>
      </c>
      <c r="Q8" s="211">
        <v>0</v>
      </c>
      <c r="R8" s="211">
        <v>0</v>
      </c>
      <c r="S8" s="211">
        <v>0</v>
      </c>
      <c r="T8" s="211">
        <v>0</v>
      </c>
      <c r="U8" s="211">
        <v>136.91999999999999</v>
      </c>
      <c r="V8" s="211">
        <v>0</v>
      </c>
      <c r="W8" s="211">
        <v>0</v>
      </c>
      <c r="X8" s="211">
        <v>58</v>
      </c>
      <c r="Y8" s="208">
        <v>12</v>
      </c>
      <c r="Z8" s="211">
        <v>177.63</v>
      </c>
      <c r="AA8" s="211">
        <v>1480.24</v>
      </c>
      <c r="AB8" s="209" t="s">
        <v>377</v>
      </c>
      <c r="AC8" s="207"/>
      <c r="AD8" s="209" t="s">
        <v>63</v>
      </c>
    </row>
    <row r="9" spans="1:30" x14ac:dyDescent="0.35">
      <c r="A9" s="126" t="s">
        <v>64</v>
      </c>
      <c r="B9" s="208">
        <v>1684</v>
      </c>
      <c r="C9" s="209" t="s">
        <v>376</v>
      </c>
      <c r="D9" s="207"/>
      <c r="E9" s="209" t="s">
        <v>65</v>
      </c>
      <c r="F9" s="210">
        <v>170888</v>
      </c>
      <c r="G9" s="209" t="s">
        <v>41</v>
      </c>
      <c r="H9" s="211">
        <v>709.5</v>
      </c>
      <c r="I9" s="211">
        <v>84.8</v>
      </c>
      <c r="J9" s="211">
        <v>0</v>
      </c>
      <c r="K9" s="211">
        <v>0</v>
      </c>
      <c r="L9" s="211">
        <v>0</v>
      </c>
      <c r="M9" s="211">
        <v>0</v>
      </c>
      <c r="N9" s="211">
        <v>25</v>
      </c>
      <c r="O9" s="211">
        <v>0</v>
      </c>
      <c r="P9" s="211">
        <v>0</v>
      </c>
      <c r="Q9" s="211">
        <v>0</v>
      </c>
      <c r="R9" s="211">
        <v>0</v>
      </c>
      <c r="S9" s="211">
        <v>0</v>
      </c>
      <c r="T9" s="211">
        <v>0</v>
      </c>
      <c r="U9" s="211">
        <v>83.49</v>
      </c>
      <c r="V9" s="211">
        <v>0</v>
      </c>
      <c r="W9" s="211">
        <v>0</v>
      </c>
      <c r="X9" s="211">
        <v>138.69</v>
      </c>
      <c r="Y9" s="208">
        <v>12</v>
      </c>
      <c r="Z9" s="211">
        <v>108.31</v>
      </c>
      <c r="AA9" s="211">
        <v>902.61</v>
      </c>
      <c r="AB9" s="209" t="s">
        <v>377</v>
      </c>
      <c r="AC9" s="207"/>
      <c r="AD9" s="209" t="s">
        <v>66</v>
      </c>
    </row>
    <row r="10" spans="1:30" x14ac:dyDescent="0.35">
      <c r="A10" s="126" t="s">
        <v>67</v>
      </c>
      <c r="B10" s="208">
        <v>1684</v>
      </c>
      <c r="C10" s="209" t="s">
        <v>376</v>
      </c>
      <c r="D10" s="207"/>
      <c r="E10" s="209" t="s">
        <v>68</v>
      </c>
      <c r="F10" s="210">
        <v>170906</v>
      </c>
      <c r="G10" s="209" t="s">
        <v>69</v>
      </c>
      <c r="H10" s="216">
        <v>50.71</v>
      </c>
      <c r="I10" s="211">
        <v>3.61</v>
      </c>
      <c r="J10" s="213">
        <v>0</v>
      </c>
      <c r="K10" s="211">
        <v>0</v>
      </c>
      <c r="L10" s="211">
        <v>0</v>
      </c>
      <c r="M10" s="211">
        <v>0</v>
      </c>
      <c r="N10" s="211">
        <v>25</v>
      </c>
      <c r="O10" s="211">
        <v>0</v>
      </c>
      <c r="P10" s="211">
        <v>0</v>
      </c>
      <c r="Q10" s="211">
        <v>0</v>
      </c>
      <c r="R10" s="211">
        <v>0</v>
      </c>
      <c r="S10" s="211">
        <v>0</v>
      </c>
      <c r="T10" s="211">
        <v>0</v>
      </c>
      <c r="U10" s="211">
        <v>0</v>
      </c>
      <c r="V10" s="211">
        <v>0</v>
      </c>
      <c r="W10" s="211">
        <v>0</v>
      </c>
      <c r="X10" s="215">
        <v>2.04</v>
      </c>
      <c r="Y10" s="208">
        <v>12</v>
      </c>
      <c r="Z10" s="211">
        <v>7.41</v>
      </c>
      <c r="AA10" s="211">
        <v>61.73</v>
      </c>
      <c r="AB10" s="209" t="s">
        <v>377</v>
      </c>
      <c r="AC10" s="207"/>
      <c r="AD10" s="209" t="s">
        <v>70</v>
      </c>
    </row>
    <row r="11" spans="1:30" x14ac:dyDescent="0.35">
      <c r="A11" s="126" t="s">
        <v>71</v>
      </c>
      <c r="B11" s="208">
        <v>1684</v>
      </c>
      <c r="C11" s="209" t="s">
        <v>376</v>
      </c>
      <c r="D11" s="207"/>
      <c r="E11" s="209" t="s">
        <v>72</v>
      </c>
      <c r="F11" s="210">
        <v>170908</v>
      </c>
      <c r="G11" s="209" t="s">
        <v>73</v>
      </c>
      <c r="H11" s="216">
        <v>407.28</v>
      </c>
      <c r="I11" s="211">
        <v>53.63</v>
      </c>
      <c r="J11" s="213">
        <v>0</v>
      </c>
      <c r="K11" s="211">
        <v>0</v>
      </c>
      <c r="L11" s="211">
        <v>0</v>
      </c>
      <c r="M11" s="211">
        <v>0</v>
      </c>
      <c r="N11" s="211">
        <v>25</v>
      </c>
      <c r="O11" s="211">
        <v>0</v>
      </c>
      <c r="P11" s="211">
        <v>0</v>
      </c>
      <c r="Q11" s="211">
        <v>0</v>
      </c>
      <c r="R11" s="211">
        <v>0</v>
      </c>
      <c r="S11" s="211">
        <v>0</v>
      </c>
      <c r="T11" s="211">
        <v>0</v>
      </c>
      <c r="U11" s="211">
        <v>0</v>
      </c>
      <c r="V11" s="211">
        <v>0</v>
      </c>
      <c r="W11" s="211">
        <v>0</v>
      </c>
      <c r="X11" s="215">
        <v>30.29</v>
      </c>
      <c r="Y11" s="208">
        <v>12</v>
      </c>
      <c r="Z11" s="211">
        <v>62.85</v>
      </c>
      <c r="AA11" s="211">
        <v>523.76</v>
      </c>
      <c r="AB11" s="209" t="s">
        <v>377</v>
      </c>
      <c r="AC11" s="207"/>
      <c r="AD11" s="209" t="s">
        <v>74</v>
      </c>
    </row>
    <row r="12" spans="1:30" x14ac:dyDescent="0.35">
      <c r="A12" s="126" t="s">
        <v>75</v>
      </c>
      <c r="B12" s="208">
        <v>1684</v>
      </c>
      <c r="C12" s="209" t="s">
        <v>376</v>
      </c>
      <c r="D12" s="207"/>
      <c r="E12" s="209" t="s">
        <v>76</v>
      </c>
      <c r="F12" s="210">
        <v>170909</v>
      </c>
      <c r="G12" s="209" t="s">
        <v>69</v>
      </c>
      <c r="H12" s="216">
        <v>325.55</v>
      </c>
      <c r="I12" s="211">
        <v>42.16</v>
      </c>
      <c r="J12" s="213">
        <v>0</v>
      </c>
      <c r="K12" s="211">
        <v>0</v>
      </c>
      <c r="L12" s="211">
        <v>0</v>
      </c>
      <c r="M12" s="211">
        <v>0</v>
      </c>
      <c r="N12" s="211">
        <v>25</v>
      </c>
      <c r="O12" s="211">
        <v>0</v>
      </c>
      <c r="P12" s="211">
        <v>0</v>
      </c>
      <c r="Q12" s="211">
        <v>0</v>
      </c>
      <c r="R12" s="211">
        <v>0</v>
      </c>
      <c r="S12" s="211">
        <v>0</v>
      </c>
      <c r="T12" s="211">
        <v>0</v>
      </c>
      <c r="U12" s="211">
        <v>0</v>
      </c>
      <c r="V12" s="211">
        <v>0</v>
      </c>
      <c r="W12" s="211">
        <v>0</v>
      </c>
      <c r="X12" s="215">
        <v>23.81</v>
      </c>
      <c r="Y12" s="208">
        <v>12</v>
      </c>
      <c r="Z12" s="211">
        <v>50.14</v>
      </c>
      <c r="AA12" s="211">
        <v>417.85</v>
      </c>
      <c r="AB12" s="209" t="s">
        <v>377</v>
      </c>
      <c r="AC12" s="207"/>
      <c r="AD12" s="209" t="s">
        <v>74</v>
      </c>
    </row>
    <row r="13" spans="1:30" x14ac:dyDescent="0.35">
      <c r="A13" s="126" t="s">
        <v>77</v>
      </c>
      <c r="B13" s="208">
        <v>1684</v>
      </c>
      <c r="C13" s="209" t="s">
        <v>376</v>
      </c>
      <c r="D13" s="207"/>
      <c r="E13" s="209" t="s">
        <v>78</v>
      </c>
      <c r="F13" s="210">
        <v>170910</v>
      </c>
      <c r="G13" s="209" t="s">
        <v>69</v>
      </c>
      <c r="H13" s="216">
        <v>48.46</v>
      </c>
      <c r="I13" s="211">
        <v>3.29</v>
      </c>
      <c r="J13" s="213">
        <v>0</v>
      </c>
      <c r="K13" s="211">
        <v>0</v>
      </c>
      <c r="L13" s="211">
        <v>0</v>
      </c>
      <c r="M13" s="211">
        <v>0</v>
      </c>
      <c r="N13" s="211">
        <v>25</v>
      </c>
      <c r="O13" s="211">
        <v>0</v>
      </c>
      <c r="P13" s="211">
        <v>0</v>
      </c>
      <c r="Q13" s="211">
        <v>0</v>
      </c>
      <c r="R13" s="211">
        <v>0</v>
      </c>
      <c r="S13" s="211">
        <v>0</v>
      </c>
      <c r="T13" s="211">
        <v>0</v>
      </c>
      <c r="U13" s="211">
        <v>0</v>
      </c>
      <c r="V13" s="211">
        <v>0</v>
      </c>
      <c r="W13" s="211">
        <v>0</v>
      </c>
      <c r="X13" s="215">
        <v>1.86</v>
      </c>
      <c r="Y13" s="208">
        <v>12</v>
      </c>
      <c r="Z13" s="211">
        <v>7.06</v>
      </c>
      <c r="AA13" s="211">
        <v>58.81</v>
      </c>
      <c r="AB13" s="209" t="s">
        <v>377</v>
      </c>
      <c r="AC13" s="207"/>
      <c r="AD13" s="209" t="s">
        <v>79</v>
      </c>
    </row>
    <row r="14" spans="1:30" x14ac:dyDescent="0.35">
      <c r="A14" s="126" t="s">
        <v>80</v>
      </c>
      <c r="B14" s="208">
        <v>1684</v>
      </c>
      <c r="C14" s="209" t="s">
        <v>376</v>
      </c>
      <c r="D14" s="207"/>
      <c r="E14" s="209" t="s">
        <v>81</v>
      </c>
      <c r="F14" s="210">
        <v>170949</v>
      </c>
      <c r="G14" s="209" t="s">
        <v>69</v>
      </c>
      <c r="H14" s="211">
        <v>395.91</v>
      </c>
      <c r="I14" s="211">
        <v>93.35</v>
      </c>
      <c r="J14" s="211">
        <v>0</v>
      </c>
      <c r="K14" s="211">
        <v>0</v>
      </c>
      <c r="L14" s="211">
        <v>0</v>
      </c>
      <c r="M14" s="211">
        <v>0</v>
      </c>
      <c r="N14" s="211">
        <v>25</v>
      </c>
      <c r="O14" s="211">
        <v>0</v>
      </c>
      <c r="P14" s="211">
        <v>0</v>
      </c>
      <c r="Q14" s="211">
        <v>0</v>
      </c>
      <c r="R14" s="211">
        <v>0</v>
      </c>
      <c r="S14" s="211">
        <v>0</v>
      </c>
      <c r="T14" s="211">
        <v>0</v>
      </c>
      <c r="U14" s="211">
        <v>0</v>
      </c>
      <c r="V14" s="211">
        <v>0</v>
      </c>
      <c r="W14" s="211">
        <v>0</v>
      </c>
      <c r="X14" s="211">
        <v>52.73</v>
      </c>
      <c r="Y14" s="208">
        <v>12</v>
      </c>
      <c r="Z14" s="211">
        <v>66.72</v>
      </c>
      <c r="AA14" s="211">
        <v>555.98</v>
      </c>
      <c r="AB14" s="209" t="s">
        <v>377</v>
      </c>
      <c r="AC14" s="209" t="s">
        <v>82</v>
      </c>
      <c r="AD14" s="209" t="s">
        <v>83</v>
      </c>
    </row>
    <row r="15" spans="1:30" x14ac:dyDescent="0.35">
      <c r="A15" s="126" t="s">
        <v>84</v>
      </c>
      <c r="B15" s="208">
        <v>1684</v>
      </c>
      <c r="C15" s="209" t="s">
        <v>376</v>
      </c>
      <c r="D15" s="207"/>
      <c r="E15" s="209" t="s">
        <v>85</v>
      </c>
      <c r="F15" s="210">
        <v>170954</v>
      </c>
      <c r="G15" s="209" t="s">
        <v>69</v>
      </c>
      <c r="H15" s="211">
        <v>62.09</v>
      </c>
      <c r="I15" s="211">
        <v>9.34</v>
      </c>
      <c r="J15" s="211">
        <v>0</v>
      </c>
      <c r="K15" s="211">
        <v>0</v>
      </c>
      <c r="L15" s="211">
        <v>0</v>
      </c>
      <c r="M15" s="211">
        <v>0</v>
      </c>
      <c r="N15" s="211">
        <v>25</v>
      </c>
      <c r="O15" s="211">
        <v>0</v>
      </c>
      <c r="P15" s="211">
        <v>0</v>
      </c>
      <c r="Q15" s="211">
        <v>0</v>
      </c>
      <c r="R15" s="211">
        <v>0</v>
      </c>
      <c r="S15" s="211">
        <v>0</v>
      </c>
      <c r="T15" s="211">
        <v>0</v>
      </c>
      <c r="U15" s="211">
        <v>0</v>
      </c>
      <c r="V15" s="211">
        <v>0</v>
      </c>
      <c r="W15" s="211">
        <v>0</v>
      </c>
      <c r="X15" s="211">
        <v>5.27</v>
      </c>
      <c r="Y15" s="208">
        <v>12</v>
      </c>
      <c r="Z15" s="211">
        <v>9.74</v>
      </c>
      <c r="AA15" s="211">
        <v>81.17</v>
      </c>
      <c r="AB15" s="209" t="s">
        <v>377</v>
      </c>
      <c r="AC15" s="209" t="s">
        <v>86</v>
      </c>
      <c r="AD15" s="209" t="s">
        <v>87</v>
      </c>
    </row>
    <row r="16" spans="1:30" x14ac:dyDescent="0.35">
      <c r="A16" s="126" t="s">
        <v>88</v>
      </c>
      <c r="B16" s="208">
        <v>1684</v>
      </c>
      <c r="C16" s="209" t="s">
        <v>376</v>
      </c>
      <c r="D16" s="207"/>
      <c r="E16" s="209" t="s">
        <v>89</v>
      </c>
      <c r="F16" s="210">
        <v>171046</v>
      </c>
      <c r="G16" s="209" t="s">
        <v>69</v>
      </c>
      <c r="H16" s="211">
        <v>433</v>
      </c>
      <c r="I16" s="211">
        <v>102.69</v>
      </c>
      <c r="J16" s="211">
        <v>0</v>
      </c>
      <c r="K16" s="211">
        <v>0</v>
      </c>
      <c r="L16" s="211">
        <v>0</v>
      </c>
      <c r="M16" s="211">
        <v>0</v>
      </c>
      <c r="N16" s="211">
        <v>25</v>
      </c>
      <c r="O16" s="211">
        <v>0</v>
      </c>
      <c r="P16" s="211">
        <v>0</v>
      </c>
      <c r="Q16" s="211">
        <v>0</v>
      </c>
      <c r="R16" s="211">
        <v>0</v>
      </c>
      <c r="S16" s="211">
        <v>0</v>
      </c>
      <c r="T16" s="211">
        <v>0</v>
      </c>
      <c r="U16" s="211">
        <v>0</v>
      </c>
      <c r="V16" s="211">
        <v>0</v>
      </c>
      <c r="W16" s="211">
        <v>0</v>
      </c>
      <c r="X16" s="211">
        <v>58</v>
      </c>
      <c r="Y16" s="208">
        <v>12</v>
      </c>
      <c r="Z16" s="211">
        <v>73.05</v>
      </c>
      <c r="AA16" s="211">
        <v>608.74</v>
      </c>
      <c r="AB16" s="209" t="s">
        <v>377</v>
      </c>
      <c r="AC16" s="207"/>
      <c r="AD16" s="209" t="s">
        <v>90</v>
      </c>
    </row>
    <row r="17" spans="1:30" x14ac:dyDescent="0.35">
      <c r="A17" s="126" t="s">
        <v>91</v>
      </c>
      <c r="B17" s="208">
        <v>1684</v>
      </c>
      <c r="C17" s="209" t="s">
        <v>376</v>
      </c>
      <c r="D17" s="207"/>
      <c r="E17" s="209" t="s">
        <v>92</v>
      </c>
      <c r="F17" s="210">
        <v>171072</v>
      </c>
      <c r="G17" s="209" t="s">
        <v>93</v>
      </c>
      <c r="H17" s="211">
        <v>1976.66</v>
      </c>
      <c r="I17" s="211">
        <v>0</v>
      </c>
      <c r="J17" s="211">
        <v>412.66</v>
      </c>
      <c r="K17" s="211">
        <v>0</v>
      </c>
      <c r="L17" s="211">
        <v>0</v>
      </c>
      <c r="M17" s="211">
        <v>0</v>
      </c>
      <c r="N17" s="211">
        <v>25</v>
      </c>
      <c r="O17" s="211">
        <v>0</v>
      </c>
      <c r="P17" s="211">
        <v>0</v>
      </c>
      <c r="Q17" s="211">
        <v>0</v>
      </c>
      <c r="R17" s="211">
        <v>0</v>
      </c>
      <c r="S17" s="211">
        <v>0</v>
      </c>
      <c r="T17" s="211">
        <v>0</v>
      </c>
      <c r="U17" s="211">
        <v>0</v>
      </c>
      <c r="V17" s="211">
        <v>0</v>
      </c>
      <c r="W17" s="211">
        <v>0</v>
      </c>
      <c r="X17" s="211">
        <v>0</v>
      </c>
      <c r="Y17" s="208">
        <v>12</v>
      </c>
      <c r="Z17" s="211">
        <v>269.54000000000002</v>
      </c>
      <c r="AA17" s="211">
        <v>2246.1999999999998</v>
      </c>
      <c r="AB17" s="209" t="s">
        <v>377</v>
      </c>
      <c r="AC17" s="207"/>
      <c r="AD17" s="209" t="s">
        <v>94</v>
      </c>
    </row>
    <row r="18" spans="1:30" x14ac:dyDescent="0.35">
      <c r="A18" s="126" t="s">
        <v>95</v>
      </c>
      <c r="B18" s="208">
        <v>1684</v>
      </c>
      <c r="C18" s="209" t="s">
        <v>376</v>
      </c>
      <c r="D18" s="207"/>
      <c r="E18" s="209" t="s">
        <v>379</v>
      </c>
      <c r="F18" s="210">
        <v>171112</v>
      </c>
      <c r="G18" s="209" t="s">
        <v>41</v>
      </c>
      <c r="H18" s="211">
        <v>719.77</v>
      </c>
      <c r="I18" s="211">
        <v>58.12</v>
      </c>
      <c r="J18" s="211">
        <v>45</v>
      </c>
      <c r="K18" s="211">
        <v>0</v>
      </c>
      <c r="L18" s="211">
        <v>0</v>
      </c>
      <c r="M18" s="211">
        <v>0</v>
      </c>
      <c r="N18" s="211">
        <v>25</v>
      </c>
      <c r="O18" s="211">
        <v>0</v>
      </c>
      <c r="P18" s="211">
        <v>0</v>
      </c>
      <c r="Q18" s="211">
        <v>0</v>
      </c>
      <c r="R18" s="211">
        <v>0</v>
      </c>
      <c r="S18" s="211">
        <v>0</v>
      </c>
      <c r="T18" s="211">
        <v>0</v>
      </c>
      <c r="U18" s="211">
        <v>81.77</v>
      </c>
      <c r="V18" s="211">
        <v>0</v>
      </c>
      <c r="W18" s="211">
        <v>0</v>
      </c>
      <c r="X18" s="211">
        <v>218</v>
      </c>
      <c r="Y18" s="208">
        <v>12</v>
      </c>
      <c r="Z18" s="211">
        <v>106.08</v>
      </c>
      <c r="AA18" s="211">
        <v>883.97</v>
      </c>
      <c r="AB18" s="209" t="s">
        <v>377</v>
      </c>
      <c r="AC18" s="207"/>
      <c r="AD18" s="209" t="s">
        <v>97</v>
      </c>
    </row>
    <row r="19" spans="1:30" x14ac:dyDescent="0.35">
      <c r="A19" s="126" t="s">
        <v>98</v>
      </c>
      <c r="B19" s="208">
        <v>1684</v>
      </c>
      <c r="C19" s="209" t="s">
        <v>376</v>
      </c>
      <c r="D19" s="209" t="s">
        <v>99</v>
      </c>
      <c r="E19" s="209" t="s">
        <v>100</v>
      </c>
      <c r="F19" s="210">
        <v>171240</v>
      </c>
      <c r="G19" s="209" t="s">
        <v>101</v>
      </c>
      <c r="H19" s="211">
        <v>214.55</v>
      </c>
      <c r="I19" s="211">
        <v>0</v>
      </c>
      <c r="J19" s="211">
        <v>0</v>
      </c>
      <c r="K19" s="211">
        <v>0</v>
      </c>
      <c r="L19" s="211">
        <v>0</v>
      </c>
      <c r="M19" s="211">
        <v>0</v>
      </c>
      <c r="N19" s="211">
        <v>0</v>
      </c>
      <c r="O19" s="211">
        <v>0</v>
      </c>
      <c r="P19" s="211">
        <v>0</v>
      </c>
      <c r="Q19" s="211">
        <v>0</v>
      </c>
      <c r="R19" s="211">
        <v>0</v>
      </c>
      <c r="S19" s="211">
        <v>0</v>
      </c>
      <c r="T19" s="211">
        <v>0</v>
      </c>
      <c r="U19" s="211">
        <v>22.55</v>
      </c>
      <c r="V19" s="211">
        <v>0</v>
      </c>
      <c r="W19" s="211">
        <v>0</v>
      </c>
      <c r="X19" s="211">
        <v>0</v>
      </c>
      <c r="Y19" s="208">
        <v>12</v>
      </c>
      <c r="Z19" s="211">
        <v>29.26</v>
      </c>
      <c r="AA19" s="211">
        <v>243.81</v>
      </c>
      <c r="AB19" s="209" t="s">
        <v>377</v>
      </c>
      <c r="AC19" s="207"/>
      <c r="AD19" s="209" t="s">
        <v>102</v>
      </c>
    </row>
    <row r="20" spans="1:30" x14ac:dyDescent="0.35">
      <c r="A20" s="126" t="s">
        <v>98</v>
      </c>
      <c r="B20" s="208">
        <v>1684</v>
      </c>
      <c r="C20" s="209" t="s">
        <v>376</v>
      </c>
      <c r="D20" s="209" t="s">
        <v>103</v>
      </c>
      <c r="E20" s="207">
        <v>0</v>
      </c>
      <c r="F20" s="210">
        <v>171250</v>
      </c>
      <c r="G20" s="209" t="s">
        <v>101</v>
      </c>
      <c r="H20" s="211">
        <v>2626.03</v>
      </c>
      <c r="I20" s="211">
        <v>0</v>
      </c>
      <c r="J20" s="211">
        <v>0</v>
      </c>
      <c r="K20" s="211">
        <v>0</v>
      </c>
      <c r="L20" s="211">
        <v>0</v>
      </c>
      <c r="M20" s="211">
        <v>0</v>
      </c>
      <c r="N20" s="211">
        <v>0</v>
      </c>
      <c r="O20" s="211">
        <v>0</v>
      </c>
      <c r="P20" s="211">
        <v>0</v>
      </c>
      <c r="Q20" s="211">
        <v>0</v>
      </c>
      <c r="R20" s="211">
        <v>0</v>
      </c>
      <c r="S20" s="211">
        <v>0</v>
      </c>
      <c r="T20" s="211">
        <v>0</v>
      </c>
      <c r="U20" s="211">
        <v>276.02999999999997</v>
      </c>
      <c r="V20" s="211">
        <v>0</v>
      </c>
      <c r="W20" s="211">
        <v>0</v>
      </c>
      <c r="X20" s="211">
        <v>0</v>
      </c>
      <c r="Y20" s="208">
        <v>12</v>
      </c>
      <c r="Z20" s="211">
        <v>358.1</v>
      </c>
      <c r="AA20" s="211">
        <v>2984.13</v>
      </c>
      <c r="AB20" s="209" t="s">
        <v>377</v>
      </c>
      <c r="AC20" s="207"/>
      <c r="AD20" s="209" t="s">
        <v>104</v>
      </c>
    </row>
    <row r="21" spans="1:30" x14ac:dyDescent="0.35">
      <c r="A21" s="126" t="s">
        <v>98</v>
      </c>
      <c r="B21" s="208">
        <v>1684</v>
      </c>
      <c r="C21" s="209" t="s">
        <v>376</v>
      </c>
      <c r="D21" s="207"/>
      <c r="E21" s="207">
        <v>0</v>
      </c>
      <c r="F21" s="210">
        <v>171259</v>
      </c>
      <c r="G21" s="209" t="s">
        <v>101</v>
      </c>
      <c r="H21" s="211">
        <v>2518.7600000000002</v>
      </c>
      <c r="I21" s="211">
        <v>0</v>
      </c>
      <c r="J21" s="211">
        <v>0</v>
      </c>
      <c r="K21" s="211">
        <v>0</v>
      </c>
      <c r="L21" s="211">
        <v>0</v>
      </c>
      <c r="M21" s="211">
        <v>0</v>
      </c>
      <c r="N21" s="211">
        <v>0</v>
      </c>
      <c r="O21" s="211">
        <v>0</v>
      </c>
      <c r="P21" s="211">
        <v>0</v>
      </c>
      <c r="Q21" s="211">
        <v>0</v>
      </c>
      <c r="R21" s="211">
        <v>0</v>
      </c>
      <c r="S21" s="211">
        <v>0</v>
      </c>
      <c r="T21" s="211">
        <v>0</v>
      </c>
      <c r="U21" s="211">
        <v>264.76</v>
      </c>
      <c r="V21" s="211">
        <v>0</v>
      </c>
      <c r="W21" s="211">
        <v>0</v>
      </c>
      <c r="X21" s="211">
        <v>0</v>
      </c>
      <c r="Y21" s="208">
        <v>12</v>
      </c>
      <c r="Z21" s="211">
        <v>343.47</v>
      </c>
      <c r="AA21" s="211">
        <v>2862.23</v>
      </c>
      <c r="AB21" s="209" t="s">
        <v>377</v>
      </c>
      <c r="AC21" s="207"/>
      <c r="AD21" s="209" t="s">
        <v>105</v>
      </c>
    </row>
    <row r="22" spans="1:30" x14ac:dyDescent="0.35">
      <c r="A22" s="126" t="s">
        <v>98</v>
      </c>
      <c r="B22" s="208">
        <v>1684</v>
      </c>
      <c r="C22" s="209" t="s">
        <v>376</v>
      </c>
      <c r="D22" s="207"/>
      <c r="E22" s="207">
        <v>0</v>
      </c>
      <c r="F22" s="210">
        <v>171267</v>
      </c>
      <c r="G22" s="209" t="s">
        <v>101</v>
      </c>
      <c r="H22" s="211">
        <v>160.91</v>
      </c>
      <c r="I22" s="211">
        <v>0</v>
      </c>
      <c r="J22" s="211">
        <v>0</v>
      </c>
      <c r="K22" s="211">
        <v>0</v>
      </c>
      <c r="L22" s="211">
        <v>0</v>
      </c>
      <c r="M22" s="211">
        <v>0</v>
      </c>
      <c r="N22" s="211">
        <v>0</v>
      </c>
      <c r="O22" s="211">
        <v>0</v>
      </c>
      <c r="P22" s="211">
        <v>0</v>
      </c>
      <c r="Q22" s="211">
        <v>0</v>
      </c>
      <c r="R22" s="211">
        <v>0</v>
      </c>
      <c r="S22" s="211">
        <v>0</v>
      </c>
      <c r="T22" s="211">
        <v>0</v>
      </c>
      <c r="U22" s="211">
        <v>16.91</v>
      </c>
      <c r="V22" s="211">
        <v>0</v>
      </c>
      <c r="W22" s="211">
        <v>0</v>
      </c>
      <c r="X22" s="211">
        <v>0</v>
      </c>
      <c r="Y22" s="208">
        <v>12</v>
      </c>
      <c r="Z22" s="211">
        <v>21.94</v>
      </c>
      <c r="AA22" s="211">
        <v>182.85</v>
      </c>
      <c r="AB22" s="209" t="s">
        <v>377</v>
      </c>
      <c r="AC22" s="207"/>
      <c r="AD22" s="209" t="s">
        <v>106</v>
      </c>
    </row>
    <row r="23" spans="1:30" x14ac:dyDescent="0.35">
      <c r="A23" s="126" t="s">
        <v>98</v>
      </c>
      <c r="B23" s="208">
        <v>1684</v>
      </c>
      <c r="C23" s="209" t="s">
        <v>376</v>
      </c>
      <c r="D23" s="207"/>
      <c r="E23" s="207">
        <v>0</v>
      </c>
      <c r="F23" s="210">
        <v>171270</v>
      </c>
      <c r="G23" s="209" t="s">
        <v>101</v>
      </c>
      <c r="H23" s="211">
        <v>2089.65</v>
      </c>
      <c r="I23" s="211">
        <v>0</v>
      </c>
      <c r="J23" s="211">
        <v>0</v>
      </c>
      <c r="K23" s="211">
        <v>0</v>
      </c>
      <c r="L23" s="211">
        <v>0</v>
      </c>
      <c r="M23" s="211">
        <v>0</v>
      </c>
      <c r="N23" s="211">
        <v>0</v>
      </c>
      <c r="O23" s="211">
        <v>0</v>
      </c>
      <c r="P23" s="211">
        <v>0</v>
      </c>
      <c r="Q23" s="211">
        <v>0</v>
      </c>
      <c r="R23" s="211">
        <v>0</v>
      </c>
      <c r="S23" s="211">
        <v>0</v>
      </c>
      <c r="T23" s="211">
        <v>0</v>
      </c>
      <c r="U23" s="211">
        <v>219.65</v>
      </c>
      <c r="V23" s="211">
        <v>0</v>
      </c>
      <c r="W23" s="211">
        <v>0</v>
      </c>
      <c r="X23" s="211">
        <v>0</v>
      </c>
      <c r="Y23" s="208">
        <v>12</v>
      </c>
      <c r="Z23" s="211">
        <v>284.95</v>
      </c>
      <c r="AA23" s="211">
        <v>2374.6</v>
      </c>
      <c r="AB23" s="209" t="s">
        <v>377</v>
      </c>
      <c r="AC23" s="207"/>
      <c r="AD23" s="209" t="s">
        <v>107</v>
      </c>
    </row>
    <row r="24" spans="1:30" x14ac:dyDescent="0.35">
      <c r="A24" s="126" t="s">
        <v>108</v>
      </c>
      <c r="B24" s="208">
        <v>1684</v>
      </c>
      <c r="C24" s="209" t="s">
        <v>376</v>
      </c>
      <c r="D24" s="207"/>
      <c r="E24" s="209" t="s">
        <v>109</v>
      </c>
      <c r="F24" s="210">
        <v>171292</v>
      </c>
      <c r="G24" s="209" t="s">
        <v>41</v>
      </c>
      <c r="H24" s="211">
        <v>433</v>
      </c>
      <c r="I24" s="211">
        <v>102.69</v>
      </c>
      <c r="J24" s="211">
        <v>0</v>
      </c>
      <c r="K24" s="211">
        <v>0</v>
      </c>
      <c r="L24" s="211">
        <v>0</v>
      </c>
      <c r="M24" s="211">
        <v>0</v>
      </c>
      <c r="N24" s="211">
        <v>25</v>
      </c>
      <c r="O24" s="211">
        <v>0</v>
      </c>
      <c r="P24" s="211">
        <v>0</v>
      </c>
      <c r="Q24" s="211">
        <v>0</v>
      </c>
      <c r="R24" s="211">
        <v>0</v>
      </c>
      <c r="S24" s="211">
        <v>0</v>
      </c>
      <c r="T24" s="211">
        <v>0</v>
      </c>
      <c r="U24" s="211">
        <v>0</v>
      </c>
      <c r="V24" s="211">
        <v>0</v>
      </c>
      <c r="W24" s="211">
        <v>0</v>
      </c>
      <c r="X24" s="211">
        <v>58</v>
      </c>
      <c r="Y24" s="208">
        <v>12</v>
      </c>
      <c r="Z24" s="211">
        <v>73.05</v>
      </c>
      <c r="AA24" s="211">
        <v>608.74</v>
      </c>
      <c r="AB24" s="209" t="s">
        <v>377</v>
      </c>
      <c r="AC24" s="207"/>
      <c r="AD24" s="209" t="s">
        <v>110</v>
      </c>
    </row>
    <row r="25" spans="1:30" x14ac:dyDescent="0.35">
      <c r="A25" s="126" t="s">
        <v>111</v>
      </c>
      <c r="B25" s="208">
        <v>1684</v>
      </c>
      <c r="C25" s="209" t="s">
        <v>376</v>
      </c>
      <c r="D25" s="207"/>
      <c r="E25" s="209" t="s">
        <v>112</v>
      </c>
      <c r="F25" s="210">
        <v>171295</v>
      </c>
      <c r="G25" s="209" t="s">
        <v>41</v>
      </c>
      <c r="H25" s="211">
        <v>433</v>
      </c>
      <c r="I25" s="211">
        <v>102.69</v>
      </c>
      <c r="J25" s="211">
        <v>0</v>
      </c>
      <c r="K25" s="211">
        <v>0</v>
      </c>
      <c r="L25" s="211">
        <v>0</v>
      </c>
      <c r="M25" s="211">
        <v>0</v>
      </c>
      <c r="N25" s="211">
        <v>25</v>
      </c>
      <c r="O25" s="211">
        <v>0</v>
      </c>
      <c r="P25" s="211">
        <v>0</v>
      </c>
      <c r="Q25" s="211">
        <v>0</v>
      </c>
      <c r="R25" s="211">
        <v>0</v>
      </c>
      <c r="S25" s="211">
        <v>0</v>
      </c>
      <c r="T25" s="211">
        <v>0</v>
      </c>
      <c r="U25" s="211">
        <v>0</v>
      </c>
      <c r="V25" s="211">
        <v>0</v>
      </c>
      <c r="W25" s="211">
        <v>0</v>
      </c>
      <c r="X25" s="211">
        <v>58</v>
      </c>
      <c r="Y25" s="208">
        <v>12</v>
      </c>
      <c r="Z25" s="211">
        <v>73.05</v>
      </c>
      <c r="AA25" s="211">
        <v>608.74</v>
      </c>
      <c r="AB25" s="209" t="s">
        <v>377</v>
      </c>
      <c r="AC25" s="207"/>
      <c r="AD25" s="209" t="s">
        <v>113</v>
      </c>
    </row>
    <row r="26" spans="1:30" x14ac:dyDescent="0.35">
      <c r="A26" s="126" t="s">
        <v>114</v>
      </c>
      <c r="B26" s="208">
        <v>1684</v>
      </c>
      <c r="C26" s="209" t="s">
        <v>376</v>
      </c>
      <c r="D26" s="207"/>
      <c r="E26" s="209" t="s">
        <v>115</v>
      </c>
      <c r="F26" s="210">
        <v>171358</v>
      </c>
      <c r="G26" s="209" t="s">
        <v>69</v>
      </c>
      <c r="H26" s="211">
        <v>375</v>
      </c>
      <c r="I26" s="211">
        <v>102.69</v>
      </c>
      <c r="J26" s="211">
        <v>0</v>
      </c>
      <c r="K26" s="211">
        <v>0</v>
      </c>
      <c r="L26" s="211">
        <v>0</v>
      </c>
      <c r="M26" s="211">
        <v>0</v>
      </c>
      <c r="N26" s="211">
        <v>25</v>
      </c>
      <c r="O26" s="211">
        <v>0</v>
      </c>
      <c r="P26" s="211">
        <v>0</v>
      </c>
      <c r="Q26" s="211">
        <v>0</v>
      </c>
      <c r="R26" s="211">
        <v>0</v>
      </c>
      <c r="S26" s="211">
        <v>0</v>
      </c>
      <c r="T26" s="211">
        <v>0</v>
      </c>
      <c r="U26" s="211">
        <v>0</v>
      </c>
      <c r="V26" s="211">
        <v>0</v>
      </c>
      <c r="W26" s="211">
        <v>0</v>
      </c>
      <c r="X26" s="211">
        <v>0</v>
      </c>
      <c r="Y26" s="208">
        <v>12</v>
      </c>
      <c r="Z26" s="211">
        <v>65.14</v>
      </c>
      <c r="AA26" s="211">
        <v>542.83000000000004</v>
      </c>
      <c r="AB26" s="209" t="s">
        <v>377</v>
      </c>
      <c r="AC26" s="207"/>
      <c r="AD26" s="209" t="s">
        <v>116</v>
      </c>
    </row>
    <row r="27" spans="1:30" x14ac:dyDescent="0.35">
      <c r="A27" s="126" t="s">
        <v>117</v>
      </c>
      <c r="B27" s="208">
        <v>1684</v>
      </c>
      <c r="C27" s="209" t="s">
        <v>376</v>
      </c>
      <c r="D27" s="207"/>
      <c r="E27" s="209" t="s">
        <v>118</v>
      </c>
      <c r="F27" s="210">
        <v>171369</v>
      </c>
      <c r="G27" s="209" t="s">
        <v>69</v>
      </c>
      <c r="H27" s="211">
        <v>797.78</v>
      </c>
      <c r="I27" s="211">
        <v>76.45</v>
      </c>
      <c r="J27" s="211">
        <v>0</v>
      </c>
      <c r="K27" s="211">
        <v>0</v>
      </c>
      <c r="L27" s="211">
        <v>0</v>
      </c>
      <c r="M27" s="211">
        <v>0</v>
      </c>
      <c r="N27" s="211">
        <v>25</v>
      </c>
      <c r="O27" s="211">
        <v>0</v>
      </c>
      <c r="P27" s="211">
        <v>0</v>
      </c>
      <c r="Q27" s="211">
        <v>0</v>
      </c>
      <c r="R27" s="211">
        <v>0</v>
      </c>
      <c r="S27" s="211">
        <v>0</v>
      </c>
      <c r="T27" s="211">
        <v>0</v>
      </c>
      <c r="U27" s="211">
        <v>0</v>
      </c>
      <c r="V27" s="211">
        <v>0</v>
      </c>
      <c r="W27" s="211">
        <v>0</v>
      </c>
      <c r="X27" s="211">
        <v>43.18</v>
      </c>
      <c r="Y27" s="208">
        <v>12</v>
      </c>
      <c r="Z27" s="211">
        <v>119.21</v>
      </c>
      <c r="AA27" s="211">
        <v>993.44</v>
      </c>
      <c r="AB27" s="209" t="s">
        <v>377</v>
      </c>
      <c r="AC27" s="207"/>
      <c r="AD27" s="209" t="s">
        <v>119</v>
      </c>
    </row>
    <row r="28" spans="1:30" x14ac:dyDescent="0.35">
      <c r="A28" s="126" t="s">
        <v>120</v>
      </c>
      <c r="B28" s="208">
        <v>1684</v>
      </c>
      <c r="C28" s="209" t="s">
        <v>376</v>
      </c>
      <c r="D28" s="207"/>
      <c r="E28" s="209" t="s">
        <v>121</v>
      </c>
      <c r="F28" s="210">
        <v>171370</v>
      </c>
      <c r="G28" s="209" t="s">
        <v>69</v>
      </c>
      <c r="H28" s="211">
        <v>228.47</v>
      </c>
      <c r="I28" s="211">
        <v>20.13</v>
      </c>
      <c r="J28" s="211">
        <v>0</v>
      </c>
      <c r="K28" s="211">
        <v>0</v>
      </c>
      <c r="L28" s="211">
        <v>0</v>
      </c>
      <c r="M28" s="211">
        <v>0</v>
      </c>
      <c r="N28" s="211">
        <v>25</v>
      </c>
      <c r="O28" s="211">
        <v>0</v>
      </c>
      <c r="P28" s="211">
        <v>0</v>
      </c>
      <c r="Q28" s="211">
        <v>0</v>
      </c>
      <c r="R28" s="211">
        <v>0</v>
      </c>
      <c r="S28" s="211">
        <v>0</v>
      </c>
      <c r="T28" s="211">
        <v>0</v>
      </c>
      <c r="U28" s="211">
        <v>0</v>
      </c>
      <c r="V28" s="211">
        <v>0</v>
      </c>
      <c r="W28" s="211">
        <v>0</v>
      </c>
      <c r="X28" s="211">
        <v>11.37</v>
      </c>
      <c r="Y28" s="208">
        <v>12</v>
      </c>
      <c r="Z28" s="211">
        <v>33.9</v>
      </c>
      <c r="AA28" s="211">
        <v>282.5</v>
      </c>
      <c r="AB28" s="209" t="s">
        <v>377</v>
      </c>
      <c r="AC28" s="207"/>
      <c r="AD28" s="209" t="s">
        <v>122</v>
      </c>
    </row>
    <row r="29" spans="1:30" x14ac:dyDescent="0.35">
      <c r="A29" s="126" t="s">
        <v>123</v>
      </c>
      <c r="B29" s="208">
        <v>1684</v>
      </c>
      <c r="C29" s="209" t="s">
        <v>376</v>
      </c>
      <c r="D29" s="207"/>
      <c r="E29" s="209" t="s">
        <v>124</v>
      </c>
      <c r="F29" s="210">
        <v>171373</v>
      </c>
      <c r="G29" s="209" t="s">
        <v>69</v>
      </c>
      <c r="H29" s="211">
        <v>76.650000000000006</v>
      </c>
      <c r="I29" s="211">
        <v>5.1100000000000003</v>
      </c>
      <c r="J29" s="211">
        <v>0</v>
      </c>
      <c r="K29" s="211">
        <v>0</v>
      </c>
      <c r="L29" s="211">
        <v>0</v>
      </c>
      <c r="M29" s="211">
        <v>0</v>
      </c>
      <c r="N29" s="211">
        <v>25</v>
      </c>
      <c r="O29" s="211">
        <v>0</v>
      </c>
      <c r="P29" s="211">
        <v>0</v>
      </c>
      <c r="Q29" s="211">
        <v>0</v>
      </c>
      <c r="R29" s="211">
        <v>0</v>
      </c>
      <c r="S29" s="211">
        <v>0</v>
      </c>
      <c r="T29" s="211">
        <v>0</v>
      </c>
      <c r="U29" s="211">
        <v>0</v>
      </c>
      <c r="V29" s="211">
        <v>0</v>
      </c>
      <c r="W29" s="211">
        <v>0</v>
      </c>
      <c r="X29" s="211">
        <v>2.89</v>
      </c>
      <c r="Y29" s="208">
        <v>12</v>
      </c>
      <c r="Z29" s="211">
        <v>11.15</v>
      </c>
      <c r="AA29" s="211">
        <v>92.91</v>
      </c>
      <c r="AB29" s="209" t="s">
        <v>377</v>
      </c>
      <c r="AC29" s="207"/>
      <c r="AD29" s="209" t="s">
        <v>125</v>
      </c>
    </row>
    <row r="30" spans="1:30" x14ac:dyDescent="0.35">
      <c r="A30" s="126" t="s">
        <v>126</v>
      </c>
      <c r="B30" s="208">
        <v>1684</v>
      </c>
      <c r="C30" s="209" t="s">
        <v>376</v>
      </c>
      <c r="D30" s="207"/>
      <c r="E30" s="209" t="s">
        <v>127</v>
      </c>
      <c r="F30" s="210">
        <v>171374</v>
      </c>
      <c r="G30" s="209" t="s">
        <v>69</v>
      </c>
      <c r="H30" s="211">
        <v>30.01</v>
      </c>
      <c r="I30" s="211">
        <v>0.5</v>
      </c>
      <c r="J30" s="211">
        <v>0</v>
      </c>
      <c r="K30" s="211">
        <v>0</v>
      </c>
      <c r="L30" s="211">
        <v>0</v>
      </c>
      <c r="M30" s="211">
        <v>0</v>
      </c>
      <c r="N30" s="211">
        <v>25</v>
      </c>
      <c r="O30" s="211">
        <v>0</v>
      </c>
      <c r="P30" s="211">
        <v>0</v>
      </c>
      <c r="Q30" s="211">
        <v>0</v>
      </c>
      <c r="R30" s="211">
        <v>0</v>
      </c>
      <c r="S30" s="211">
        <v>0</v>
      </c>
      <c r="T30" s="211">
        <v>0</v>
      </c>
      <c r="U30" s="211">
        <v>0</v>
      </c>
      <c r="V30" s="211">
        <v>0</v>
      </c>
      <c r="W30" s="211">
        <v>0</v>
      </c>
      <c r="X30" s="211">
        <v>0.28000000000000003</v>
      </c>
      <c r="Y30" s="208">
        <v>12</v>
      </c>
      <c r="Z30" s="211">
        <v>4.16</v>
      </c>
      <c r="AA30" s="211">
        <v>34.67</v>
      </c>
      <c r="AB30" s="209" t="s">
        <v>377</v>
      </c>
      <c r="AC30" s="207"/>
      <c r="AD30" s="209" t="s">
        <v>128</v>
      </c>
    </row>
    <row r="31" spans="1:30" x14ac:dyDescent="0.35">
      <c r="A31" s="126" t="s">
        <v>129</v>
      </c>
      <c r="B31" s="208">
        <v>1684</v>
      </c>
      <c r="C31" s="209" t="s">
        <v>376</v>
      </c>
      <c r="D31" s="207"/>
      <c r="E31" s="209" t="s">
        <v>130</v>
      </c>
      <c r="F31" s="210">
        <v>171377</v>
      </c>
      <c r="G31" s="209" t="s">
        <v>69</v>
      </c>
      <c r="H31" s="211">
        <v>27.93</v>
      </c>
      <c r="I31" s="211">
        <v>0.28999999999999998</v>
      </c>
      <c r="J31" s="211">
        <v>0</v>
      </c>
      <c r="K31" s="211">
        <v>0</v>
      </c>
      <c r="L31" s="211">
        <v>0</v>
      </c>
      <c r="M31" s="211">
        <v>0</v>
      </c>
      <c r="N31" s="211">
        <v>25</v>
      </c>
      <c r="O31" s="211">
        <v>0</v>
      </c>
      <c r="P31" s="211">
        <v>0</v>
      </c>
      <c r="Q31" s="211">
        <v>0</v>
      </c>
      <c r="R31" s="211">
        <v>0</v>
      </c>
      <c r="S31" s="211">
        <v>0</v>
      </c>
      <c r="T31" s="211">
        <v>0</v>
      </c>
      <c r="U31" s="211">
        <v>0</v>
      </c>
      <c r="V31" s="211">
        <v>0</v>
      </c>
      <c r="W31" s="211">
        <v>0</v>
      </c>
      <c r="X31" s="211">
        <v>0.16</v>
      </c>
      <c r="Y31" s="208">
        <v>12</v>
      </c>
      <c r="Z31" s="211">
        <v>3.85</v>
      </c>
      <c r="AA31" s="211">
        <v>32.07</v>
      </c>
      <c r="AB31" s="209" t="s">
        <v>377</v>
      </c>
      <c r="AC31" s="207"/>
      <c r="AD31" s="209" t="s">
        <v>131</v>
      </c>
    </row>
    <row r="32" spans="1:30" x14ac:dyDescent="0.35">
      <c r="A32" s="126" t="s">
        <v>132</v>
      </c>
      <c r="B32" s="208">
        <v>1684</v>
      </c>
      <c r="C32" s="209" t="s">
        <v>376</v>
      </c>
      <c r="D32" s="207"/>
      <c r="E32" s="209" t="s">
        <v>133</v>
      </c>
      <c r="F32" s="210">
        <v>171378</v>
      </c>
      <c r="G32" s="209" t="s">
        <v>69</v>
      </c>
      <c r="H32" s="211">
        <v>27.16</v>
      </c>
      <c r="I32" s="211">
        <v>0.21</v>
      </c>
      <c r="J32" s="211">
        <v>0</v>
      </c>
      <c r="K32" s="211">
        <v>0</v>
      </c>
      <c r="L32" s="211">
        <v>0</v>
      </c>
      <c r="M32" s="211">
        <v>0</v>
      </c>
      <c r="N32" s="211">
        <v>25</v>
      </c>
      <c r="O32" s="211">
        <v>0</v>
      </c>
      <c r="P32" s="211">
        <v>0</v>
      </c>
      <c r="Q32" s="211">
        <v>0</v>
      </c>
      <c r="R32" s="211">
        <v>0</v>
      </c>
      <c r="S32" s="211">
        <v>0</v>
      </c>
      <c r="T32" s="211">
        <v>0</v>
      </c>
      <c r="U32" s="211">
        <v>0</v>
      </c>
      <c r="V32" s="211">
        <v>0</v>
      </c>
      <c r="W32" s="211">
        <v>0</v>
      </c>
      <c r="X32" s="211">
        <v>0.12</v>
      </c>
      <c r="Y32" s="208">
        <v>12</v>
      </c>
      <c r="Z32" s="211">
        <v>3.73</v>
      </c>
      <c r="AA32" s="211">
        <v>31.1</v>
      </c>
      <c r="AB32" s="209" t="s">
        <v>377</v>
      </c>
      <c r="AC32" s="207"/>
      <c r="AD32" s="209" t="s">
        <v>134</v>
      </c>
    </row>
    <row r="33" spans="1:30" x14ac:dyDescent="0.35">
      <c r="A33" s="126" t="s">
        <v>135</v>
      </c>
      <c r="B33" s="208">
        <v>1684</v>
      </c>
      <c r="C33" s="209" t="s">
        <v>376</v>
      </c>
      <c r="D33" s="207"/>
      <c r="E33" s="209" t="s">
        <v>136</v>
      </c>
      <c r="F33" s="210">
        <v>171394</v>
      </c>
      <c r="G33" s="209" t="s">
        <v>137</v>
      </c>
      <c r="H33" s="213">
        <v>3654.3</v>
      </c>
      <c r="I33" s="213">
        <v>212</v>
      </c>
      <c r="J33" s="213">
        <v>467.9</v>
      </c>
      <c r="K33" s="213">
        <v>0</v>
      </c>
      <c r="L33" s="213">
        <v>0</v>
      </c>
      <c r="M33" s="213">
        <v>0</v>
      </c>
      <c r="N33" s="213">
        <v>25</v>
      </c>
      <c r="O33" s="213">
        <v>0</v>
      </c>
      <c r="P33" s="213">
        <v>0</v>
      </c>
      <c r="Q33" s="213">
        <v>0</v>
      </c>
      <c r="R33" s="213">
        <v>0</v>
      </c>
      <c r="S33" s="213">
        <v>0</v>
      </c>
      <c r="T33" s="213">
        <v>0</v>
      </c>
      <c r="U33" s="213">
        <v>406.4</v>
      </c>
      <c r="V33" s="213">
        <v>0</v>
      </c>
      <c r="W33" s="213">
        <v>0</v>
      </c>
      <c r="X33" s="213">
        <v>0</v>
      </c>
      <c r="Y33" s="214">
        <v>12</v>
      </c>
      <c r="Z33" s="213">
        <v>527.22</v>
      </c>
      <c r="AA33" s="213">
        <v>4393.5200000000004</v>
      </c>
      <c r="AB33" s="209" t="s">
        <v>377</v>
      </c>
      <c r="AC33" s="209" t="s">
        <v>43</v>
      </c>
      <c r="AD33" s="209" t="s">
        <v>138</v>
      </c>
    </row>
    <row r="34" spans="1:30" x14ac:dyDescent="0.35">
      <c r="A34" s="126" t="s">
        <v>139</v>
      </c>
      <c r="B34" s="208">
        <v>1684</v>
      </c>
      <c r="C34" s="209" t="s">
        <v>376</v>
      </c>
      <c r="D34" s="207"/>
      <c r="E34" s="209" t="s">
        <v>136</v>
      </c>
      <c r="F34" s="210">
        <v>171396</v>
      </c>
      <c r="G34" s="209" t="s">
        <v>137</v>
      </c>
      <c r="H34" s="213">
        <v>3323.2</v>
      </c>
      <c r="I34" s="213">
        <v>212</v>
      </c>
      <c r="J34" s="213">
        <v>443.6</v>
      </c>
      <c r="K34" s="213">
        <v>0</v>
      </c>
      <c r="L34" s="213">
        <v>0</v>
      </c>
      <c r="M34" s="213">
        <v>0</v>
      </c>
      <c r="N34" s="213">
        <v>25</v>
      </c>
      <c r="O34" s="213">
        <v>0</v>
      </c>
      <c r="P34" s="213">
        <v>0</v>
      </c>
      <c r="Q34" s="213">
        <v>0</v>
      </c>
      <c r="R34" s="213">
        <v>0</v>
      </c>
      <c r="S34" s="213">
        <v>0</v>
      </c>
      <c r="T34" s="213">
        <v>0</v>
      </c>
      <c r="U34" s="213">
        <v>371.6</v>
      </c>
      <c r="V34" s="213">
        <v>0</v>
      </c>
      <c r="W34" s="213">
        <v>0</v>
      </c>
      <c r="X34" s="213">
        <v>0</v>
      </c>
      <c r="Y34" s="214">
        <v>12</v>
      </c>
      <c r="Z34" s="213">
        <v>482.07</v>
      </c>
      <c r="AA34" s="213">
        <v>4017.27</v>
      </c>
      <c r="AB34" s="209" t="s">
        <v>377</v>
      </c>
      <c r="AC34" s="209" t="s">
        <v>43</v>
      </c>
      <c r="AD34" s="209" t="s">
        <v>140</v>
      </c>
    </row>
    <row r="35" spans="1:30" x14ac:dyDescent="0.35">
      <c r="A35" s="126" t="s">
        <v>348</v>
      </c>
      <c r="B35" s="208">
        <v>1684</v>
      </c>
      <c r="C35" s="209" t="s">
        <v>376</v>
      </c>
      <c r="D35" s="207"/>
      <c r="E35" s="209" t="s">
        <v>349</v>
      </c>
      <c r="F35" s="210">
        <v>9040</v>
      </c>
      <c r="G35" s="209" t="s">
        <v>73</v>
      </c>
      <c r="H35" s="211">
        <v>25.92</v>
      </c>
      <c r="I35" s="211">
        <v>0</v>
      </c>
      <c r="J35" s="211">
        <v>0</v>
      </c>
      <c r="K35" s="211">
        <v>0</v>
      </c>
      <c r="L35" s="211">
        <v>0</v>
      </c>
      <c r="M35" s="211">
        <v>0</v>
      </c>
      <c r="N35" s="211">
        <v>0</v>
      </c>
      <c r="O35" s="211">
        <v>0</v>
      </c>
      <c r="P35" s="211">
        <v>0</v>
      </c>
      <c r="Q35" s="211">
        <v>0</v>
      </c>
      <c r="R35" s="211">
        <v>0</v>
      </c>
      <c r="S35" s="211">
        <v>0</v>
      </c>
      <c r="T35" s="211">
        <v>0</v>
      </c>
      <c r="U35" s="211">
        <v>0</v>
      </c>
      <c r="V35" s="211">
        <v>0</v>
      </c>
      <c r="W35" s="211">
        <v>0</v>
      </c>
      <c r="X35" s="211">
        <v>0</v>
      </c>
      <c r="Y35" s="208">
        <v>4</v>
      </c>
      <c r="Z35" s="211">
        <v>1.08</v>
      </c>
      <c r="AA35" s="211">
        <v>27</v>
      </c>
      <c r="AB35" s="209" t="s">
        <v>377</v>
      </c>
      <c r="AC35" s="207"/>
      <c r="AD35" s="209" t="s">
        <v>369</v>
      </c>
    </row>
    <row r="36" spans="1:30" x14ac:dyDescent="0.35">
      <c r="A36" s="126" t="s">
        <v>198</v>
      </c>
      <c r="B36" s="208">
        <v>1684</v>
      </c>
      <c r="C36" s="209" t="s">
        <v>376</v>
      </c>
      <c r="D36" s="207"/>
      <c r="E36" s="209" t="s">
        <v>199</v>
      </c>
      <c r="F36" s="210">
        <v>9042</v>
      </c>
      <c r="G36" s="209" t="s">
        <v>73</v>
      </c>
      <c r="H36" s="211">
        <v>27.09</v>
      </c>
      <c r="I36" s="211">
        <v>0</v>
      </c>
      <c r="J36" s="211">
        <v>0</v>
      </c>
      <c r="K36" s="211">
        <v>0</v>
      </c>
      <c r="L36" s="211">
        <v>0</v>
      </c>
      <c r="M36" s="211">
        <v>0</v>
      </c>
      <c r="N36" s="211">
        <v>0</v>
      </c>
      <c r="O36" s="211">
        <v>0</v>
      </c>
      <c r="P36" s="211">
        <v>0</v>
      </c>
      <c r="Q36" s="211">
        <v>0</v>
      </c>
      <c r="R36" s="211">
        <v>0</v>
      </c>
      <c r="S36" s="211">
        <v>0</v>
      </c>
      <c r="T36" s="211">
        <v>0</v>
      </c>
      <c r="U36" s="211">
        <v>0</v>
      </c>
      <c r="V36" s="211">
        <v>0</v>
      </c>
      <c r="W36" s="211">
        <v>0</v>
      </c>
      <c r="X36" s="211">
        <v>0</v>
      </c>
      <c r="Y36" s="208">
        <v>4</v>
      </c>
      <c r="Z36" s="211">
        <v>1.1299999999999999</v>
      </c>
      <c r="AA36" s="211">
        <v>28.22</v>
      </c>
      <c r="AB36" s="209" t="s">
        <v>377</v>
      </c>
      <c r="AC36" s="207"/>
      <c r="AD36" s="209" t="s">
        <v>200</v>
      </c>
    </row>
    <row r="37" spans="1:30" x14ac:dyDescent="0.35">
      <c r="A37" s="126" t="s">
        <v>201</v>
      </c>
      <c r="B37" s="208">
        <v>1684</v>
      </c>
      <c r="C37" s="209" t="s">
        <v>376</v>
      </c>
      <c r="D37" s="207"/>
      <c r="E37" s="209" t="s">
        <v>202</v>
      </c>
      <c r="F37" s="210">
        <v>9043</v>
      </c>
      <c r="G37" s="209" t="s">
        <v>73</v>
      </c>
      <c r="H37" s="211">
        <v>36.26</v>
      </c>
      <c r="I37" s="211">
        <v>0</v>
      </c>
      <c r="J37" s="211">
        <v>0</v>
      </c>
      <c r="K37" s="211">
        <v>0</v>
      </c>
      <c r="L37" s="211">
        <v>0</v>
      </c>
      <c r="M37" s="211">
        <v>0</v>
      </c>
      <c r="N37" s="211">
        <v>0</v>
      </c>
      <c r="O37" s="211">
        <v>0</v>
      </c>
      <c r="P37" s="211">
        <v>0</v>
      </c>
      <c r="Q37" s="211">
        <v>0</v>
      </c>
      <c r="R37" s="211">
        <v>0</v>
      </c>
      <c r="S37" s="211">
        <v>0</v>
      </c>
      <c r="T37" s="211">
        <v>0</v>
      </c>
      <c r="U37" s="211">
        <v>0</v>
      </c>
      <c r="V37" s="211">
        <v>0</v>
      </c>
      <c r="W37" s="211">
        <v>0</v>
      </c>
      <c r="X37" s="211">
        <v>0</v>
      </c>
      <c r="Y37" s="208">
        <v>4</v>
      </c>
      <c r="Z37" s="211">
        <v>1.51</v>
      </c>
      <c r="AA37" s="211">
        <v>37.770000000000003</v>
      </c>
      <c r="AB37" s="209" t="s">
        <v>377</v>
      </c>
      <c r="AC37" s="207"/>
      <c r="AD37" s="209" t="s">
        <v>203</v>
      </c>
    </row>
    <row r="38" spans="1:30" x14ac:dyDescent="0.35">
      <c r="A38" s="126" t="s">
        <v>204</v>
      </c>
      <c r="B38" s="208">
        <v>1684</v>
      </c>
      <c r="C38" s="209" t="s">
        <v>376</v>
      </c>
      <c r="D38" s="207"/>
      <c r="E38" s="209" t="s">
        <v>205</v>
      </c>
      <c r="F38" s="210">
        <v>9044</v>
      </c>
      <c r="G38" s="209" t="s">
        <v>73</v>
      </c>
      <c r="H38" s="211">
        <v>37.72</v>
      </c>
      <c r="I38" s="211">
        <v>0</v>
      </c>
      <c r="J38" s="211">
        <v>0</v>
      </c>
      <c r="K38" s="211">
        <v>0</v>
      </c>
      <c r="L38" s="211">
        <v>0</v>
      </c>
      <c r="M38" s="211">
        <v>0</v>
      </c>
      <c r="N38" s="211">
        <v>0</v>
      </c>
      <c r="O38" s="211">
        <v>0</v>
      </c>
      <c r="P38" s="211">
        <v>0</v>
      </c>
      <c r="Q38" s="211">
        <v>0</v>
      </c>
      <c r="R38" s="211">
        <v>0</v>
      </c>
      <c r="S38" s="211">
        <v>0</v>
      </c>
      <c r="T38" s="211">
        <v>0</v>
      </c>
      <c r="U38" s="211">
        <v>0</v>
      </c>
      <c r="V38" s="211">
        <v>0</v>
      </c>
      <c r="W38" s="211">
        <v>0</v>
      </c>
      <c r="X38" s="211">
        <v>0</v>
      </c>
      <c r="Y38" s="208">
        <v>4</v>
      </c>
      <c r="Z38" s="211">
        <v>1.57</v>
      </c>
      <c r="AA38" s="211">
        <v>39.29</v>
      </c>
      <c r="AB38" s="209" t="s">
        <v>377</v>
      </c>
      <c r="AC38" s="207"/>
      <c r="AD38" s="209" t="s">
        <v>206</v>
      </c>
    </row>
    <row r="39" spans="1:30" x14ac:dyDescent="0.35">
      <c r="A39" s="126" t="s">
        <v>207</v>
      </c>
      <c r="B39" s="208">
        <v>1684</v>
      </c>
      <c r="C39" s="209" t="s">
        <v>376</v>
      </c>
      <c r="D39" s="207"/>
      <c r="E39" s="209" t="s">
        <v>208</v>
      </c>
      <c r="F39" s="210">
        <v>9045</v>
      </c>
      <c r="G39" s="209" t="s">
        <v>73</v>
      </c>
      <c r="H39" s="211">
        <v>40.51</v>
      </c>
      <c r="I39" s="211">
        <v>0</v>
      </c>
      <c r="J39" s="211">
        <v>0</v>
      </c>
      <c r="K39" s="211">
        <v>0</v>
      </c>
      <c r="L39" s="211">
        <v>0</v>
      </c>
      <c r="M39" s="211">
        <v>0</v>
      </c>
      <c r="N39" s="211">
        <v>0</v>
      </c>
      <c r="O39" s="211">
        <v>0</v>
      </c>
      <c r="P39" s="211">
        <v>0</v>
      </c>
      <c r="Q39" s="211">
        <v>0</v>
      </c>
      <c r="R39" s="211">
        <v>0</v>
      </c>
      <c r="S39" s="211">
        <v>0</v>
      </c>
      <c r="T39" s="211">
        <v>0</v>
      </c>
      <c r="U39" s="211">
        <v>0</v>
      </c>
      <c r="V39" s="211">
        <v>0</v>
      </c>
      <c r="W39" s="211">
        <v>0</v>
      </c>
      <c r="X39" s="211">
        <v>0</v>
      </c>
      <c r="Y39" s="208">
        <v>4</v>
      </c>
      <c r="Z39" s="211">
        <v>1.69</v>
      </c>
      <c r="AA39" s="211">
        <v>42.2</v>
      </c>
      <c r="AB39" s="209" t="s">
        <v>377</v>
      </c>
      <c r="AC39" s="207"/>
      <c r="AD39" s="209" t="s">
        <v>209</v>
      </c>
    </row>
    <row r="40" spans="1:30" x14ac:dyDescent="0.35">
      <c r="A40" s="126" t="s">
        <v>210</v>
      </c>
      <c r="B40" s="208">
        <v>1684</v>
      </c>
      <c r="C40" s="209" t="s">
        <v>376</v>
      </c>
      <c r="D40" s="207"/>
      <c r="E40" s="209" t="s">
        <v>211</v>
      </c>
      <c r="F40" s="210">
        <v>9046</v>
      </c>
      <c r="G40" s="209" t="s">
        <v>73</v>
      </c>
      <c r="H40" s="211">
        <v>40.9</v>
      </c>
      <c r="I40" s="211">
        <v>0</v>
      </c>
      <c r="J40" s="211">
        <v>0</v>
      </c>
      <c r="K40" s="211">
        <v>0</v>
      </c>
      <c r="L40" s="211">
        <v>0</v>
      </c>
      <c r="M40" s="211">
        <v>0</v>
      </c>
      <c r="N40" s="211">
        <v>0</v>
      </c>
      <c r="O40" s="211">
        <v>0</v>
      </c>
      <c r="P40" s="211">
        <v>0</v>
      </c>
      <c r="Q40" s="211">
        <v>0</v>
      </c>
      <c r="R40" s="211">
        <v>0</v>
      </c>
      <c r="S40" s="211">
        <v>0</v>
      </c>
      <c r="T40" s="211">
        <v>0</v>
      </c>
      <c r="U40" s="211">
        <v>0</v>
      </c>
      <c r="V40" s="211">
        <v>0</v>
      </c>
      <c r="W40" s="211">
        <v>0</v>
      </c>
      <c r="X40" s="211">
        <v>0</v>
      </c>
      <c r="Y40" s="208">
        <v>4</v>
      </c>
      <c r="Z40" s="211">
        <v>1.7</v>
      </c>
      <c r="AA40" s="211">
        <v>42.6</v>
      </c>
      <c r="AB40" s="209" t="s">
        <v>377</v>
      </c>
      <c r="AC40" s="207"/>
      <c r="AD40" s="209" t="s">
        <v>212</v>
      </c>
    </row>
    <row r="41" spans="1:30" x14ac:dyDescent="0.35">
      <c r="A41" s="126" t="s">
        <v>213</v>
      </c>
      <c r="B41" s="208">
        <v>1684</v>
      </c>
      <c r="C41" s="209" t="s">
        <v>376</v>
      </c>
      <c r="D41" s="207"/>
      <c r="E41" s="209" t="s">
        <v>214</v>
      </c>
      <c r="F41" s="210">
        <v>9047</v>
      </c>
      <c r="G41" s="209" t="s">
        <v>73</v>
      </c>
      <c r="H41" s="211">
        <v>210.01</v>
      </c>
      <c r="I41" s="211">
        <v>0</v>
      </c>
      <c r="J41" s="211">
        <v>0</v>
      </c>
      <c r="K41" s="211">
        <v>0</v>
      </c>
      <c r="L41" s="211">
        <v>0</v>
      </c>
      <c r="M41" s="211">
        <v>0</v>
      </c>
      <c r="N41" s="211">
        <v>0</v>
      </c>
      <c r="O41" s="211">
        <v>0</v>
      </c>
      <c r="P41" s="211">
        <v>0</v>
      </c>
      <c r="Q41" s="211">
        <v>0</v>
      </c>
      <c r="R41" s="211">
        <v>0</v>
      </c>
      <c r="S41" s="211">
        <v>0</v>
      </c>
      <c r="T41" s="211">
        <v>0</v>
      </c>
      <c r="U41" s="211">
        <v>0</v>
      </c>
      <c r="V41" s="211">
        <v>0</v>
      </c>
      <c r="W41" s="211">
        <v>0</v>
      </c>
      <c r="X41" s="211">
        <v>0</v>
      </c>
      <c r="Y41" s="208">
        <v>4</v>
      </c>
      <c r="Z41" s="211">
        <v>8.75</v>
      </c>
      <c r="AA41" s="211">
        <v>218.76</v>
      </c>
      <c r="AB41" s="209" t="s">
        <v>377</v>
      </c>
      <c r="AC41" s="207"/>
      <c r="AD41" s="209" t="s">
        <v>215</v>
      </c>
    </row>
    <row r="42" spans="1:30" x14ac:dyDescent="0.35">
      <c r="A42" s="126" t="s">
        <v>216</v>
      </c>
      <c r="B42" s="208">
        <v>1684</v>
      </c>
      <c r="C42" s="209" t="s">
        <v>376</v>
      </c>
      <c r="D42" s="207"/>
      <c r="E42" s="209" t="s">
        <v>217</v>
      </c>
      <c r="F42" s="210">
        <v>9048</v>
      </c>
      <c r="G42" s="209" t="s">
        <v>73</v>
      </c>
      <c r="H42" s="211">
        <v>287.99</v>
      </c>
      <c r="I42" s="211">
        <v>0</v>
      </c>
      <c r="J42" s="211">
        <v>0</v>
      </c>
      <c r="K42" s="211">
        <v>0</v>
      </c>
      <c r="L42" s="211">
        <v>0</v>
      </c>
      <c r="M42" s="211">
        <v>0</v>
      </c>
      <c r="N42" s="211">
        <v>0</v>
      </c>
      <c r="O42" s="211">
        <v>0</v>
      </c>
      <c r="P42" s="211">
        <v>0</v>
      </c>
      <c r="Q42" s="211">
        <v>0</v>
      </c>
      <c r="R42" s="211">
        <v>0</v>
      </c>
      <c r="S42" s="211">
        <v>0</v>
      </c>
      <c r="T42" s="211">
        <v>0</v>
      </c>
      <c r="U42" s="211">
        <v>0</v>
      </c>
      <c r="V42" s="211">
        <v>0</v>
      </c>
      <c r="W42" s="211">
        <v>0</v>
      </c>
      <c r="X42" s="211">
        <v>0</v>
      </c>
      <c r="Y42" s="208">
        <v>4</v>
      </c>
      <c r="Z42" s="211">
        <v>12</v>
      </c>
      <c r="AA42" s="211">
        <v>299.99</v>
      </c>
      <c r="AB42" s="209" t="s">
        <v>377</v>
      </c>
      <c r="AC42" s="209" t="s">
        <v>218</v>
      </c>
      <c r="AD42" s="209" t="s">
        <v>219</v>
      </c>
    </row>
    <row r="43" spans="1:30" x14ac:dyDescent="0.35">
      <c r="A43" s="126" t="s">
        <v>220</v>
      </c>
      <c r="B43" s="208">
        <v>1684</v>
      </c>
      <c r="C43" s="209" t="s">
        <v>376</v>
      </c>
      <c r="D43" s="207"/>
      <c r="E43" s="209" t="s">
        <v>221</v>
      </c>
      <c r="F43" s="210">
        <v>9049</v>
      </c>
      <c r="G43" s="209" t="s">
        <v>93</v>
      </c>
      <c r="H43" s="211">
        <v>294.58999999999997</v>
      </c>
      <c r="I43" s="211">
        <v>0</v>
      </c>
      <c r="J43" s="211">
        <v>0</v>
      </c>
      <c r="K43" s="211">
        <v>0</v>
      </c>
      <c r="L43" s="211">
        <v>0</v>
      </c>
      <c r="M43" s="211">
        <v>0</v>
      </c>
      <c r="N43" s="211">
        <v>0</v>
      </c>
      <c r="O43" s="211">
        <v>0</v>
      </c>
      <c r="P43" s="211">
        <v>0</v>
      </c>
      <c r="Q43" s="211">
        <v>0</v>
      </c>
      <c r="R43" s="211">
        <v>0</v>
      </c>
      <c r="S43" s="211">
        <v>0</v>
      </c>
      <c r="T43" s="211">
        <v>0</v>
      </c>
      <c r="U43" s="211">
        <v>0</v>
      </c>
      <c r="V43" s="211">
        <v>0</v>
      </c>
      <c r="W43" s="211">
        <v>0</v>
      </c>
      <c r="X43" s="211">
        <v>0</v>
      </c>
      <c r="Y43" s="208">
        <v>4</v>
      </c>
      <c r="Z43" s="211">
        <v>12.27</v>
      </c>
      <c r="AA43" s="211">
        <v>306.86</v>
      </c>
      <c r="AB43" s="209" t="s">
        <v>377</v>
      </c>
      <c r="AC43" s="207"/>
      <c r="AD43" s="209" t="s">
        <v>222</v>
      </c>
    </row>
    <row r="44" spans="1:30" x14ac:dyDescent="0.35">
      <c r="A44" s="126" t="s">
        <v>223</v>
      </c>
      <c r="B44" s="208">
        <v>1684</v>
      </c>
      <c r="C44" s="209" t="s">
        <v>376</v>
      </c>
      <c r="D44" s="207"/>
      <c r="E44" s="209" t="s">
        <v>224</v>
      </c>
      <c r="F44" s="210">
        <v>9050</v>
      </c>
      <c r="G44" s="209" t="s">
        <v>93</v>
      </c>
      <c r="H44" s="211">
        <v>140.77000000000001</v>
      </c>
      <c r="I44" s="211">
        <v>0</v>
      </c>
      <c r="J44" s="211">
        <v>0</v>
      </c>
      <c r="K44" s="211">
        <v>0</v>
      </c>
      <c r="L44" s="211">
        <v>0</v>
      </c>
      <c r="M44" s="211">
        <v>0</v>
      </c>
      <c r="N44" s="211">
        <v>0</v>
      </c>
      <c r="O44" s="211">
        <v>0</v>
      </c>
      <c r="P44" s="211">
        <v>0</v>
      </c>
      <c r="Q44" s="211">
        <v>0</v>
      </c>
      <c r="R44" s="211">
        <v>0</v>
      </c>
      <c r="S44" s="211">
        <v>0</v>
      </c>
      <c r="T44" s="211">
        <v>0</v>
      </c>
      <c r="U44" s="211">
        <v>0</v>
      </c>
      <c r="V44" s="211">
        <v>0</v>
      </c>
      <c r="W44" s="211">
        <v>0</v>
      </c>
      <c r="X44" s="211">
        <v>0</v>
      </c>
      <c r="Y44" s="208">
        <v>4</v>
      </c>
      <c r="Z44" s="211">
        <v>5.87</v>
      </c>
      <c r="AA44" s="211">
        <v>146.63999999999999</v>
      </c>
      <c r="AB44" s="209" t="s">
        <v>377</v>
      </c>
      <c r="AC44" s="207"/>
      <c r="AD44" s="209" t="s">
        <v>225</v>
      </c>
    </row>
    <row r="45" spans="1:30" x14ac:dyDescent="0.35">
      <c r="A45" s="126" t="s">
        <v>226</v>
      </c>
      <c r="B45" s="208">
        <v>1684</v>
      </c>
      <c r="C45" s="209" t="s">
        <v>376</v>
      </c>
      <c r="D45" s="207"/>
      <c r="E45" s="209" t="s">
        <v>227</v>
      </c>
      <c r="F45" s="210">
        <v>9051</v>
      </c>
      <c r="G45" s="209" t="s">
        <v>93</v>
      </c>
      <c r="H45" s="211">
        <v>89.59</v>
      </c>
      <c r="I45" s="211">
        <v>0</v>
      </c>
      <c r="J45" s="211">
        <v>0</v>
      </c>
      <c r="K45" s="211">
        <v>0</v>
      </c>
      <c r="L45" s="211">
        <v>0</v>
      </c>
      <c r="M45" s="211">
        <v>0</v>
      </c>
      <c r="N45" s="211">
        <v>0</v>
      </c>
      <c r="O45" s="211">
        <v>0</v>
      </c>
      <c r="P45" s="211">
        <v>0</v>
      </c>
      <c r="Q45" s="211">
        <v>0</v>
      </c>
      <c r="R45" s="211">
        <v>0</v>
      </c>
      <c r="S45" s="211">
        <v>0</v>
      </c>
      <c r="T45" s="211">
        <v>0</v>
      </c>
      <c r="U45" s="211">
        <v>0</v>
      </c>
      <c r="V45" s="211">
        <v>0</v>
      </c>
      <c r="W45" s="211">
        <v>0</v>
      </c>
      <c r="X45" s="211">
        <v>0</v>
      </c>
      <c r="Y45" s="208">
        <v>4</v>
      </c>
      <c r="Z45" s="211">
        <v>3.73</v>
      </c>
      <c r="AA45" s="211">
        <v>93.32</v>
      </c>
      <c r="AB45" s="209" t="s">
        <v>377</v>
      </c>
      <c r="AC45" s="207"/>
      <c r="AD45" s="209" t="s">
        <v>228</v>
      </c>
    </row>
    <row r="46" spans="1:30" x14ac:dyDescent="0.35">
      <c r="A46" s="126" t="s">
        <v>229</v>
      </c>
      <c r="B46" s="208">
        <v>1684</v>
      </c>
      <c r="C46" s="209" t="s">
        <v>376</v>
      </c>
      <c r="D46" s="207"/>
      <c r="E46" s="209" t="s">
        <v>230</v>
      </c>
      <c r="F46" s="210">
        <v>9052</v>
      </c>
      <c r="G46" s="209" t="s">
        <v>93</v>
      </c>
      <c r="H46" s="211">
        <v>59.76</v>
      </c>
      <c r="I46" s="211">
        <v>0</v>
      </c>
      <c r="J46" s="211">
        <v>0</v>
      </c>
      <c r="K46" s="211">
        <v>0</v>
      </c>
      <c r="L46" s="211">
        <v>0</v>
      </c>
      <c r="M46" s="211">
        <v>0</v>
      </c>
      <c r="N46" s="211">
        <v>0</v>
      </c>
      <c r="O46" s="211">
        <v>0</v>
      </c>
      <c r="P46" s="211">
        <v>0</v>
      </c>
      <c r="Q46" s="211">
        <v>0</v>
      </c>
      <c r="R46" s="211">
        <v>0</v>
      </c>
      <c r="S46" s="211">
        <v>0</v>
      </c>
      <c r="T46" s="211">
        <v>0</v>
      </c>
      <c r="U46" s="211">
        <v>0</v>
      </c>
      <c r="V46" s="211">
        <v>0</v>
      </c>
      <c r="W46" s="211">
        <v>0</v>
      </c>
      <c r="X46" s="211">
        <v>0</v>
      </c>
      <c r="Y46" s="208">
        <v>4</v>
      </c>
      <c r="Z46" s="211">
        <v>2.4900000000000002</v>
      </c>
      <c r="AA46" s="211">
        <v>62.25</v>
      </c>
      <c r="AB46" s="209" t="s">
        <v>377</v>
      </c>
      <c r="AC46" s="207"/>
      <c r="AD46" s="209" t="s">
        <v>231</v>
      </c>
    </row>
    <row r="47" spans="1:30" x14ac:dyDescent="0.35">
      <c r="A47" s="126" t="s">
        <v>232</v>
      </c>
      <c r="B47" s="208">
        <v>1684</v>
      </c>
      <c r="C47" s="209" t="s">
        <v>376</v>
      </c>
      <c r="D47" s="207"/>
      <c r="E47" s="209" t="s">
        <v>233</v>
      </c>
      <c r="F47" s="210">
        <v>9053</v>
      </c>
      <c r="G47" s="209" t="s">
        <v>93</v>
      </c>
      <c r="H47" s="211">
        <v>48.29</v>
      </c>
      <c r="I47" s="211">
        <v>0</v>
      </c>
      <c r="J47" s="211">
        <v>0</v>
      </c>
      <c r="K47" s="211">
        <v>0</v>
      </c>
      <c r="L47" s="211">
        <v>0</v>
      </c>
      <c r="M47" s="211">
        <v>0</v>
      </c>
      <c r="N47" s="211">
        <v>0</v>
      </c>
      <c r="O47" s="211">
        <v>0</v>
      </c>
      <c r="P47" s="211">
        <v>0</v>
      </c>
      <c r="Q47" s="211">
        <v>0</v>
      </c>
      <c r="R47" s="211">
        <v>0</v>
      </c>
      <c r="S47" s="211">
        <v>0</v>
      </c>
      <c r="T47" s="211">
        <v>0</v>
      </c>
      <c r="U47" s="211">
        <v>0</v>
      </c>
      <c r="V47" s="211">
        <v>0</v>
      </c>
      <c r="W47" s="211">
        <v>0</v>
      </c>
      <c r="X47" s="211">
        <v>0</v>
      </c>
      <c r="Y47" s="208">
        <v>4</v>
      </c>
      <c r="Z47" s="211">
        <v>2.0099999999999998</v>
      </c>
      <c r="AA47" s="211">
        <v>50.3</v>
      </c>
      <c r="AB47" s="209" t="s">
        <v>377</v>
      </c>
      <c r="AC47" s="207"/>
      <c r="AD47" s="209" t="s">
        <v>234</v>
      </c>
    </row>
    <row r="48" spans="1:30" x14ac:dyDescent="0.35">
      <c r="A48" s="126" t="s">
        <v>235</v>
      </c>
      <c r="B48" s="208">
        <v>1684</v>
      </c>
      <c r="C48" s="209" t="s">
        <v>376</v>
      </c>
      <c r="D48" s="207"/>
      <c r="E48" s="209" t="s">
        <v>236</v>
      </c>
      <c r="F48" s="210">
        <v>9054</v>
      </c>
      <c r="G48" s="209" t="s">
        <v>93</v>
      </c>
      <c r="H48" s="211">
        <v>3172.24</v>
      </c>
      <c r="I48" s="211">
        <v>0</v>
      </c>
      <c r="J48" s="211">
        <v>0</v>
      </c>
      <c r="K48" s="211">
        <v>0</v>
      </c>
      <c r="L48" s="211">
        <v>0</v>
      </c>
      <c r="M48" s="211">
        <v>0</v>
      </c>
      <c r="N48" s="211">
        <v>0</v>
      </c>
      <c r="O48" s="211">
        <v>0</v>
      </c>
      <c r="P48" s="211">
        <v>0</v>
      </c>
      <c r="Q48" s="211">
        <v>0</v>
      </c>
      <c r="R48" s="211">
        <v>0</v>
      </c>
      <c r="S48" s="211">
        <v>0</v>
      </c>
      <c r="T48" s="211">
        <v>0</v>
      </c>
      <c r="U48" s="211">
        <v>0</v>
      </c>
      <c r="V48" s="211">
        <v>0</v>
      </c>
      <c r="W48" s="211">
        <v>0</v>
      </c>
      <c r="X48" s="211">
        <v>0</v>
      </c>
      <c r="Y48" s="208">
        <v>4</v>
      </c>
      <c r="Z48" s="211">
        <v>132.18</v>
      </c>
      <c r="AA48" s="211">
        <v>3304.42</v>
      </c>
      <c r="AB48" s="209" t="s">
        <v>377</v>
      </c>
      <c r="AC48" s="207"/>
      <c r="AD48" s="209" t="s">
        <v>237</v>
      </c>
    </row>
    <row r="49" spans="1:30" x14ac:dyDescent="0.35">
      <c r="A49" s="126" t="s">
        <v>238</v>
      </c>
      <c r="B49" s="208">
        <v>1684</v>
      </c>
      <c r="C49" s="209" t="s">
        <v>376</v>
      </c>
      <c r="D49" s="207"/>
      <c r="E49" s="209" t="s">
        <v>239</v>
      </c>
      <c r="F49" s="210">
        <v>9055</v>
      </c>
      <c r="G49" s="209" t="s">
        <v>93</v>
      </c>
      <c r="H49" s="211">
        <v>147.84</v>
      </c>
      <c r="I49" s="211">
        <v>0</v>
      </c>
      <c r="J49" s="211">
        <v>0</v>
      </c>
      <c r="K49" s="211">
        <v>0</v>
      </c>
      <c r="L49" s="211">
        <v>0</v>
      </c>
      <c r="M49" s="211">
        <v>0</v>
      </c>
      <c r="N49" s="211">
        <v>0</v>
      </c>
      <c r="O49" s="211">
        <v>0</v>
      </c>
      <c r="P49" s="211">
        <v>0</v>
      </c>
      <c r="Q49" s="211">
        <v>0</v>
      </c>
      <c r="R49" s="211">
        <v>0</v>
      </c>
      <c r="S49" s="211">
        <v>0</v>
      </c>
      <c r="T49" s="211">
        <v>0</v>
      </c>
      <c r="U49" s="211">
        <v>0</v>
      </c>
      <c r="V49" s="211">
        <v>0</v>
      </c>
      <c r="W49" s="211">
        <v>0</v>
      </c>
      <c r="X49" s="211">
        <v>0</v>
      </c>
      <c r="Y49" s="208">
        <v>4</v>
      </c>
      <c r="Z49" s="211">
        <v>6.16</v>
      </c>
      <c r="AA49" s="211">
        <v>154</v>
      </c>
      <c r="AB49" s="209" t="s">
        <v>377</v>
      </c>
      <c r="AC49" s="207"/>
      <c r="AD49" s="209" t="s">
        <v>240</v>
      </c>
    </row>
    <row r="50" spans="1:30" x14ac:dyDescent="0.35">
      <c r="A50" s="126" t="s">
        <v>241</v>
      </c>
      <c r="B50" s="208">
        <v>1684</v>
      </c>
      <c r="C50" s="209" t="s">
        <v>376</v>
      </c>
      <c r="D50" s="207"/>
      <c r="E50" s="209" t="s">
        <v>242</v>
      </c>
      <c r="F50" s="210">
        <v>9056</v>
      </c>
      <c r="G50" s="209" t="s">
        <v>73</v>
      </c>
      <c r="H50" s="211">
        <v>407.87</v>
      </c>
      <c r="I50" s="211">
        <v>0</v>
      </c>
      <c r="J50" s="211">
        <v>0</v>
      </c>
      <c r="K50" s="211">
        <v>0</v>
      </c>
      <c r="L50" s="211">
        <v>0</v>
      </c>
      <c r="M50" s="211">
        <v>0</v>
      </c>
      <c r="N50" s="211">
        <v>0</v>
      </c>
      <c r="O50" s="211">
        <v>0</v>
      </c>
      <c r="P50" s="211">
        <v>0</v>
      </c>
      <c r="Q50" s="211">
        <v>0</v>
      </c>
      <c r="R50" s="211">
        <v>0</v>
      </c>
      <c r="S50" s="211">
        <v>0</v>
      </c>
      <c r="T50" s="211">
        <v>0</v>
      </c>
      <c r="U50" s="211">
        <v>0</v>
      </c>
      <c r="V50" s="211">
        <v>0</v>
      </c>
      <c r="W50" s="211">
        <v>0</v>
      </c>
      <c r="X50" s="211">
        <v>0</v>
      </c>
      <c r="Y50" s="208">
        <v>4</v>
      </c>
      <c r="Z50" s="211">
        <v>16.989999999999998</v>
      </c>
      <c r="AA50" s="211">
        <v>424.86</v>
      </c>
      <c r="AB50" s="209" t="s">
        <v>377</v>
      </c>
      <c r="AC50" s="209" t="s">
        <v>243</v>
      </c>
      <c r="AD50" s="209" t="s">
        <v>244</v>
      </c>
    </row>
    <row r="51" spans="1:30" x14ac:dyDescent="0.35">
      <c r="A51" s="126" t="s">
        <v>245</v>
      </c>
      <c r="B51" s="208">
        <v>1684</v>
      </c>
      <c r="C51" s="209" t="s">
        <v>376</v>
      </c>
      <c r="D51" s="207"/>
      <c r="E51" s="209" t="s">
        <v>246</v>
      </c>
      <c r="F51" s="210">
        <v>9057</v>
      </c>
      <c r="G51" s="209" t="s">
        <v>73</v>
      </c>
      <c r="H51" s="211">
        <v>150.13</v>
      </c>
      <c r="I51" s="211">
        <v>0</v>
      </c>
      <c r="J51" s="211">
        <v>0</v>
      </c>
      <c r="K51" s="211">
        <v>0</v>
      </c>
      <c r="L51" s="211">
        <v>0</v>
      </c>
      <c r="M51" s="211">
        <v>0</v>
      </c>
      <c r="N51" s="211">
        <v>0</v>
      </c>
      <c r="O51" s="211">
        <v>0</v>
      </c>
      <c r="P51" s="211">
        <v>0</v>
      </c>
      <c r="Q51" s="211">
        <v>0</v>
      </c>
      <c r="R51" s="211">
        <v>0</v>
      </c>
      <c r="S51" s="211">
        <v>0</v>
      </c>
      <c r="T51" s="211">
        <v>0</v>
      </c>
      <c r="U51" s="211">
        <v>0</v>
      </c>
      <c r="V51" s="211">
        <v>0</v>
      </c>
      <c r="W51" s="211">
        <v>0</v>
      </c>
      <c r="X51" s="211">
        <v>0</v>
      </c>
      <c r="Y51" s="208">
        <v>4</v>
      </c>
      <c r="Z51" s="211">
        <v>6.26</v>
      </c>
      <c r="AA51" s="211">
        <v>156.38999999999999</v>
      </c>
      <c r="AB51" s="209" t="s">
        <v>377</v>
      </c>
      <c r="AC51" s="209" t="s">
        <v>247</v>
      </c>
      <c r="AD51" s="209" t="s">
        <v>248</v>
      </c>
    </row>
    <row r="52" spans="1:30" x14ac:dyDescent="0.35">
      <c r="A52" s="126" t="s">
        <v>249</v>
      </c>
      <c r="B52" s="208">
        <v>1684</v>
      </c>
      <c r="C52" s="209" t="s">
        <v>376</v>
      </c>
      <c r="D52" s="207"/>
      <c r="E52" s="209" t="s">
        <v>250</v>
      </c>
      <c r="F52" s="210">
        <v>9058</v>
      </c>
      <c r="G52" s="209" t="s">
        <v>93</v>
      </c>
      <c r="H52" s="211">
        <v>1239</v>
      </c>
      <c r="I52" s="211">
        <v>0</v>
      </c>
      <c r="J52" s="211">
        <v>0</v>
      </c>
      <c r="K52" s="211">
        <v>0</v>
      </c>
      <c r="L52" s="211">
        <v>0</v>
      </c>
      <c r="M52" s="211">
        <v>0</v>
      </c>
      <c r="N52" s="211">
        <v>0</v>
      </c>
      <c r="O52" s="211">
        <v>0</v>
      </c>
      <c r="P52" s="211">
        <v>0</v>
      </c>
      <c r="Q52" s="211">
        <v>0</v>
      </c>
      <c r="R52" s="211">
        <v>0</v>
      </c>
      <c r="S52" s="211">
        <v>0</v>
      </c>
      <c r="T52" s="211">
        <v>0</v>
      </c>
      <c r="U52" s="211">
        <v>0</v>
      </c>
      <c r="V52" s="211">
        <v>0</v>
      </c>
      <c r="W52" s="211">
        <v>0</v>
      </c>
      <c r="X52" s="211">
        <v>0</v>
      </c>
      <c r="Y52" s="208">
        <v>4</v>
      </c>
      <c r="Z52" s="211">
        <v>51.63</v>
      </c>
      <c r="AA52" s="211">
        <v>1290.6300000000001</v>
      </c>
      <c r="AB52" s="209" t="s">
        <v>377</v>
      </c>
      <c r="AC52" s="207"/>
      <c r="AD52" s="209" t="s">
        <v>251</v>
      </c>
    </row>
    <row r="53" spans="1:30" x14ac:dyDescent="0.35">
      <c r="A53" s="126" t="s">
        <v>252</v>
      </c>
      <c r="B53" s="208">
        <v>1684</v>
      </c>
      <c r="C53" s="209" t="s">
        <v>376</v>
      </c>
      <c r="D53" s="207"/>
      <c r="E53" s="209" t="s">
        <v>253</v>
      </c>
      <c r="F53" s="210">
        <v>9067</v>
      </c>
      <c r="G53" s="209" t="s">
        <v>73</v>
      </c>
      <c r="H53" s="211">
        <v>403.14</v>
      </c>
      <c r="I53" s="211">
        <v>0</v>
      </c>
      <c r="J53" s="211">
        <v>0</v>
      </c>
      <c r="K53" s="211">
        <v>0</v>
      </c>
      <c r="L53" s="211">
        <v>0</v>
      </c>
      <c r="M53" s="211">
        <v>0</v>
      </c>
      <c r="N53" s="211">
        <v>0</v>
      </c>
      <c r="O53" s="211">
        <v>0</v>
      </c>
      <c r="P53" s="211">
        <v>0</v>
      </c>
      <c r="Q53" s="211">
        <v>0</v>
      </c>
      <c r="R53" s="211">
        <v>0</v>
      </c>
      <c r="S53" s="211">
        <v>0</v>
      </c>
      <c r="T53" s="211">
        <v>0</v>
      </c>
      <c r="U53" s="211">
        <v>0</v>
      </c>
      <c r="V53" s="211">
        <v>0</v>
      </c>
      <c r="W53" s="211">
        <v>0</v>
      </c>
      <c r="X53" s="211">
        <v>0</v>
      </c>
      <c r="Y53" s="208">
        <v>4</v>
      </c>
      <c r="Z53" s="211">
        <v>16.8</v>
      </c>
      <c r="AA53" s="211">
        <v>419.94</v>
      </c>
      <c r="AB53" s="209" t="s">
        <v>377</v>
      </c>
      <c r="AC53" s="207"/>
      <c r="AD53" s="209" t="s">
        <v>254</v>
      </c>
    </row>
    <row r="54" spans="1:30" x14ac:dyDescent="0.35">
      <c r="A54" s="126" t="s">
        <v>255</v>
      </c>
      <c r="B54" s="208">
        <v>1684</v>
      </c>
      <c r="C54" s="209" t="s">
        <v>376</v>
      </c>
      <c r="D54" s="207"/>
      <c r="E54" s="209" t="s">
        <v>256</v>
      </c>
      <c r="F54" s="210">
        <v>9068</v>
      </c>
      <c r="G54" s="209" t="s">
        <v>73</v>
      </c>
      <c r="H54" s="211">
        <v>159.72</v>
      </c>
      <c r="I54" s="211">
        <v>0</v>
      </c>
      <c r="J54" s="211">
        <v>0</v>
      </c>
      <c r="K54" s="211">
        <v>0</v>
      </c>
      <c r="L54" s="211">
        <v>0</v>
      </c>
      <c r="M54" s="211">
        <v>0</v>
      </c>
      <c r="N54" s="211">
        <v>0</v>
      </c>
      <c r="O54" s="211">
        <v>0</v>
      </c>
      <c r="P54" s="211">
        <v>0</v>
      </c>
      <c r="Q54" s="211">
        <v>0</v>
      </c>
      <c r="R54" s="211">
        <v>0</v>
      </c>
      <c r="S54" s="211">
        <v>0</v>
      </c>
      <c r="T54" s="211">
        <v>0</v>
      </c>
      <c r="U54" s="211">
        <v>0</v>
      </c>
      <c r="V54" s="211">
        <v>0</v>
      </c>
      <c r="W54" s="211">
        <v>0</v>
      </c>
      <c r="X54" s="211">
        <v>0</v>
      </c>
      <c r="Y54" s="208">
        <v>4</v>
      </c>
      <c r="Z54" s="211">
        <v>6.66</v>
      </c>
      <c r="AA54" s="211">
        <v>166.38</v>
      </c>
      <c r="AB54" s="209" t="s">
        <v>377</v>
      </c>
      <c r="AC54" s="207"/>
      <c r="AD54" s="209" t="s">
        <v>257</v>
      </c>
    </row>
    <row r="55" spans="1:30" x14ac:dyDescent="0.35">
      <c r="A55" s="126" t="s">
        <v>258</v>
      </c>
      <c r="B55" s="208">
        <v>1684</v>
      </c>
      <c r="C55" s="209" t="s">
        <v>376</v>
      </c>
      <c r="D55" s="207"/>
      <c r="E55" s="209" t="s">
        <v>259</v>
      </c>
      <c r="F55" s="210">
        <v>9069</v>
      </c>
      <c r="G55" s="209" t="s">
        <v>73</v>
      </c>
      <c r="H55" s="211">
        <v>107.96</v>
      </c>
      <c r="I55" s="211">
        <v>0</v>
      </c>
      <c r="J55" s="211">
        <v>0</v>
      </c>
      <c r="K55" s="211">
        <v>0</v>
      </c>
      <c r="L55" s="211">
        <v>0</v>
      </c>
      <c r="M55" s="211">
        <v>0</v>
      </c>
      <c r="N55" s="211">
        <v>0</v>
      </c>
      <c r="O55" s="211">
        <v>0</v>
      </c>
      <c r="P55" s="211">
        <v>0</v>
      </c>
      <c r="Q55" s="211">
        <v>0</v>
      </c>
      <c r="R55" s="211">
        <v>0</v>
      </c>
      <c r="S55" s="211">
        <v>0</v>
      </c>
      <c r="T55" s="211">
        <v>0</v>
      </c>
      <c r="U55" s="211">
        <v>0</v>
      </c>
      <c r="V55" s="211">
        <v>0</v>
      </c>
      <c r="W55" s="211">
        <v>0</v>
      </c>
      <c r="X55" s="211">
        <v>0</v>
      </c>
      <c r="Y55" s="208">
        <v>4</v>
      </c>
      <c r="Z55" s="211">
        <v>4.5</v>
      </c>
      <c r="AA55" s="211">
        <v>112.46</v>
      </c>
      <c r="AB55" s="209" t="s">
        <v>377</v>
      </c>
      <c r="AC55" s="207"/>
      <c r="AD55" s="209" t="s">
        <v>260</v>
      </c>
    </row>
    <row r="56" spans="1:30" x14ac:dyDescent="0.35">
      <c r="A56" s="126" t="s">
        <v>261</v>
      </c>
      <c r="B56" s="208">
        <v>1684</v>
      </c>
      <c r="C56" s="209" t="s">
        <v>376</v>
      </c>
      <c r="D56" s="207"/>
      <c r="E56" s="209" t="s">
        <v>262</v>
      </c>
      <c r="F56" s="210">
        <v>9070</v>
      </c>
      <c r="G56" s="209" t="s">
        <v>73</v>
      </c>
      <c r="H56" s="211">
        <v>270.33999999999997</v>
      </c>
      <c r="I56" s="211">
        <v>0</v>
      </c>
      <c r="J56" s="211">
        <v>0</v>
      </c>
      <c r="K56" s="211">
        <v>0</v>
      </c>
      <c r="L56" s="211">
        <v>0</v>
      </c>
      <c r="M56" s="211">
        <v>0</v>
      </c>
      <c r="N56" s="211">
        <v>0</v>
      </c>
      <c r="O56" s="211">
        <v>0</v>
      </c>
      <c r="P56" s="211">
        <v>0</v>
      </c>
      <c r="Q56" s="211">
        <v>0</v>
      </c>
      <c r="R56" s="211">
        <v>0</v>
      </c>
      <c r="S56" s="211">
        <v>0</v>
      </c>
      <c r="T56" s="211">
        <v>0</v>
      </c>
      <c r="U56" s="211">
        <v>0</v>
      </c>
      <c r="V56" s="211">
        <v>0</v>
      </c>
      <c r="W56" s="211">
        <v>0</v>
      </c>
      <c r="X56" s="211">
        <v>0</v>
      </c>
      <c r="Y56" s="208">
        <v>4</v>
      </c>
      <c r="Z56" s="211">
        <v>11.26</v>
      </c>
      <c r="AA56" s="211">
        <v>281.60000000000002</v>
      </c>
      <c r="AB56" s="209" t="s">
        <v>377</v>
      </c>
      <c r="AC56" s="207"/>
      <c r="AD56" s="209" t="s">
        <v>263</v>
      </c>
    </row>
    <row r="57" spans="1:30" x14ac:dyDescent="0.35">
      <c r="A57" s="126" t="s">
        <v>264</v>
      </c>
      <c r="B57" s="208">
        <v>1684</v>
      </c>
      <c r="C57" s="209" t="s">
        <v>376</v>
      </c>
      <c r="D57" s="207"/>
      <c r="E57" s="209" t="s">
        <v>265</v>
      </c>
      <c r="F57" s="210">
        <v>9071</v>
      </c>
      <c r="G57" s="209" t="s">
        <v>73</v>
      </c>
      <c r="H57" s="211">
        <v>54.67</v>
      </c>
      <c r="I57" s="211">
        <v>0</v>
      </c>
      <c r="J57" s="211">
        <v>0</v>
      </c>
      <c r="K57" s="211">
        <v>0</v>
      </c>
      <c r="L57" s="211">
        <v>0</v>
      </c>
      <c r="M57" s="211">
        <v>0</v>
      </c>
      <c r="N57" s="211">
        <v>0</v>
      </c>
      <c r="O57" s="211">
        <v>0</v>
      </c>
      <c r="P57" s="211">
        <v>0</v>
      </c>
      <c r="Q57" s="211">
        <v>0</v>
      </c>
      <c r="R57" s="211">
        <v>0</v>
      </c>
      <c r="S57" s="211">
        <v>0</v>
      </c>
      <c r="T57" s="211">
        <v>0</v>
      </c>
      <c r="U57" s="211">
        <v>0</v>
      </c>
      <c r="V57" s="211">
        <v>0</v>
      </c>
      <c r="W57" s="211">
        <v>0</v>
      </c>
      <c r="X57" s="211">
        <v>0</v>
      </c>
      <c r="Y57" s="208">
        <v>4</v>
      </c>
      <c r="Z57" s="211">
        <v>2.2799999999999998</v>
      </c>
      <c r="AA57" s="211">
        <v>56.95</v>
      </c>
      <c r="AB57" s="209" t="s">
        <v>377</v>
      </c>
      <c r="AC57" s="207"/>
      <c r="AD57" s="209" t="s">
        <v>266</v>
      </c>
    </row>
    <row r="58" spans="1:30" x14ac:dyDescent="0.35">
      <c r="A58" s="126" t="s">
        <v>267</v>
      </c>
      <c r="B58" s="208">
        <v>1684</v>
      </c>
      <c r="C58" s="209" t="s">
        <v>376</v>
      </c>
      <c r="D58" s="207"/>
      <c r="E58" s="209" t="s">
        <v>268</v>
      </c>
      <c r="F58" s="210">
        <v>9072</v>
      </c>
      <c r="G58" s="209" t="s">
        <v>73</v>
      </c>
      <c r="H58" s="211">
        <v>48.88</v>
      </c>
      <c r="I58" s="211">
        <v>0</v>
      </c>
      <c r="J58" s="211">
        <v>0</v>
      </c>
      <c r="K58" s="211">
        <v>0</v>
      </c>
      <c r="L58" s="211">
        <v>0</v>
      </c>
      <c r="M58" s="211">
        <v>0</v>
      </c>
      <c r="N58" s="211">
        <v>0</v>
      </c>
      <c r="O58" s="211">
        <v>0</v>
      </c>
      <c r="P58" s="211">
        <v>0</v>
      </c>
      <c r="Q58" s="211">
        <v>0</v>
      </c>
      <c r="R58" s="211">
        <v>0</v>
      </c>
      <c r="S58" s="211">
        <v>0</v>
      </c>
      <c r="T58" s="211">
        <v>0</v>
      </c>
      <c r="U58" s="211">
        <v>0</v>
      </c>
      <c r="V58" s="211">
        <v>0</v>
      </c>
      <c r="W58" s="211">
        <v>0</v>
      </c>
      <c r="X58" s="211">
        <v>0</v>
      </c>
      <c r="Y58" s="208">
        <v>4</v>
      </c>
      <c r="Z58" s="211">
        <v>2.04</v>
      </c>
      <c r="AA58" s="211">
        <v>50.92</v>
      </c>
      <c r="AB58" s="209" t="s">
        <v>377</v>
      </c>
      <c r="AC58" s="207"/>
      <c r="AD58" s="209" t="s">
        <v>269</v>
      </c>
    </row>
    <row r="59" spans="1:30" x14ac:dyDescent="0.35">
      <c r="A59" s="126" t="s">
        <v>270</v>
      </c>
      <c r="B59" s="208">
        <v>1684</v>
      </c>
      <c r="C59" s="209" t="s">
        <v>376</v>
      </c>
      <c r="D59" s="207"/>
      <c r="E59" s="209" t="s">
        <v>271</v>
      </c>
      <c r="F59" s="210">
        <v>9073</v>
      </c>
      <c r="G59" s="209" t="s">
        <v>73</v>
      </c>
      <c r="H59" s="211">
        <v>44.86</v>
      </c>
      <c r="I59" s="211">
        <v>0</v>
      </c>
      <c r="J59" s="211">
        <v>0</v>
      </c>
      <c r="K59" s="211">
        <v>0</v>
      </c>
      <c r="L59" s="211">
        <v>0</v>
      </c>
      <c r="M59" s="211">
        <v>0</v>
      </c>
      <c r="N59" s="211">
        <v>0</v>
      </c>
      <c r="O59" s="211">
        <v>0</v>
      </c>
      <c r="P59" s="211">
        <v>0</v>
      </c>
      <c r="Q59" s="211">
        <v>0</v>
      </c>
      <c r="R59" s="211">
        <v>0</v>
      </c>
      <c r="S59" s="211">
        <v>0</v>
      </c>
      <c r="T59" s="211">
        <v>0</v>
      </c>
      <c r="U59" s="211">
        <v>0</v>
      </c>
      <c r="V59" s="211">
        <v>0</v>
      </c>
      <c r="W59" s="211">
        <v>0</v>
      </c>
      <c r="X59" s="211">
        <v>0</v>
      </c>
      <c r="Y59" s="208">
        <v>4</v>
      </c>
      <c r="Z59" s="211">
        <v>1.87</v>
      </c>
      <c r="AA59" s="211">
        <v>46.73</v>
      </c>
      <c r="AB59" s="209" t="s">
        <v>377</v>
      </c>
      <c r="AC59" s="207"/>
      <c r="AD59" s="209" t="s">
        <v>272</v>
      </c>
    </row>
    <row r="60" spans="1:30" x14ac:dyDescent="0.35">
      <c r="A60" s="126" t="s">
        <v>273</v>
      </c>
      <c r="B60" s="208">
        <v>1684</v>
      </c>
      <c r="C60" s="209" t="s">
        <v>376</v>
      </c>
      <c r="D60" s="207"/>
      <c r="E60" s="209" t="s">
        <v>274</v>
      </c>
      <c r="F60" s="210">
        <v>9074</v>
      </c>
      <c r="G60" s="209" t="s">
        <v>73</v>
      </c>
      <c r="H60" s="211">
        <v>37.67</v>
      </c>
      <c r="I60" s="211">
        <v>0</v>
      </c>
      <c r="J60" s="211">
        <v>0</v>
      </c>
      <c r="K60" s="211">
        <v>0</v>
      </c>
      <c r="L60" s="211">
        <v>0</v>
      </c>
      <c r="M60" s="211">
        <v>0</v>
      </c>
      <c r="N60" s="211">
        <v>0</v>
      </c>
      <c r="O60" s="211">
        <v>0</v>
      </c>
      <c r="P60" s="211">
        <v>0</v>
      </c>
      <c r="Q60" s="211">
        <v>0</v>
      </c>
      <c r="R60" s="211">
        <v>0</v>
      </c>
      <c r="S60" s="211">
        <v>0</v>
      </c>
      <c r="T60" s="211">
        <v>0</v>
      </c>
      <c r="U60" s="211">
        <v>0</v>
      </c>
      <c r="V60" s="211">
        <v>0</v>
      </c>
      <c r="W60" s="211">
        <v>0</v>
      </c>
      <c r="X60" s="211">
        <v>0</v>
      </c>
      <c r="Y60" s="208">
        <v>4</v>
      </c>
      <c r="Z60" s="211">
        <v>1.57</v>
      </c>
      <c r="AA60" s="211">
        <v>39.24</v>
      </c>
      <c r="AB60" s="209" t="s">
        <v>377</v>
      </c>
      <c r="AC60" s="207"/>
      <c r="AD60" s="209" t="s">
        <v>275</v>
      </c>
    </row>
    <row r="61" spans="1:30" x14ac:dyDescent="0.35">
      <c r="A61" s="126" t="s">
        <v>276</v>
      </c>
      <c r="B61" s="208">
        <v>1684</v>
      </c>
      <c r="C61" s="209" t="s">
        <v>376</v>
      </c>
      <c r="D61" s="207"/>
      <c r="E61" s="209" t="s">
        <v>277</v>
      </c>
      <c r="F61" s="210">
        <v>9075</v>
      </c>
      <c r="G61" s="209" t="s">
        <v>73</v>
      </c>
      <c r="H61" s="211">
        <v>29.52</v>
      </c>
      <c r="I61" s="211">
        <v>0</v>
      </c>
      <c r="J61" s="211">
        <v>0</v>
      </c>
      <c r="K61" s="211">
        <v>0</v>
      </c>
      <c r="L61" s="211">
        <v>0</v>
      </c>
      <c r="M61" s="211">
        <v>0</v>
      </c>
      <c r="N61" s="211">
        <v>0</v>
      </c>
      <c r="O61" s="211">
        <v>0</v>
      </c>
      <c r="P61" s="211">
        <v>0</v>
      </c>
      <c r="Q61" s="211">
        <v>0</v>
      </c>
      <c r="R61" s="211">
        <v>0</v>
      </c>
      <c r="S61" s="211">
        <v>0</v>
      </c>
      <c r="T61" s="211">
        <v>0</v>
      </c>
      <c r="U61" s="211">
        <v>0</v>
      </c>
      <c r="V61" s="211">
        <v>0</v>
      </c>
      <c r="W61" s="211">
        <v>0</v>
      </c>
      <c r="X61" s="211">
        <v>0</v>
      </c>
      <c r="Y61" s="208">
        <v>4</v>
      </c>
      <c r="Z61" s="211">
        <v>1.23</v>
      </c>
      <c r="AA61" s="211">
        <v>30.75</v>
      </c>
      <c r="AB61" s="209" t="s">
        <v>377</v>
      </c>
      <c r="AC61" s="207"/>
      <c r="AD61" s="209" t="s">
        <v>278</v>
      </c>
    </row>
    <row r="62" spans="1:30" x14ac:dyDescent="0.35">
      <c r="A62" s="126" t="s">
        <v>279</v>
      </c>
      <c r="B62" s="208">
        <v>1684</v>
      </c>
      <c r="C62" s="209" t="s">
        <v>376</v>
      </c>
      <c r="D62" s="207"/>
      <c r="E62" s="209" t="s">
        <v>280</v>
      </c>
      <c r="F62" s="210">
        <v>9076</v>
      </c>
      <c r="G62" s="209" t="s">
        <v>73</v>
      </c>
      <c r="H62" s="211">
        <v>29.04</v>
      </c>
      <c r="I62" s="211">
        <v>0</v>
      </c>
      <c r="J62" s="211">
        <v>0</v>
      </c>
      <c r="K62" s="211">
        <v>0</v>
      </c>
      <c r="L62" s="211">
        <v>0</v>
      </c>
      <c r="M62" s="211">
        <v>0</v>
      </c>
      <c r="N62" s="211">
        <v>0</v>
      </c>
      <c r="O62" s="211">
        <v>0</v>
      </c>
      <c r="P62" s="211">
        <v>0</v>
      </c>
      <c r="Q62" s="211">
        <v>0</v>
      </c>
      <c r="R62" s="211">
        <v>0</v>
      </c>
      <c r="S62" s="211">
        <v>0</v>
      </c>
      <c r="T62" s="211">
        <v>0</v>
      </c>
      <c r="U62" s="211">
        <v>0</v>
      </c>
      <c r="V62" s="211">
        <v>0</v>
      </c>
      <c r="W62" s="211">
        <v>0</v>
      </c>
      <c r="X62" s="211">
        <v>0</v>
      </c>
      <c r="Y62" s="208">
        <v>4</v>
      </c>
      <c r="Z62" s="211">
        <v>1.21</v>
      </c>
      <c r="AA62" s="211">
        <v>30.25</v>
      </c>
      <c r="AB62" s="209" t="s">
        <v>377</v>
      </c>
      <c r="AC62" s="207"/>
      <c r="AD62" s="209" t="s">
        <v>281</v>
      </c>
    </row>
    <row r="63" spans="1:30" x14ac:dyDescent="0.35">
      <c r="A63" s="126" t="s">
        <v>282</v>
      </c>
      <c r="B63" s="208">
        <v>1684</v>
      </c>
      <c r="C63" s="209" t="s">
        <v>376</v>
      </c>
      <c r="D63" s="207"/>
      <c r="E63" s="209" t="s">
        <v>283</v>
      </c>
      <c r="F63" s="210">
        <v>9077</v>
      </c>
      <c r="G63" s="209" t="s">
        <v>73</v>
      </c>
      <c r="H63" s="211">
        <v>30.42</v>
      </c>
      <c r="I63" s="211">
        <v>0</v>
      </c>
      <c r="J63" s="211">
        <v>0</v>
      </c>
      <c r="K63" s="211">
        <v>0</v>
      </c>
      <c r="L63" s="211">
        <v>0</v>
      </c>
      <c r="M63" s="211">
        <v>0</v>
      </c>
      <c r="N63" s="211">
        <v>0</v>
      </c>
      <c r="O63" s="211">
        <v>0</v>
      </c>
      <c r="P63" s="211">
        <v>0</v>
      </c>
      <c r="Q63" s="211">
        <v>0</v>
      </c>
      <c r="R63" s="211">
        <v>0</v>
      </c>
      <c r="S63" s="211">
        <v>0</v>
      </c>
      <c r="T63" s="211">
        <v>0</v>
      </c>
      <c r="U63" s="211">
        <v>0</v>
      </c>
      <c r="V63" s="211">
        <v>0</v>
      </c>
      <c r="W63" s="211">
        <v>0</v>
      </c>
      <c r="X63" s="211">
        <v>0</v>
      </c>
      <c r="Y63" s="208">
        <v>4</v>
      </c>
      <c r="Z63" s="211">
        <v>1.27</v>
      </c>
      <c r="AA63" s="211">
        <v>31.69</v>
      </c>
      <c r="AB63" s="209" t="s">
        <v>377</v>
      </c>
      <c r="AC63" s="207"/>
      <c r="AD63" s="209" t="s">
        <v>284</v>
      </c>
    </row>
    <row r="64" spans="1:30" x14ac:dyDescent="0.35">
      <c r="A64" s="126" t="s">
        <v>285</v>
      </c>
      <c r="B64" s="208">
        <v>1684</v>
      </c>
      <c r="C64" s="209" t="s">
        <v>376</v>
      </c>
      <c r="D64" s="207"/>
      <c r="E64" s="209" t="s">
        <v>286</v>
      </c>
      <c r="F64" s="210">
        <v>9081</v>
      </c>
      <c r="G64" s="209" t="s">
        <v>73</v>
      </c>
      <c r="H64" s="211">
        <v>26.6</v>
      </c>
      <c r="I64" s="211">
        <v>0</v>
      </c>
      <c r="J64" s="211">
        <v>0</v>
      </c>
      <c r="K64" s="211">
        <v>0</v>
      </c>
      <c r="L64" s="211">
        <v>0</v>
      </c>
      <c r="M64" s="211">
        <v>0</v>
      </c>
      <c r="N64" s="211">
        <v>0</v>
      </c>
      <c r="O64" s="211">
        <v>0</v>
      </c>
      <c r="P64" s="211">
        <v>0</v>
      </c>
      <c r="Q64" s="211">
        <v>0</v>
      </c>
      <c r="R64" s="211">
        <v>0</v>
      </c>
      <c r="S64" s="211">
        <v>0</v>
      </c>
      <c r="T64" s="211">
        <v>0</v>
      </c>
      <c r="U64" s="211">
        <v>0</v>
      </c>
      <c r="V64" s="211">
        <v>0</v>
      </c>
      <c r="W64" s="211">
        <v>0</v>
      </c>
      <c r="X64" s="211">
        <v>0</v>
      </c>
      <c r="Y64" s="208">
        <v>4</v>
      </c>
      <c r="Z64" s="211">
        <v>1.1100000000000001</v>
      </c>
      <c r="AA64" s="211">
        <v>27.71</v>
      </c>
      <c r="AB64" s="209" t="s">
        <v>377</v>
      </c>
      <c r="AC64" s="207"/>
      <c r="AD64" s="209" t="s">
        <v>287</v>
      </c>
    </row>
    <row r="65" spans="1:30" x14ac:dyDescent="0.35">
      <c r="A65" s="126" t="s">
        <v>288</v>
      </c>
      <c r="B65" s="208">
        <v>1684</v>
      </c>
      <c r="C65" s="209" t="s">
        <v>376</v>
      </c>
      <c r="D65" s="207"/>
      <c r="E65" s="209" t="s">
        <v>289</v>
      </c>
      <c r="F65" s="210">
        <v>9083</v>
      </c>
      <c r="G65" s="209" t="s">
        <v>69</v>
      </c>
      <c r="H65" s="211">
        <v>29.67</v>
      </c>
      <c r="I65" s="211">
        <v>0</v>
      </c>
      <c r="J65" s="211">
        <v>0</v>
      </c>
      <c r="K65" s="211">
        <v>0</v>
      </c>
      <c r="L65" s="211">
        <v>0</v>
      </c>
      <c r="M65" s="211">
        <v>0</v>
      </c>
      <c r="N65" s="211">
        <v>0</v>
      </c>
      <c r="O65" s="211">
        <v>0</v>
      </c>
      <c r="P65" s="211">
        <v>0</v>
      </c>
      <c r="Q65" s="211">
        <v>0</v>
      </c>
      <c r="R65" s="211">
        <v>0</v>
      </c>
      <c r="S65" s="211">
        <v>0</v>
      </c>
      <c r="T65" s="211">
        <v>0</v>
      </c>
      <c r="U65" s="211">
        <v>0</v>
      </c>
      <c r="V65" s="211">
        <v>0</v>
      </c>
      <c r="W65" s="211">
        <v>0</v>
      </c>
      <c r="X65" s="211">
        <v>0</v>
      </c>
      <c r="Y65" s="208">
        <v>4</v>
      </c>
      <c r="Z65" s="211">
        <v>1.24</v>
      </c>
      <c r="AA65" s="211">
        <v>30.91</v>
      </c>
      <c r="AB65" s="209" t="s">
        <v>377</v>
      </c>
      <c r="AC65" s="207"/>
      <c r="AD65" s="209" t="s">
        <v>290</v>
      </c>
    </row>
    <row r="66" spans="1:30" x14ac:dyDescent="0.35">
      <c r="A66" s="126" t="s">
        <v>291</v>
      </c>
      <c r="B66" s="208">
        <v>1684</v>
      </c>
      <c r="C66" s="209" t="s">
        <v>376</v>
      </c>
      <c r="D66" s="207"/>
      <c r="E66" s="209" t="s">
        <v>292</v>
      </c>
      <c r="F66" s="210">
        <v>9084</v>
      </c>
      <c r="G66" s="209" t="s">
        <v>69</v>
      </c>
      <c r="H66" s="211">
        <v>37.950000000000003</v>
      </c>
      <c r="I66" s="211">
        <v>0</v>
      </c>
      <c r="J66" s="211">
        <v>0</v>
      </c>
      <c r="K66" s="211">
        <v>0</v>
      </c>
      <c r="L66" s="211">
        <v>0</v>
      </c>
      <c r="M66" s="211">
        <v>0</v>
      </c>
      <c r="N66" s="211">
        <v>0</v>
      </c>
      <c r="O66" s="211">
        <v>0</v>
      </c>
      <c r="P66" s="211">
        <v>0</v>
      </c>
      <c r="Q66" s="211">
        <v>0</v>
      </c>
      <c r="R66" s="211">
        <v>0</v>
      </c>
      <c r="S66" s="211">
        <v>0</v>
      </c>
      <c r="T66" s="211">
        <v>0</v>
      </c>
      <c r="U66" s="211">
        <v>0</v>
      </c>
      <c r="V66" s="211">
        <v>0</v>
      </c>
      <c r="W66" s="211">
        <v>0</v>
      </c>
      <c r="X66" s="211">
        <v>0</v>
      </c>
      <c r="Y66" s="208">
        <v>4</v>
      </c>
      <c r="Z66" s="211">
        <v>1.58</v>
      </c>
      <c r="AA66" s="211">
        <v>39.53</v>
      </c>
      <c r="AB66" s="209" t="s">
        <v>377</v>
      </c>
      <c r="AC66" s="207"/>
      <c r="AD66" s="209" t="s">
        <v>293</v>
      </c>
    </row>
    <row r="67" spans="1:30" x14ac:dyDescent="0.35">
      <c r="A67" s="126" t="s">
        <v>294</v>
      </c>
      <c r="B67" s="208">
        <v>1684</v>
      </c>
      <c r="C67" s="209" t="s">
        <v>376</v>
      </c>
      <c r="D67" s="207"/>
      <c r="E67" s="209" t="s">
        <v>295</v>
      </c>
      <c r="F67" s="210">
        <v>9085</v>
      </c>
      <c r="G67" s="209" t="s">
        <v>69</v>
      </c>
      <c r="H67" s="211">
        <v>43.46</v>
      </c>
      <c r="I67" s="211">
        <v>0</v>
      </c>
      <c r="J67" s="211">
        <v>0</v>
      </c>
      <c r="K67" s="211">
        <v>0</v>
      </c>
      <c r="L67" s="211">
        <v>0</v>
      </c>
      <c r="M67" s="211">
        <v>0</v>
      </c>
      <c r="N67" s="211">
        <v>0</v>
      </c>
      <c r="O67" s="211">
        <v>0</v>
      </c>
      <c r="P67" s="211">
        <v>0</v>
      </c>
      <c r="Q67" s="211">
        <v>0</v>
      </c>
      <c r="R67" s="211">
        <v>0</v>
      </c>
      <c r="S67" s="211">
        <v>0</v>
      </c>
      <c r="T67" s="211">
        <v>0</v>
      </c>
      <c r="U67" s="211">
        <v>0</v>
      </c>
      <c r="V67" s="211">
        <v>0</v>
      </c>
      <c r="W67" s="211">
        <v>0</v>
      </c>
      <c r="X67" s="211">
        <v>0</v>
      </c>
      <c r="Y67" s="208">
        <v>4</v>
      </c>
      <c r="Z67" s="211">
        <v>1.81</v>
      </c>
      <c r="AA67" s="211">
        <v>45.27</v>
      </c>
      <c r="AB67" s="209" t="s">
        <v>377</v>
      </c>
      <c r="AC67" s="207"/>
      <c r="AD67" s="209" t="s">
        <v>296</v>
      </c>
    </row>
    <row r="68" spans="1:30" x14ac:dyDescent="0.35">
      <c r="A68" s="126" t="s">
        <v>297</v>
      </c>
      <c r="B68" s="208">
        <v>1684</v>
      </c>
      <c r="C68" s="209" t="s">
        <v>376</v>
      </c>
      <c r="D68" s="207"/>
      <c r="E68" s="209" t="s">
        <v>298</v>
      </c>
      <c r="F68" s="210">
        <v>9086</v>
      </c>
      <c r="G68" s="209" t="s">
        <v>69</v>
      </c>
      <c r="H68" s="211">
        <v>110.42</v>
      </c>
      <c r="I68" s="211">
        <v>0</v>
      </c>
      <c r="J68" s="211">
        <v>0</v>
      </c>
      <c r="K68" s="211">
        <v>0</v>
      </c>
      <c r="L68" s="211">
        <v>0</v>
      </c>
      <c r="M68" s="211">
        <v>0</v>
      </c>
      <c r="N68" s="211">
        <v>0</v>
      </c>
      <c r="O68" s="211">
        <v>0</v>
      </c>
      <c r="P68" s="211">
        <v>0</v>
      </c>
      <c r="Q68" s="211">
        <v>0</v>
      </c>
      <c r="R68" s="211">
        <v>0</v>
      </c>
      <c r="S68" s="211">
        <v>0</v>
      </c>
      <c r="T68" s="211">
        <v>0</v>
      </c>
      <c r="U68" s="211">
        <v>0</v>
      </c>
      <c r="V68" s="211">
        <v>0</v>
      </c>
      <c r="W68" s="211">
        <v>0</v>
      </c>
      <c r="X68" s="211">
        <v>0</v>
      </c>
      <c r="Y68" s="208">
        <v>4</v>
      </c>
      <c r="Z68" s="211">
        <v>4.5999999999999996</v>
      </c>
      <c r="AA68" s="211">
        <v>115.02</v>
      </c>
      <c r="AB68" s="209" t="s">
        <v>377</v>
      </c>
      <c r="AC68" s="207"/>
      <c r="AD68" s="209" t="s">
        <v>299</v>
      </c>
    </row>
    <row r="69" spans="1:30" x14ac:dyDescent="0.35">
      <c r="A69" s="126" t="s">
        <v>300</v>
      </c>
      <c r="B69" s="208">
        <v>1684</v>
      </c>
      <c r="C69" s="209" t="s">
        <v>376</v>
      </c>
      <c r="D69" s="207"/>
      <c r="E69" s="209" t="s">
        <v>301</v>
      </c>
      <c r="F69" s="210">
        <v>9087</v>
      </c>
      <c r="G69" s="209" t="s">
        <v>69</v>
      </c>
      <c r="H69" s="211">
        <v>479</v>
      </c>
      <c r="I69" s="211">
        <v>0</v>
      </c>
      <c r="J69" s="211">
        <v>0</v>
      </c>
      <c r="K69" s="211">
        <v>0</v>
      </c>
      <c r="L69" s="211">
        <v>0</v>
      </c>
      <c r="M69" s="211">
        <v>0</v>
      </c>
      <c r="N69" s="211">
        <v>0</v>
      </c>
      <c r="O69" s="211">
        <v>0</v>
      </c>
      <c r="P69" s="211">
        <v>0</v>
      </c>
      <c r="Q69" s="211">
        <v>0</v>
      </c>
      <c r="R69" s="211">
        <v>0</v>
      </c>
      <c r="S69" s="211">
        <v>0</v>
      </c>
      <c r="T69" s="211">
        <v>0</v>
      </c>
      <c r="U69" s="211">
        <v>0</v>
      </c>
      <c r="V69" s="211">
        <v>0</v>
      </c>
      <c r="W69" s="211">
        <v>0</v>
      </c>
      <c r="X69" s="211">
        <v>0</v>
      </c>
      <c r="Y69" s="208">
        <v>4</v>
      </c>
      <c r="Z69" s="211">
        <v>19.96</v>
      </c>
      <c r="AA69" s="211">
        <v>498.96</v>
      </c>
      <c r="AB69" s="209" t="s">
        <v>377</v>
      </c>
      <c r="AC69" s="207"/>
      <c r="AD69" s="209" t="s">
        <v>302</v>
      </c>
    </row>
    <row r="70" spans="1:30" x14ac:dyDescent="0.35">
      <c r="A70" s="126" t="s">
        <v>303</v>
      </c>
      <c r="B70" s="208">
        <v>1684</v>
      </c>
      <c r="C70" s="209" t="s">
        <v>376</v>
      </c>
      <c r="D70" s="207"/>
      <c r="E70" s="209" t="s">
        <v>304</v>
      </c>
      <c r="F70" s="210">
        <v>9088</v>
      </c>
      <c r="G70" s="209" t="s">
        <v>73</v>
      </c>
      <c r="H70" s="211">
        <v>463.82</v>
      </c>
      <c r="I70" s="211">
        <v>0</v>
      </c>
      <c r="J70" s="211">
        <v>0</v>
      </c>
      <c r="K70" s="211">
        <v>0</v>
      </c>
      <c r="L70" s="211">
        <v>0</v>
      </c>
      <c r="M70" s="211">
        <v>0</v>
      </c>
      <c r="N70" s="211">
        <v>0</v>
      </c>
      <c r="O70" s="211">
        <v>0</v>
      </c>
      <c r="P70" s="211">
        <v>0</v>
      </c>
      <c r="Q70" s="211">
        <v>0</v>
      </c>
      <c r="R70" s="211">
        <v>0</v>
      </c>
      <c r="S70" s="211">
        <v>0</v>
      </c>
      <c r="T70" s="211">
        <v>0</v>
      </c>
      <c r="U70" s="211">
        <v>0</v>
      </c>
      <c r="V70" s="211">
        <v>0</v>
      </c>
      <c r="W70" s="211">
        <v>0</v>
      </c>
      <c r="X70" s="211">
        <v>0</v>
      </c>
      <c r="Y70" s="208">
        <v>4</v>
      </c>
      <c r="Z70" s="211">
        <v>19.329999999999998</v>
      </c>
      <c r="AA70" s="211">
        <v>483.15</v>
      </c>
      <c r="AB70" s="209" t="s">
        <v>377</v>
      </c>
      <c r="AC70" s="209" t="s">
        <v>305</v>
      </c>
      <c r="AD70" s="209" t="s">
        <v>306</v>
      </c>
    </row>
    <row r="71" spans="1:30" x14ac:dyDescent="0.35">
      <c r="A71" s="126" t="s">
        <v>307</v>
      </c>
      <c r="B71" s="208">
        <v>1684</v>
      </c>
      <c r="C71" s="209" t="s">
        <v>376</v>
      </c>
      <c r="D71" s="207"/>
      <c r="E71" s="209" t="s">
        <v>308</v>
      </c>
      <c r="F71" s="210">
        <v>9089</v>
      </c>
      <c r="G71" s="209" t="s">
        <v>69</v>
      </c>
      <c r="H71" s="211">
        <v>61.81</v>
      </c>
      <c r="I71" s="211">
        <v>0</v>
      </c>
      <c r="J71" s="211">
        <v>0</v>
      </c>
      <c r="K71" s="211">
        <v>0</v>
      </c>
      <c r="L71" s="211">
        <v>0</v>
      </c>
      <c r="M71" s="211">
        <v>0</v>
      </c>
      <c r="N71" s="211">
        <v>0</v>
      </c>
      <c r="O71" s="211">
        <v>0</v>
      </c>
      <c r="P71" s="211">
        <v>0</v>
      </c>
      <c r="Q71" s="211">
        <v>0</v>
      </c>
      <c r="R71" s="211">
        <v>0</v>
      </c>
      <c r="S71" s="211">
        <v>0</v>
      </c>
      <c r="T71" s="211">
        <v>0</v>
      </c>
      <c r="U71" s="211">
        <v>0</v>
      </c>
      <c r="V71" s="211">
        <v>0</v>
      </c>
      <c r="W71" s="211">
        <v>0</v>
      </c>
      <c r="X71" s="211">
        <v>0</v>
      </c>
      <c r="Y71" s="208">
        <v>4</v>
      </c>
      <c r="Z71" s="211">
        <v>2.58</v>
      </c>
      <c r="AA71" s="211">
        <v>64.39</v>
      </c>
      <c r="AB71" s="209" t="s">
        <v>377</v>
      </c>
      <c r="AC71" s="209" t="s">
        <v>309</v>
      </c>
      <c r="AD71" s="209" t="s">
        <v>310</v>
      </c>
    </row>
    <row r="72" spans="1:30" x14ac:dyDescent="0.35">
      <c r="A72" s="126" t="s">
        <v>311</v>
      </c>
      <c r="B72" s="208">
        <v>1684</v>
      </c>
      <c r="C72" s="209" t="s">
        <v>376</v>
      </c>
      <c r="D72" s="207"/>
      <c r="E72" s="209" t="s">
        <v>312</v>
      </c>
      <c r="F72" s="210">
        <v>9090</v>
      </c>
      <c r="G72" s="209" t="s">
        <v>73</v>
      </c>
      <c r="H72" s="211">
        <v>36.46</v>
      </c>
      <c r="I72" s="211">
        <v>0</v>
      </c>
      <c r="J72" s="211">
        <v>0</v>
      </c>
      <c r="K72" s="211">
        <v>0</v>
      </c>
      <c r="L72" s="211">
        <v>0</v>
      </c>
      <c r="M72" s="211">
        <v>0</v>
      </c>
      <c r="N72" s="211">
        <v>0</v>
      </c>
      <c r="O72" s="211">
        <v>0</v>
      </c>
      <c r="P72" s="211">
        <v>0</v>
      </c>
      <c r="Q72" s="211">
        <v>0</v>
      </c>
      <c r="R72" s="211">
        <v>0</v>
      </c>
      <c r="S72" s="211">
        <v>0</v>
      </c>
      <c r="T72" s="211">
        <v>0</v>
      </c>
      <c r="U72" s="211">
        <v>0</v>
      </c>
      <c r="V72" s="211">
        <v>0</v>
      </c>
      <c r="W72" s="211">
        <v>0</v>
      </c>
      <c r="X72" s="211">
        <v>0</v>
      </c>
      <c r="Y72" s="208">
        <v>4</v>
      </c>
      <c r="Z72" s="211">
        <v>1.52</v>
      </c>
      <c r="AA72" s="211">
        <v>37.979999999999997</v>
      </c>
      <c r="AB72" s="209" t="s">
        <v>377</v>
      </c>
      <c r="AC72" s="209" t="s">
        <v>313</v>
      </c>
      <c r="AD72" s="209" t="s">
        <v>314</v>
      </c>
    </row>
    <row r="73" spans="1:30" x14ac:dyDescent="0.35">
      <c r="A73" s="126" t="s">
        <v>315</v>
      </c>
      <c r="B73" s="208">
        <v>1684</v>
      </c>
      <c r="C73" s="209" t="s">
        <v>376</v>
      </c>
      <c r="D73" s="207"/>
      <c r="E73" s="209" t="s">
        <v>316</v>
      </c>
      <c r="F73" s="210">
        <v>9091</v>
      </c>
      <c r="G73" s="209" t="s">
        <v>73</v>
      </c>
      <c r="H73" s="211">
        <v>30.6</v>
      </c>
      <c r="I73" s="211">
        <v>0</v>
      </c>
      <c r="J73" s="211">
        <v>0</v>
      </c>
      <c r="K73" s="211">
        <v>0</v>
      </c>
      <c r="L73" s="211">
        <v>0</v>
      </c>
      <c r="M73" s="211">
        <v>0</v>
      </c>
      <c r="N73" s="211">
        <v>0</v>
      </c>
      <c r="O73" s="211">
        <v>0</v>
      </c>
      <c r="P73" s="211">
        <v>0</v>
      </c>
      <c r="Q73" s="211">
        <v>0</v>
      </c>
      <c r="R73" s="211">
        <v>0</v>
      </c>
      <c r="S73" s="211">
        <v>0</v>
      </c>
      <c r="T73" s="211">
        <v>0</v>
      </c>
      <c r="U73" s="211">
        <v>0</v>
      </c>
      <c r="V73" s="211">
        <v>0</v>
      </c>
      <c r="W73" s="211">
        <v>0</v>
      </c>
      <c r="X73" s="211">
        <v>0</v>
      </c>
      <c r="Y73" s="208">
        <v>4</v>
      </c>
      <c r="Z73" s="211">
        <v>1.28</v>
      </c>
      <c r="AA73" s="211">
        <v>31.88</v>
      </c>
      <c r="AB73" s="209" t="s">
        <v>377</v>
      </c>
      <c r="AC73" s="209" t="s">
        <v>317</v>
      </c>
      <c r="AD73" s="209" t="s">
        <v>318</v>
      </c>
    </row>
    <row r="74" spans="1:30" x14ac:dyDescent="0.35">
      <c r="A74" s="126" t="s">
        <v>319</v>
      </c>
      <c r="B74" s="208">
        <v>1684</v>
      </c>
      <c r="C74" s="209" t="s">
        <v>376</v>
      </c>
      <c r="D74" s="207"/>
      <c r="E74" s="209" t="s">
        <v>320</v>
      </c>
      <c r="F74" s="210">
        <v>9092</v>
      </c>
      <c r="G74" s="209" t="s">
        <v>73</v>
      </c>
      <c r="H74" s="211">
        <v>30.42</v>
      </c>
      <c r="I74" s="211">
        <v>0</v>
      </c>
      <c r="J74" s="211">
        <v>0</v>
      </c>
      <c r="K74" s="211">
        <v>0</v>
      </c>
      <c r="L74" s="211">
        <v>0</v>
      </c>
      <c r="M74" s="211">
        <v>0</v>
      </c>
      <c r="N74" s="211">
        <v>0</v>
      </c>
      <c r="O74" s="211">
        <v>0</v>
      </c>
      <c r="P74" s="211">
        <v>0</v>
      </c>
      <c r="Q74" s="211">
        <v>0</v>
      </c>
      <c r="R74" s="211">
        <v>0</v>
      </c>
      <c r="S74" s="211">
        <v>0</v>
      </c>
      <c r="T74" s="211">
        <v>0</v>
      </c>
      <c r="U74" s="211">
        <v>0</v>
      </c>
      <c r="V74" s="211">
        <v>0</v>
      </c>
      <c r="W74" s="211">
        <v>0</v>
      </c>
      <c r="X74" s="211">
        <v>0</v>
      </c>
      <c r="Y74" s="208">
        <v>4</v>
      </c>
      <c r="Z74" s="211">
        <v>1.27</v>
      </c>
      <c r="AA74" s="211">
        <v>31.69</v>
      </c>
      <c r="AB74" s="209" t="s">
        <v>377</v>
      </c>
      <c r="AC74" s="209" t="s">
        <v>321</v>
      </c>
      <c r="AD74" s="209" t="s">
        <v>322</v>
      </c>
    </row>
    <row r="75" spans="1:30" x14ac:dyDescent="0.35">
      <c r="A75" s="126" t="s">
        <v>323</v>
      </c>
      <c r="B75" s="208">
        <v>1684</v>
      </c>
      <c r="C75" s="209" t="s">
        <v>376</v>
      </c>
      <c r="D75" s="207"/>
      <c r="E75" s="209" t="s">
        <v>324</v>
      </c>
      <c r="F75" s="210">
        <v>9093</v>
      </c>
      <c r="G75" s="209" t="s">
        <v>73</v>
      </c>
      <c r="H75" s="211">
        <v>29.71</v>
      </c>
      <c r="I75" s="211">
        <v>0</v>
      </c>
      <c r="J75" s="211">
        <v>0</v>
      </c>
      <c r="K75" s="211">
        <v>0</v>
      </c>
      <c r="L75" s="211">
        <v>0</v>
      </c>
      <c r="M75" s="211">
        <v>0</v>
      </c>
      <c r="N75" s="211">
        <v>0</v>
      </c>
      <c r="O75" s="211">
        <v>0</v>
      </c>
      <c r="P75" s="211">
        <v>0</v>
      </c>
      <c r="Q75" s="211">
        <v>0</v>
      </c>
      <c r="R75" s="211">
        <v>0</v>
      </c>
      <c r="S75" s="211">
        <v>0</v>
      </c>
      <c r="T75" s="211">
        <v>0</v>
      </c>
      <c r="U75" s="211">
        <v>0</v>
      </c>
      <c r="V75" s="211">
        <v>0</v>
      </c>
      <c r="W75" s="211">
        <v>0</v>
      </c>
      <c r="X75" s="211">
        <v>0</v>
      </c>
      <c r="Y75" s="208">
        <v>4</v>
      </c>
      <c r="Z75" s="211">
        <v>1.24</v>
      </c>
      <c r="AA75" s="211">
        <v>30.95</v>
      </c>
      <c r="AB75" s="209" t="s">
        <v>377</v>
      </c>
      <c r="AC75" s="207"/>
      <c r="AD75" s="209" t="s">
        <v>325</v>
      </c>
    </row>
    <row r="76" spans="1:30" x14ac:dyDescent="0.35">
      <c r="A76" s="126" t="s">
        <v>326</v>
      </c>
      <c r="B76" s="208">
        <v>1684</v>
      </c>
      <c r="C76" s="209" t="s">
        <v>376</v>
      </c>
      <c r="D76" s="207"/>
      <c r="E76" s="209" t="s">
        <v>327</v>
      </c>
      <c r="F76" s="210">
        <v>9094</v>
      </c>
      <c r="G76" s="209" t="s">
        <v>73</v>
      </c>
      <c r="H76" s="211">
        <v>30.18</v>
      </c>
      <c r="I76" s="211">
        <v>0</v>
      </c>
      <c r="J76" s="211">
        <v>0</v>
      </c>
      <c r="K76" s="211">
        <v>0</v>
      </c>
      <c r="L76" s="211">
        <v>0</v>
      </c>
      <c r="M76" s="211">
        <v>0</v>
      </c>
      <c r="N76" s="211">
        <v>0</v>
      </c>
      <c r="O76" s="211">
        <v>0</v>
      </c>
      <c r="P76" s="211">
        <v>0</v>
      </c>
      <c r="Q76" s="211">
        <v>0</v>
      </c>
      <c r="R76" s="211">
        <v>0</v>
      </c>
      <c r="S76" s="211">
        <v>0</v>
      </c>
      <c r="T76" s="211">
        <v>0</v>
      </c>
      <c r="U76" s="211">
        <v>0</v>
      </c>
      <c r="V76" s="211">
        <v>0</v>
      </c>
      <c r="W76" s="211">
        <v>0</v>
      </c>
      <c r="X76" s="211">
        <v>0</v>
      </c>
      <c r="Y76" s="208">
        <v>4</v>
      </c>
      <c r="Z76" s="211">
        <v>1.26</v>
      </c>
      <c r="AA76" s="211">
        <v>31.44</v>
      </c>
      <c r="AB76" s="209" t="s">
        <v>377</v>
      </c>
      <c r="AC76" s="209" t="s">
        <v>328</v>
      </c>
      <c r="AD76" s="209" t="s">
        <v>329</v>
      </c>
    </row>
    <row r="77" spans="1:30" x14ac:dyDescent="0.35">
      <c r="A77" s="126" t="s">
        <v>330</v>
      </c>
      <c r="B77" s="208">
        <v>1684</v>
      </c>
      <c r="C77" s="209" t="s">
        <v>376</v>
      </c>
      <c r="D77" s="207"/>
      <c r="E77" s="209" t="s">
        <v>331</v>
      </c>
      <c r="F77" s="210">
        <v>9095</v>
      </c>
      <c r="G77" s="209" t="s">
        <v>73</v>
      </c>
      <c r="H77" s="211">
        <v>99.45</v>
      </c>
      <c r="I77" s="211">
        <v>0</v>
      </c>
      <c r="J77" s="211">
        <v>0</v>
      </c>
      <c r="K77" s="211">
        <v>0</v>
      </c>
      <c r="L77" s="211">
        <v>0</v>
      </c>
      <c r="M77" s="211">
        <v>0</v>
      </c>
      <c r="N77" s="211">
        <v>0</v>
      </c>
      <c r="O77" s="211">
        <v>0</v>
      </c>
      <c r="P77" s="211">
        <v>0</v>
      </c>
      <c r="Q77" s="211">
        <v>0</v>
      </c>
      <c r="R77" s="211">
        <v>0</v>
      </c>
      <c r="S77" s="211">
        <v>0</v>
      </c>
      <c r="T77" s="211">
        <v>0</v>
      </c>
      <c r="U77" s="211">
        <v>0</v>
      </c>
      <c r="V77" s="211">
        <v>0</v>
      </c>
      <c r="W77" s="211">
        <v>0</v>
      </c>
      <c r="X77" s="211">
        <v>0</v>
      </c>
      <c r="Y77" s="208">
        <v>4</v>
      </c>
      <c r="Z77" s="211">
        <v>4.1399999999999997</v>
      </c>
      <c r="AA77" s="211">
        <v>103.59</v>
      </c>
      <c r="AB77" s="209" t="s">
        <v>377</v>
      </c>
      <c r="AC77" s="207"/>
      <c r="AD77" s="209" t="s">
        <v>332</v>
      </c>
    </row>
    <row r="78" spans="1:30" x14ac:dyDescent="0.35">
      <c r="A78" s="126" t="s">
        <v>333</v>
      </c>
      <c r="B78" s="208">
        <v>1684</v>
      </c>
      <c r="C78" s="209" t="s">
        <v>376</v>
      </c>
      <c r="D78" s="207"/>
      <c r="E78" s="209" t="s">
        <v>334</v>
      </c>
      <c r="F78" s="210">
        <v>9096</v>
      </c>
      <c r="G78" s="209" t="s">
        <v>73</v>
      </c>
      <c r="H78" s="211">
        <v>189.55</v>
      </c>
      <c r="I78" s="211">
        <v>0</v>
      </c>
      <c r="J78" s="211">
        <v>0</v>
      </c>
      <c r="K78" s="211">
        <v>0</v>
      </c>
      <c r="L78" s="211">
        <v>0</v>
      </c>
      <c r="M78" s="211">
        <v>0</v>
      </c>
      <c r="N78" s="211">
        <v>0</v>
      </c>
      <c r="O78" s="211">
        <v>0</v>
      </c>
      <c r="P78" s="211">
        <v>0</v>
      </c>
      <c r="Q78" s="211">
        <v>0</v>
      </c>
      <c r="R78" s="211">
        <v>0</v>
      </c>
      <c r="S78" s="211">
        <v>0</v>
      </c>
      <c r="T78" s="211">
        <v>0</v>
      </c>
      <c r="U78" s="211">
        <v>0</v>
      </c>
      <c r="V78" s="211">
        <v>0</v>
      </c>
      <c r="W78" s="211">
        <v>0</v>
      </c>
      <c r="X78" s="211">
        <v>0</v>
      </c>
      <c r="Y78" s="208">
        <v>4</v>
      </c>
      <c r="Z78" s="211">
        <v>7.9</v>
      </c>
      <c r="AA78" s="211">
        <v>197.45</v>
      </c>
      <c r="AB78" s="209" t="s">
        <v>377</v>
      </c>
      <c r="AC78" s="207"/>
      <c r="AD78" s="209" t="s">
        <v>335</v>
      </c>
    </row>
    <row r="79" spans="1:30" ht="14.25" customHeight="1" x14ac:dyDescent="0.35">
      <c r="A79" s="126" t="s">
        <v>336</v>
      </c>
      <c r="B79" s="208">
        <v>1684</v>
      </c>
      <c r="C79" s="209" t="s">
        <v>376</v>
      </c>
      <c r="D79" s="207"/>
      <c r="E79" s="209" t="s">
        <v>337</v>
      </c>
      <c r="F79" s="210">
        <v>9099</v>
      </c>
      <c r="G79" s="209" t="s">
        <v>69</v>
      </c>
      <c r="H79" s="211">
        <v>108.87</v>
      </c>
      <c r="I79" s="211">
        <v>0</v>
      </c>
      <c r="J79" s="211">
        <v>0</v>
      </c>
      <c r="K79" s="211">
        <v>0</v>
      </c>
      <c r="L79" s="211">
        <v>0</v>
      </c>
      <c r="M79" s="211">
        <v>0</v>
      </c>
      <c r="N79" s="211">
        <v>0</v>
      </c>
      <c r="O79" s="211">
        <v>0</v>
      </c>
      <c r="P79" s="211">
        <v>0</v>
      </c>
      <c r="Q79" s="211">
        <v>0</v>
      </c>
      <c r="R79" s="211">
        <v>0</v>
      </c>
      <c r="S79" s="211">
        <v>0</v>
      </c>
      <c r="T79" s="211">
        <v>0</v>
      </c>
      <c r="U79" s="211">
        <v>0</v>
      </c>
      <c r="V79" s="211">
        <v>0</v>
      </c>
      <c r="W79" s="211">
        <v>0</v>
      </c>
      <c r="X79" s="211">
        <v>0</v>
      </c>
      <c r="Y79" s="208">
        <v>4</v>
      </c>
      <c r="Z79" s="211">
        <v>4.54</v>
      </c>
      <c r="AA79" s="211">
        <v>113.41</v>
      </c>
      <c r="AB79" s="209" t="s">
        <v>377</v>
      </c>
      <c r="AC79" s="207"/>
      <c r="AD79" s="209" t="s">
        <v>338</v>
      </c>
    </row>
    <row r="80" spans="1:30" x14ac:dyDescent="0.35">
      <c r="A80" s="126" t="s">
        <v>339</v>
      </c>
      <c r="B80" s="208">
        <v>1684</v>
      </c>
      <c r="C80" s="209" t="s">
        <v>376</v>
      </c>
      <c r="D80" s="207"/>
      <c r="E80" s="209" t="s">
        <v>340</v>
      </c>
      <c r="F80" s="210">
        <v>9100</v>
      </c>
      <c r="G80" s="209" t="s">
        <v>73</v>
      </c>
      <c r="H80" s="211">
        <v>258.39</v>
      </c>
      <c r="I80" s="211">
        <v>0</v>
      </c>
      <c r="J80" s="211">
        <v>0</v>
      </c>
      <c r="K80" s="211">
        <v>0</v>
      </c>
      <c r="L80" s="211">
        <v>0</v>
      </c>
      <c r="M80" s="211">
        <v>0</v>
      </c>
      <c r="N80" s="211">
        <v>0</v>
      </c>
      <c r="O80" s="211">
        <v>0</v>
      </c>
      <c r="P80" s="211">
        <v>0</v>
      </c>
      <c r="Q80" s="211">
        <v>0</v>
      </c>
      <c r="R80" s="211">
        <v>0</v>
      </c>
      <c r="S80" s="211">
        <v>0</v>
      </c>
      <c r="T80" s="211">
        <v>0</v>
      </c>
      <c r="U80" s="211">
        <v>0</v>
      </c>
      <c r="V80" s="211">
        <v>0</v>
      </c>
      <c r="W80" s="211">
        <v>0</v>
      </c>
      <c r="X80" s="211">
        <v>0</v>
      </c>
      <c r="Y80" s="208">
        <v>4</v>
      </c>
      <c r="Z80" s="211">
        <v>10.77</v>
      </c>
      <c r="AA80" s="211">
        <v>269.16000000000003</v>
      </c>
      <c r="AB80" s="209" t="s">
        <v>377</v>
      </c>
      <c r="AC80" s="207"/>
      <c r="AD80" s="209" t="s">
        <v>341</v>
      </c>
    </row>
    <row r="81" spans="1:30" x14ac:dyDescent="0.35">
      <c r="A81" s="126" t="s">
        <v>342</v>
      </c>
      <c r="B81" s="208">
        <v>1684</v>
      </c>
      <c r="C81" s="209" t="s">
        <v>376</v>
      </c>
      <c r="D81" s="207"/>
      <c r="E81" s="209" t="s">
        <v>343</v>
      </c>
      <c r="F81" s="210">
        <v>9101</v>
      </c>
      <c r="G81" s="209" t="s">
        <v>73</v>
      </c>
      <c r="H81" s="211">
        <v>343.74</v>
      </c>
      <c r="I81" s="211">
        <v>0</v>
      </c>
      <c r="J81" s="211">
        <v>0</v>
      </c>
      <c r="K81" s="211">
        <v>0</v>
      </c>
      <c r="L81" s="211">
        <v>0</v>
      </c>
      <c r="M81" s="211">
        <v>0</v>
      </c>
      <c r="N81" s="211">
        <v>0</v>
      </c>
      <c r="O81" s="211">
        <v>0</v>
      </c>
      <c r="P81" s="211">
        <v>0</v>
      </c>
      <c r="Q81" s="211">
        <v>0</v>
      </c>
      <c r="R81" s="211">
        <v>0</v>
      </c>
      <c r="S81" s="211">
        <v>0</v>
      </c>
      <c r="T81" s="211">
        <v>0</v>
      </c>
      <c r="U81" s="211">
        <v>0</v>
      </c>
      <c r="V81" s="211">
        <v>0</v>
      </c>
      <c r="W81" s="211">
        <v>0</v>
      </c>
      <c r="X81" s="211">
        <v>0</v>
      </c>
      <c r="Y81" s="208">
        <v>4</v>
      </c>
      <c r="Z81" s="211">
        <v>14.32</v>
      </c>
      <c r="AA81" s="211">
        <v>358.06</v>
      </c>
      <c r="AB81" s="209" t="s">
        <v>377</v>
      </c>
      <c r="AC81" s="207"/>
      <c r="AD81" s="209" t="s">
        <v>344</v>
      </c>
    </row>
    <row r="82" spans="1:30" x14ac:dyDescent="0.35">
      <c r="B82" s="203">
        <v>1684</v>
      </c>
      <c r="C82" s="202" t="s">
        <v>376</v>
      </c>
      <c r="F82" s="204">
        <v>17</v>
      </c>
      <c r="H82" s="206">
        <v>48.23</v>
      </c>
      <c r="I82" s="206">
        <v>0</v>
      </c>
      <c r="J82" s="206">
        <v>0</v>
      </c>
      <c r="K82" s="206">
        <v>0</v>
      </c>
      <c r="L82" s="206">
        <v>0</v>
      </c>
      <c r="M82" s="206">
        <v>0</v>
      </c>
      <c r="N82" s="206">
        <v>0</v>
      </c>
      <c r="O82" s="206">
        <v>0</v>
      </c>
      <c r="P82" s="206">
        <v>0</v>
      </c>
      <c r="Q82" s="206">
        <v>0</v>
      </c>
      <c r="R82" s="206">
        <v>0</v>
      </c>
      <c r="S82" s="206">
        <v>0</v>
      </c>
      <c r="T82" s="206">
        <v>0</v>
      </c>
      <c r="U82" s="206">
        <v>0</v>
      </c>
      <c r="V82" s="206">
        <v>0</v>
      </c>
      <c r="W82" s="206">
        <v>0</v>
      </c>
      <c r="X82" s="206">
        <v>0</v>
      </c>
      <c r="Y82" s="203">
        <v>0</v>
      </c>
      <c r="Z82" s="206">
        <v>0</v>
      </c>
      <c r="AA82" s="206">
        <v>48.23</v>
      </c>
      <c r="AB82" s="202" t="s">
        <v>377</v>
      </c>
    </row>
    <row r="83" spans="1:30" x14ac:dyDescent="0.35">
      <c r="B83" s="203">
        <v>1684</v>
      </c>
      <c r="C83" s="202" t="s">
        <v>376</v>
      </c>
      <c r="F83" s="204">
        <v>18</v>
      </c>
      <c r="H83" s="206">
        <v>29.25</v>
      </c>
      <c r="I83" s="206">
        <v>0</v>
      </c>
      <c r="J83" s="206">
        <v>0</v>
      </c>
      <c r="K83" s="206">
        <v>0</v>
      </c>
      <c r="L83" s="206">
        <v>0</v>
      </c>
      <c r="M83" s="206">
        <v>0</v>
      </c>
      <c r="N83" s="206">
        <v>0</v>
      </c>
      <c r="O83" s="206">
        <v>0</v>
      </c>
      <c r="P83" s="206">
        <v>0</v>
      </c>
      <c r="Q83" s="206">
        <v>0</v>
      </c>
      <c r="R83" s="206">
        <v>0</v>
      </c>
      <c r="S83" s="206">
        <v>0</v>
      </c>
      <c r="T83" s="206">
        <v>0</v>
      </c>
      <c r="U83" s="206">
        <v>0</v>
      </c>
      <c r="V83" s="206">
        <v>0</v>
      </c>
      <c r="W83" s="206">
        <v>0</v>
      </c>
      <c r="X83" s="206">
        <v>0</v>
      </c>
      <c r="Y83" s="203">
        <v>0</v>
      </c>
      <c r="Z83" s="206">
        <v>0</v>
      </c>
      <c r="AA83" s="206">
        <v>29.25</v>
      </c>
      <c r="AB83" s="202" t="s">
        <v>377</v>
      </c>
    </row>
    <row r="84" spans="1:30" x14ac:dyDescent="0.35">
      <c r="A84" s="206">
        <v>0</v>
      </c>
      <c r="B84" s="206">
        <v>0</v>
      </c>
      <c r="C84" s="206">
        <v>0</v>
      </c>
      <c r="D84" s="206">
        <v>0</v>
      </c>
      <c r="E84" s="206">
        <v>0</v>
      </c>
      <c r="F84" s="206">
        <v>0</v>
      </c>
      <c r="G84" s="206">
        <v>0</v>
      </c>
      <c r="H84" s="206">
        <v>0</v>
      </c>
      <c r="I84" s="206">
        <v>0</v>
      </c>
      <c r="J84" s="206">
        <v>0</v>
      </c>
      <c r="K84" s="206">
        <v>0</v>
      </c>
      <c r="L84" s="206">
        <v>77.48</v>
      </c>
    </row>
    <row r="85" spans="1:30" x14ac:dyDescent="0.35">
      <c r="A85" s="206">
        <v>700</v>
      </c>
      <c r="B85" s="206">
        <v>0</v>
      </c>
      <c r="C85" s="206">
        <v>0</v>
      </c>
      <c r="D85" s="206">
        <v>0</v>
      </c>
      <c r="E85" s="206">
        <v>0</v>
      </c>
      <c r="F85" s="206">
        <v>2603.41</v>
      </c>
      <c r="G85" s="206">
        <v>3427.26</v>
      </c>
      <c r="H85" s="206">
        <v>0</v>
      </c>
      <c r="I85" s="206">
        <v>0</v>
      </c>
      <c r="J85" s="206">
        <v>1628.69</v>
      </c>
      <c r="K85" s="206">
        <v>5800.08</v>
      </c>
      <c r="L85" s="206">
        <v>55413.09</v>
      </c>
    </row>
  </sheetData>
  <conditionalFormatting sqref="A1:A1048576">
    <cfRule type="duplicateValues" dxfId="102" priority="1"/>
    <cfRule type="duplicateValues" dxfId="101" priority="2"/>
  </conditionalFormatting>
  <pageMargins left="0.511811024" right="0.511811024" top="0.78740157499999996" bottom="0.78740157499999996" header="0.31496062000000002" footer="0.31496062000000002"/>
  <headerFooter>
    <oddFooter>&amp;C_x000D_&amp;1#&amp;"Calibri"&amp;10&amp;K000000 General Business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1FAD5-A9DF-4EE2-B330-BA651A8EBB79}">
  <sheetPr codeName="Sheet3" filterMode="1"/>
  <dimension ref="A1:R44"/>
  <sheetViews>
    <sheetView topLeftCell="B2" workbookViewId="0">
      <selection activeCell="B2" sqref="B2"/>
    </sheetView>
  </sheetViews>
  <sheetFormatPr defaultColWidth="16.6328125" defaultRowHeight="14.5" x14ac:dyDescent="0.35"/>
  <cols>
    <col min="1" max="1" width="16.6328125" style="353"/>
    <col min="2" max="2" width="10.36328125" style="353" customWidth="1"/>
    <col min="3" max="9" width="16.6328125" style="353"/>
    <col min="10" max="10" width="45.08984375" style="461" bestFit="1" customWidth="1"/>
    <col min="11" max="11" width="9.08984375" style="353"/>
    <col min="12" max="12" width="31.453125" style="353" bestFit="1" customWidth="1"/>
    <col min="13" max="13" width="28.08984375" style="353" customWidth="1"/>
    <col min="14" max="17" width="9.08984375" style="353"/>
    <col min="18" max="18" width="71.6328125" style="353" customWidth="1"/>
  </cols>
  <sheetData>
    <row r="1" spans="1:18" s="3" customFormat="1" ht="15" customHeight="1" x14ac:dyDescent="0.35">
      <c r="A1" s="445" t="s">
        <v>380</v>
      </c>
      <c r="B1" s="445" t="s">
        <v>381</v>
      </c>
      <c r="C1" s="445" t="s">
        <v>382</v>
      </c>
      <c r="D1" s="445" t="s">
        <v>383</v>
      </c>
      <c r="E1" s="445" t="s">
        <v>30</v>
      </c>
      <c r="F1" s="445" t="s">
        <v>384</v>
      </c>
      <c r="G1" s="445" t="s">
        <v>385</v>
      </c>
      <c r="H1" s="446" t="s">
        <v>386</v>
      </c>
      <c r="I1" s="471" t="s">
        <v>10</v>
      </c>
      <c r="J1" s="447" t="s">
        <v>37</v>
      </c>
      <c r="K1" s="467" t="s">
        <v>387</v>
      </c>
      <c r="L1" s="467" t="s">
        <v>388</v>
      </c>
      <c r="M1" s="468" t="s">
        <v>389</v>
      </c>
      <c r="N1" s="469" t="s">
        <v>390</v>
      </c>
      <c r="O1" s="469" t="s">
        <v>391</v>
      </c>
      <c r="P1" s="469" t="s">
        <v>392</v>
      </c>
      <c r="Q1" s="469" t="s">
        <v>393</v>
      </c>
      <c r="R1" s="469" t="s">
        <v>394</v>
      </c>
    </row>
    <row r="2" spans="1:18" s="362" customFormat="1" ht="15" customHeight="1" x14ac:dyDescent="0.35">
      <c r="A2" s="235" t="s">
        <v>395</v>
      </c>
      <c r="B2" s="465">
        <v>45047</v>
      </c>
      <c r="C2" s="448" t="s">
        <v>396</v>
      </c>
      <c r="D2" s="462">
        <v>45057</v>
      </c>
      <c r="E2" s="462">
        <v>45058</v>
      </c>
      <c r="F2" s="235">
        <v>6365307692</v>
      </c>
      <c r="G2" s="235" t="s">
        <v>397</v>
      </c>
      <c r="H2" s="235" t="s">
        <v>398</v>
      </c>
      <c r="I2" s="235" t="s">
        <v>399</v>
      </c>
      <c r="J2" s="237" t="s">
        <v>400</v>
      </c>
      <c r="K2" s="470" t="s">
        <v>401</v>
      </c>
      <c r="L2" s="449" t="s">
        <v>402</v>
      </c>
      <c r="M2" s="450" t="s">
        <v>403</v>
      </c>
      <c r="N2" s="236">
        <v>17290</v>
      </c>
      <c r="O2" s="236">
        <v>16</v>
      </c>
      <c r="P2" s="236">
        <v>502</v>
      </c>
      <c r="Q2" s="236">
        <v>171221.08</v>
      </c>
      <c r="R2" s="236">
        <v>181718</v>
      </c>
    </row>
    <row r="3" spans="1:18" s="362" customFormat="1" ht="15" customHeight="1" x14ac:dyDescent="0.35">
      <c r="A3" s="235" t="s">
        <v>395</v>
      </c>
      <c r="B3" s="465">
        <v>45047</v>
      </c>
      <c r="C3" s="448" t="s">
        <v>396</v>
      </c>
      <c r="D3" s="462">
        <v>45071</v>
      </c>
      <c r="E3" s="462">
        <v>45072</v>
      </c>
      <c r="F3" s="235">
        <v>6365308802</v>
      </c>
      <c r="G3" s="235" t="s">
        <v>404</v>
      </c>
      <c r="H3" s="235" t="s">
        <v>405</v>
      </c>
      <c r="I3" s="235" t="s">
        <v>406</v>
      </c>
      <c r="J3" s="237" t="s">
        <v>407</v>
      </c>
      <c r="K3" s="470" t="s">
        <v>401</v>
      </c>
      <c r="L3" s="449" t="s">
        <v>402</v>
      </c>
      <c r="M3" s="451" t="s">
        <v>408</v>
      </c>
      <c r="N3" s="236">
        <v>17510</v>
      </c>
      <c r="O3" s="236">
        <v>14</v>
      </c>
      <c r="P3" s="236">
        <v>413.1</v>
      </c>
      <c r="Q3" s="236">
        <v>201338.41</v>
      </c>
      <c r="R3" s="236">
        <v>183668</v>
      </c>
    </row>
    <row r="4" spans="1:18" s="362" customFormat="1" ht="15" customHeight="1" x14ac:dyDescent="0.35">
      <c r="A4" s="235" t="s">
        <v>395</v>
      </c>
      <c r="B4" s="465">
        <v>45047</v>
      </c>
      <c r="C4" s="448" t="s">
        <v>396</v>
      </c>
      <c r="D4" s="462">
        <v>45071</v>
      </c>
      <c r="E4" s="462">
        <v>45072</v>
      </c>
      <c r="F4" s="235">
        <v>6365308503</v>
      </c>
      <c r="G4" s="235" t="s">
        <v>409</v>
      </c>
      <c r="H4" s="235" t="s">
        <v>410</v>
      </c>
      <c r="I4" s="235" t="s">
        <v>411</v>
      </c>
      <c r="J4" s="237" t="s">
        <v>407</v>
      </c>
      <c r="K4" s="470" t="s">
        <v>401</v>
      </c>
      <c r="L4" s="449" t="s">
        <v>402</v>
      </c>
      <c r="M4" s="451" t="s">
        <v>408</v>
      </c>
      <c r="N4" s="236">
        <v>17512</v>
      </c>
      <c r="O4" s="236">
        <v>29</v>
      </c>
      <c r="P4" s="236">
        <v>483.1</v>
      </c>
      <c r="Q4" s="236">
        <v>207423.5</v>
      </c>
      <c r="R4" s="236">
        <v>183669</v>
      </c>
    </row>
    <row r="5" spans="1:18" s="362" customFormat="1" ht="15" customHeight="1" x14ac:dyDescent="0.35">
      <c r="A5" s="235" t="s">
        <v>395</v>
      </c>
      <c r="B5" s="465">
        <v>45047</v>
      </c>
      <c r="C5" s="448" t="s">
        <v>396</v>
      </c>
      <c r="D5" s="462">
        <v>45071</v>
      </c>
      <c r="E5" s="462">
        <v>45072</v>
      </c>
      <c r="F5" s="235">
        <v>6365308804</v>
      </c>
      <c r="G5" s="235" t="s">
        <v>412</v>
      </c>
      <c r="H5" s="235" t="s">
        <v>413</v>
      </c>
      <c r="I5" s="235" t="s">
        <v>414</v>
      </c>
      <c r="J5" s="237" t="s">
        <v>407</v>
      </c>
      <c r="K5" s="470" t="s">
        <v>401</v>
      </c>
      <c r="L5" s="449" t="s">
        <v>402</v>
      </c>
      <c r="M5" s="451" t="s">
        <v>408</v>
      </c>
      <c r="N5" s="236">
        <v>17511</v>
      </c>
      <c r="O5" s="236">
        <v>4</v>
      </c>
      <c r="P5" s="236">
        <v>118.2</v>
      </c>
      <c r="Q5" s="236">
        <v>58087.9</v>
      </c>
      <c r="R5" s="236">
        <v>183670</v>
      </c>
    </row>
    <row r="6" spans="1:18" s="362" customFormat="1" ht="15" customHeight="1" x14ac:dyDescent="0.35">
      <c r="A6" s="235" t="s">
        <v>395</v>
      </c>
      <c r="B6" s="465">
        <v>45047</v>
      </c>
      <c r="C6" s="452" t="s">
        <v>396</v>
      </c>
      <c r="D6" s="463">
        <v>45048</v>
      </c>
      <c r="E6" s="463">
        <v>45049</v>
      </c>
      <c r="F6" s="453">
        <v>6365307373</v>
      </c>
      <c r="G6" s="453" t="s">
        <v>415</v>
      </c>
      <c r="H6" s="453" t="s">
        <v>416</v>
      </c>
      <c r="I6" s="59" t="s">
        <v>417</v>
      </c>
      <c r="J6" s="454" t="s">
        <v>418</v>
      </c>
      <c r="K6" s="455" t="s">
        <v>401</v>
      </c>
      <c r="L6" s="449" t="s">
        <v>402</v>
      </c>
      <c r="M6" s="451" t="s">
        <v>403</v>
      </c>
      <c r="N6" s="456">
        <v>17177</v>
      </c>
      <c r="O6" s="451">
        <v>22</v>
      </c>
      <c r="P6" s="451">
        <v>517.20000000000005</v>
      </c>
      <c r="Q6" s="457">
        <v>279717.67</v>
      </c>
      <c r="R6" s="236">
        <v>182029</v>
      </c>
    </row>
    <row r="7" spans="1:18" s="362" customFormat="1" ht="15" customHeight="1" x14ac:dyDescent="0.35">
      <c r="A7" s="235" t="s">
        <v>395</v>
      </c>
      <c r="B7" s="465">
        <v>45047</v>
      </c>
      <c r="C7" s="452" t="s">
        <v>396</v>
      </c>
      <c r="D7" s="463">
        <v>45048</v>
      </c>
      <c r="E7" s="463">
        <v>45049</v>
      </c>
      <c r="F7" s="453">
        <v>6365307372</v>
      </c>
      <c r="G7" s="453" t="s">
        <v>419</v>
      </c>
      <c r="H7" s="453" t="s">
        <v>420</v>
      </c>
      <c r="I7" s="59" t="s">
        <v>421</v>
      </c>
      <c r="J7" s="454" t="s">
        <v>418</v>
      </c>
      <c r="K7" s="455" t="s">
        <v>401</v>
      </c>
      <c r="L7" s="449" t="s">
        <v>402</v>
      </c>
      <c r="M7" s="451" t="s">
        <v>403</v>
      </c>
      <c r="N7" s="456">
        <v>17176</v>
      </c>
      <c r="O7" s="451">
        <v>20</v>
      </c>
      <c r="P7" s="451">
        <v>617.70000000000005</v>
      </c>
      <c r="Q7" s="457">
        <v>262328.46000000002</v>
      </c>
      <c r="R7" s="236">
        <v>182114</v>
      </c>
    </row>
    <row r="8" spans="1:18" s="362" customFormat="1" ht="15" customHeight="1" x14ac:dyDescent="0.35">
      <c r="A8" s="235" t="s">
        <v>395</v>
      </c>
      <c r="B8" s="465">
        <v>45047</v>
      </c>
      <c r="C8" s="452" t="s">
        <v>396</v>
      </c>
      <c r="D8" s="463">
        <v>45062</v>
      </c>
      <c r="E8" s="463">
        <v>45063</v>
      </c>
      <c r="F8" s="453">
        <v>6365308050</v>
      </c>
      <c r="G8" s="453" t="s">
        <v>422</v>
      </c>
      <c r="H8" s="453" t="s">
        <v>410</v>
      </c>
      <c r="I8" s="59" t="s">
        <v>423</v>
      </c>
      <c r="J8" s="454" t="s">
        <v>424</v>
      </c>
      <c r="K8" s="455" t="s">
        <v>401</v>
      </c>
      <c r="L8" s="449" t="s">
        <v>402</v>
      </c>
      <c r="M8" s="451" t="s">
        <v>408</v>
      </c>
      <c r="N8" s="456">
        <v>17360</v>
      </c>
      <c r="O8" s="451">
        <v>10</v>
      </c>
      <c r="P8" s="451">
        <v>92.6</v>
      </c>
      <c r="Q8" s="457">
        <v>47842.92</v>
      </c>
      <c r="R8" s="236">
        <v>182407</v>
      </c>
    </row>
    <row r="9" spans="1:18" s="362" customFormat="1" ht="15" customHeight="1" x14ac:dyDescent="0.35">
      <c r="A9" s="235" t="s">
        <v>395</v>
      </c>
      <c r="B9" s="465">
        <v>45047</v>
      </c>
      <c r="C9" s="452" t="s">
        <v>396</v>
      </c>
      <c r="D9" s="463">
        <v>45062</v>
      </c>
      <c r="E9" s="463">
        <v>45063</v>
      </c>
      <c r="F9" s="453">
        <v>6365308049</v>
      </c>
      <c r="G9" s="453" t="s">
        <v>425</v>
      </c>
      <c r="H9" s="453" t="s">
        <v>426</v>
      </c>
      <c r="I9" s="59" t="s">
        <v>427</v>
      </c>
      <c r="J9" s="454" t="s">
        <v>424</v>
      </c>
      <c r="K9" s="455" t="s">
        <v>401</v>
      </c>
      <c r="L9" s="449" t="s">
        <v>402</v>
      </c>
      <c r="M9" s="451" t="s">
        <v>408</v>
      </c>
      <c r="N9" s="456">
        <v>17359</v>
      </c>
      <c r="O9" s="451">
        <v>8</v>
      </c>
      <c r="P9" s="451">
        <v>141.80000000000001</v>
      </c>
      <c r="Q9" s="457">
        <v>111487</v>
      </c>
      <c r="R9" s="236">
        <v>182408</v>
      </c>
    </row>
    <row r="10" spans="1:18" x14ac:dyDescent="0.35">
      <c r="A10" s="235" t="s">
        <v>395</v>
      </c>
      <c r="B10" s="465">
        <v>45047</v>
      </c>
      <c r="C10" s="452" t="s">
        <v>396</v>
      </c>
      <c r="D10" s="463">
        <v>45063</v>
      </c>
      <c r="E10" s="463">
        <v>45065</v>
      </c>
      <c r="F10" s="449">
        <v>6365308297</v>
      </c>
      <c r="G10" s="449" t="s">
        <v>428</v>
      </c>
      <c r="H10" s="449" t="s">
        <v>429</v>
      </c>
      <c r="I10" s="364" t="s">
        <v>430</v>
      </c>
      <c r="J10" s="458" t="s">
        <v>431</v>
      </c>
      <c r="K10" s="449" t="s">
        <v>401</v>
      </c>
      <c r="L10" s="449" t="s">
        <v>402</v>
      </c>
      <c r="M10" s="451" t="s">
        <v>408</v>
      </c>
      <c r="N10" s="459">
        <v>17401</v>
      </c>
      <c r="O10" s="363">
        <v>5</v>
      </c>
      <c r="P10" s="363">
        <v>12.9</v>
      </c>
      <c r="Q10" s="460">
        <v>8655.4599999999991</v>
      </c>
      <c r="R10" s="236">
        <v>181771</v>
      </c>
    </row>
    <row r="11" spans="1:18" x14ac:dyDescent="0.35">
      <c r="A11" s="235" t="s">
        <v>395</v>
      </c>
      <c r="B11" s="465">
        <v>45078</v>
      </c>
      <c r="C11" s="448" t="s">
        <v>396</v>
      </c>
      <c r="D11" s="462">
        <v>45079</v>
      </c>
      <c r="E11" s="462">
        <v>45082</v>
      </c>
      <c r="F11" s="355">
        <v>6365309135</v>
      </c>
      <c r="G11" s="355" t="s">
        <v>432</v>
      </c>
      <c r="H11" s="355" t="s">
        <v>433</v>
      </c>
      <c r="I11" s="355" t="s">
        <v>434</v>
      </c>
      <c r="J11" s="444" t="s">
        <v>435</v>
      </c>
      <c r="K11" s="355" t="s">
        <v>401</v>
      </c>
      <c r="L11" s="449" t="s">
        <v>402</v>
      </c>
      <c r="M11" s="451" t="s">
        <v>408</v>
      </c>
      <c r="N11" s="356">
        <v>17672</v>
      </c>
      <c r="O11" s="356">
        <v>18</v>
      </c>
      <c r="P11" s="356">
        <v>264.8</v>
      </c>
      <c r="Q11" s="356">
        <v>120599.33</v>
      </c>
      <c r="R11" s="236">
        <v>184743</v>
      </c>
    </row>
    <row r="12" spans="1:18" x14ac:dyDescent="0.35">
      <c r="A12" s="235" t="s">
        <v>395</v>
      </c>
      <c r="B12" s="465">
        <v>45078</v>
      </c>
      <c r="C12" s="448" t="s">
        <v>396</v>
      </c>
      <c r="D12" s="462">
        <v>45079</v>
      </c>
      <c r="E12" s="462">
        <v>45082</v>
      </c>
      <c r="F12" s="355">
        <v>6365309096</v>
      </c>
      <c r="G12" s="355" t="s">
        <v>436</v>
      </c>
      <c r="H12" s="355" t="s">
        <v>437</v>
      </c>
      <c r="I12" s="355" t="s">
        <v>438</v>
      </c>
      <c r="J12" s="444" t="s">
        <v>435</v>
      </c>
      <c r="K12" s="355" t="s">
        <v>401</v>
      </c>
      <c r="L12" s="449" t="s">
        <v>402</v>
      </c>
      <c r="M12" s="451" t="s">
        <v>408</v>
      </c>
      <c r="N12" s="356">
        <v>17671</v>
      </c>
      <c r="O12" s="356">
        <v>17</v>
      </c>
      <c r="P12" s="356">
        <v>58.8</v>
      </c>
      <c r="Q12" s="356">
        <v>61725.81</v>
      </c>
      <c r="R12" s="236">
        <v>184744</v>
      </c>
    </row>
    <row r="13" spans="1:18" x14ac:dyDescent="0.35">
      <c r="A13" s="235" t="s">
        <v>395</v>
      </c>
      <c r="B13" s="465">
        <v>45078</v>
      </c>
      <c r="C13" s="448" t="s">
        <v>396</v>
      </c>
      <c r="D13" s="462">
        <v>45086</v>
      </c>
      <c r="E13" s="462">
        <v>45089</v>
      </c>
      <c r="F13" s="355">
        <v>6365309507</v>
      </c>
      <c r="G13" s="355" t="s">
        <v>439</v>
      </c>
      <c r="H13" s="355" t="s">
        <v>440</v>
      </c>
      <c r="I13" s="355" t="s">
        <v>441</v>
      </c>
      <c r="J13" s="444" t="s">
        <v>442</v>
      </c>
      <c r="K13" s="355" t="s">
        <v>401</v>
      </c>
      <c r="L13" s="449" t="s">
        <v>402</v>
      </c>
      <c r="M13" s="451" t="s">
        <v>408</v>
      </c>
      <c r="N13" s="356">
        <v>17752</v>
      </c>
      <c r="O13" s="356">
        <v>14</v>
      </c>
      <c r="P13" s="356">
        <v>137.4</v>
      </c>
      <c r="Q13" s="356">
        <v>71667.039999999994</v>
      </c>
      <c r="R13" s="236">
        <v>185381</v>
      </c>
    </row>
    <row r="14" spans="1:18" x14ac:dyDescent="0.35">
      <c r="A14" s="235" t="s">
        <v>395</v>
      </c>
      <c r="B14" s="465">
        <v>45078</v>
      </c>
      <c r="C14" s="448" t="s">
        <v>396</v>
      </c>
      <c r="D14" s="462">
        <v>45086</v>
      </c>
      <c r="E14" s="462">
        <v>45089</v>
      </c>
      <c r="F14" s="355">
        <v>6365309337</v>
      </c>
      <c r="G14" s="355" t="s">
        <v>443</v>
      </c>
      <c r="H14" s="355" t="s">
        <v>444</v>
      </c>
      <c r="I14" s="355" t="s">
        <v>445</v>
      </c>
      <c r="J14" s="444" t="s">
        <v>442</v>
      </c>
      <c r="K14" s="355" t="s">
        <v>401</v>
      </c>
      <c r="L14" s="449" t="s">
        <v>402</v>
      </c>
      <c r="M14" s="451" t="s">
        <v>408</v>
      </c>
      <c r="N14" s="356">
        <v>17753</v>
      </c>
      <c r="O14" s="356">
        <v>13</v>
      </c>
      <c r="P14" s="356">
        <v>127.9</v>
      </c>
      <c r="Q14" s="356">
        <v>119504.99</v>
      </c>
      <c r="R14" s="236">
        <v>185379</v>
      </c>
    </row>
    <row r="15" spans="1:18" x14ac:dyDescent="0.35">
      <c r="A15" s="235" t="s">
        <v>395</v>
      </c>
      <c r="B15" s="466">
        <v>45078</v>
      </c>
      <c r="C15" s="452" t="s">
        <v>396</v>
      </c>
      <c r="D15" s="463">
        <v>45098</v>
      </c>
      <c r="E15" s="463">
        <v>45099</v>
      </c>
      <c r="F15" s="449">
        <v>6365309931</v>
      </c>
      <c r="G15" s="449" t="s">
        <v>446</v>
      </c>
      <c r="H15" s="449" t="s">
        <v>447</v>
      </c>
      <c r="I15" s="364" t="s">
        <v>448</v>
      </c>
      <c r="J15" s="458" t="s">
        <v>449</v>
      </c>
      <c r="K15" s="449" t="s">
        <v>401</v>
      </c>
      <c r="L15" s="449" t="s">
        <v>402</v>
      </c>
      <c r="M15" s="451" t="s">
        <v>408</v>
      </c>
      <c r="N15" s="459">
        <v>17957</v>
      </c>
      <c r="O15" s="363">
        <v>19</v>
      </c>
      <c r="P15" s="363">
        <v>296.33999999999997</v>
      </c>
      <c r="Q15" s="460">
        <v>157289.1</v>
      </c>
      <c r="R15" s="236">
        <v>186967</v>
      </c>
    </row>
    <row r="16" spans="1:18" x14ac:dyDescent="0.35">
      <c r="A16" s="235" t="s">
        <v>395</v>
      </c>
      <c r="B16" s="466">
        <v>45078</v>
      </c>
      <c r="C16" s="452" t="s">
        <v>396</v>
      </c>
      <c r="D16" s="463">
        <v>45098</v>
      </c>
      <c r="E16" s="463">
        <v>45099</v>
      </c>
      <c r="F16" s="449">
        <v>6365309994</v>
      </c>
      <c r="G16" s="449" t="s">
        <v>450</v>
      </c>
      <c r="H16" s="449" t="s">
        <v>451</v>
      </c>
      <c r="I16" s="364" t="s">
        <v>452</v>
      </c>
      <c r="J16" s="458" t="s">
        <v>449</v>
      </c>
      <c r="K16" s="449" t="s">
        <v>401</v>
      </c>
      <c r="L16" s="449" t="s">
        <v>402</v>
      </c>
      <c r="M16" s="451" t="s">
        <v>408</v>
      </c>
      <c r="N16" s="459">
        <v>17961</v>
      </c>
      <c r="O16" s="363">
        <v>16</v>
      </c>
      <c r="P16" s="363">
        <v>197.6</v>
      </c>
      <c r="Q16" s="460">
        <v>118179.13</v>
      </c>
      <c r="R16" s="236">
        <v>186966</v>
      </c>
    </row>
    <row r="17" spans="1:18" x14ac:dyDescent="0.35">
      <c r="A17" s="235" t="s">
        <v>395</v>
      </c>
      <c r="B17" s="466">
        <v>45078</v>
      </c>
      <c r="C17" s="452" t="s">
        <v>396</v>
      </c>
      <c r="D17" s="463">
        <v>45098</v>
      </c>
      <c r="E17" s="463">
        <v>45099</v>
      </c>
      <c r="F17" s="449">
        <v>6365310291</v>
      </c>
      <c r="G17" s="449" t="s">
        <v>453</v>
      </c>
      <c r="H17" s="449" t="s">
        <v>454</v>
      </c>
      <c r="I17" s="364" t="s">
        <v>455</v>
      </c>
      <c r="J17" s="458" t="s">
        <v>449</v>
      </c>
      <c r="K17" s="449" t="s">
        <v>401</v>
      </c>
      <c r="L17" s="449" t="s">
        <v>402</v>
      </c>
      <c r="M17" s="451" t="s">
        <v>408</v>
      </c>
      <c r="N17" s="459">
        <v>17960</v>
      </c>
      <c r="O17" s="363">
        <v>16</v>
      </c>
      <c r="P17" s="363">
        <v>515.6</v>
      </c>
      <c r="Q17" s="460">
        <v>175197.46</v>
      </c>
      <c r="R17" s="236">
        <v>186965</v>
      </c>
    </row>
    <row r="18" spans="1:18" x14ac:dyDescent="0.35">
      <c r="A18" s="235" t="s">
        <v>395</v>
      </c>
      <c r="B18" s="466">
        <v>45078</v>
      </c>
      <c r="C18" s="452" t="s">
        <v>396</v>
      </c>
      <c r="D18" s="463">
        <v>45113</v>
      </c>
      <c r="E18" s="463">
        <v>45114</v>
      </c>
      <c r="F18" s="449">
        <v>6365311388</v>
      </c>
      <c r="G18" s="449" t="s">
        <v>456</v>
      </c>
      <c r="H18" s="449" t="s">
        <v>457</v>
      </c>
      <c r="I18" s="364" t="s">
        <v>458</v>
      </c>
      <c r="J18" s="458" t="s">
        <v>459</v>
      </c>
      <c r="K18" s="449" t="s">
        <v>401</v>
      </c>
      <c r="L18" s="449" t="s">
        <v>402</v>
      </c>
      <c r="M18" s="451" t="s">
        <v>408</v>
      </c>
      <c r="N18" s="459">
        <v>18161</v>
      </c>
      <c r="O18" s="363">
        <v>14</v>
      </c>
      <c r="P18" s="363">
        <v>518.79999999999995</v>
      </c>
      <c r="Q18" s="460">
        <v>220705.22</v>
      </c>
      <c r="R18" s="236">
        <v>188745</v>
      </c>
    </row>
    <row r="19" spans="1:18" x14ac:dyDescent="0.35">
      <c r="A19" s="235" t="s">
        <v>395</v>
      </c>
      <c r="B19" s="466">
        <v>45078</v>
      </c>
      <c r="C19" s="452" t="s">
        <v>396</v>
      </c>
      <c r="D19" s="463">
        <v>45104</v>
      </c>
      <c r="E19" s="463">
        <v>45105</v>
      </c>
      <c r="F19" s="449">
        <v>6365310544</v>
      </c>
      <c r="G19" s="449" t="s">
        <v>460</v>
      </c>
      <c r="H19" s="449" t="s">
        <v>461</v>
      </c>
      <c r="I19" s="364" t="s">
        <v>462</v>
      </c>
      <c r="J19" s="458" t="s">
        <v>463</v>
      </c>
      <c r="K19" s="449" t="s">
        <v>401</v>
      </c>
      <c r="L19" s="449" t="s">
        <v>402</v>
      </c>
      <c r="M19" s="451" t="s">
        <v>408</v>
      </c>
      <c r="N19" s="459">
        <v>18039</v>
      </c>
      <c r="O19" s="363">
        <v>12</v>
      </c>
      <c r="P19" s="363">
        <v>149</v>
      </c>
      <c r="Q19" s="460">
        <v>95053.119999999995</v>
      </c>
      <c r="R19" s="236"/>
    </row>
    <row r="20" spans="1:18" x14ac:dyDescent="0.35">
      <c r="A20" s="235" t="s">
        <v>395</v>
      </c>
      <c r="B20" s="466">
        <v>45108</v>
      </c>
      <c r="C20" s="452" t="s">
        <v>396</v>
      </c>
      <c r="D20" s="463">
        <v>45113</v>
      </c>
      <c r="E20" s="463">
        <v>45117</v>
      </c>
      <c r="F20" s="449">
        <v>6365310842</v>
      </c>
      <c r="G20" s="449" t="s">
        <v>464</v>
      </c>
      <c r="H20" s="449" t="s">
        <v>465</v>
      </c>
      <c r="I20" s="364" t="s">
        <v>466</v>
      </c>
      <c r="J20" s="458" t="s">
        <v>467</v>
      </c>
      <c r="K20" s="449" t="s">
        <v>401</v>
      </c>
      <c r="L20" s="449" t="s">
        <v>402</v>
      </c>
      <c r="M20" s="451" t="s">
        <v>408</v>
      </c>
      <c r="N20" s="459">
        <v>18176</v>
      </c>
      <c r="O20" s="363">
        <v>17</v>
      </c>
      <c r="P20" s="363">
        <v>406.1</v>
      </c>
      <c r="Q20" s="460">
        <v>146753.81</v>
      </c>
      <c r="R20" s="236">
        <v>188959</v>
      </c>
    </row>
    <row r="21" spans="1:18" x14ac:dyDescent="0.35">
      <c r="A21" s="235" t="s">
        <v>395</v>
      </c>
      <c r="B21" s="466">
        <v>45108</v>
      </c>
      <c r="C21" s="452" t="s">
        <v>396</v>
      </c>
      <c r="D21" s="463">
        <v>45131</v>
      </c>
      <c r="E21" s="463">
        <v>45135</v>
      </c>
      <c r="F21" s="449">
        <v>6365311712</v>
      </c>
      <c r="G21" s="449" t="s">
        <v>468</v>
      </c>
      <c r="H21" s="449" t="s">
        <v>469</v>
      </c>
      <c r="I21" s="364" t="s">
        <v>470</v>
      </c>
      <c r="J21" s="458" t="s">
        <v>471</v>
      </c>
      <c r="K21" s="449" t="s">
        <v>401</v>
      </c>
      <c r="L21" s="449" t="s">
        <v>402</v>
      </c>
      <c r="M21" s="451" t="s">
        <v>408</v>
      </c>
      <c r="N21" s="459">
        <v>18426</v>
      </c>
      <c r="O21" s="363">
        <v>18</v>
      </c>
      <c r="P21" s="363">
        <v>158.9</v>
      </c>
      <c r="Q21" s="460">
        <v>81521.509999999995</v>
      </c>
      <c r="R21" s="236">
        <v>191351</v>
      </c>
    </row>
    <row r="22" spans="1:18" x14ac:dyDescent="0.35">
      <c r="A22" s="235" t="s">
        <v>395</v>
      </c>
      <c r="B22" s="466">
        <v>45139</v>
      </c>
      <c r="C22" s="452" t="s">
        <v>396</v>
      </c>
      <c r="D22" s="463">
        <v>45135</v>
      </c>
      <c r="E22" s="463">
        <v>45139</v>
      </c>
      <c r="F22" s="449">
        <v>6365312246</v>
      </c>
      <c r="G22" s="449" t="s">
        <v>472</v>
      </c>
      <c r="H22" s="449" t="s">
        <v>473</v>
      </c>
      <c r="I22" s="364" t="s">
        <v>474</v>
      </c>
      <c r="J22" s="458" t="s">
        <v>475</v>
      </c>
      <c r="K22" s="449" t="s">
        <v>401</v>
      </c>
      <c r="L22" s="449" t="s">
        <v>402</v>
      </c>
      <c r="M22" s="451" t="s">
        <v>408</v>
      </c>
      <c r="N22" s="459">
        <v>18484</v>
      </c>
      <c r="O22" s="363">
        <v>12</v>
      </c>
      <c r="P22" s="363">
        <v>118.4</v>
      </c>
      <c r="Q22" s="460">
        <v>63257.71</v>
      </c>
      <c r="R22" s="236">
        <v>191657</v>
      </c>
    </row>
    <row r="23" spans="1:18" x14ac:dyDescent="0.35">
      <c r="A23" s="235" t="s">
        <v>395</v>
      </c>
      <c r="B23" s="466">
        <v>45139</v>
      </c>
      <c r="C23" s="452" t="s">
        <v>396</v>
      </c>
      <c r="D23" s="463">
        <v>45140</v>
      </c>
      <c r="E23" s="463">
        <v>45142</v>
      </c>
      <c r="F23" s="449">
        <v>6365312721</v>
      </c>
      <c r="G23" s="449" t="s">
        <v>476</v>
      </c>
      <c r="H23" s="449" t="s">
        <v>477</v>
      </c>
      <c r="I23" s="364" t="s">
        <v>478</v>
      </c>
      <c r="J23" s="458" t="s">
        <v>479</v>
      </c>
      <c r="K23" s="449" t="s">
        <v>401</v>
      </c>
      <c r="L23" s="449" t="s">
        <v>402</v>
      </c>
      <c r="M23" s="451" t="s">
        <v>408</v>
      </c>
      <c r="N23" s="459">
        <v>18550</v>
      </c>
      <c r="O23" s="363">
        <v>6</v>
      </c>
      <c r="P23" s="363">
        <v>148.4</v>
      </c>
      <c r="Q23" s="460">
        <v>88559.32</v>
      </c>
      <c r="R23" s="236">
        <v>192143</v>
      </c>
    </row>
    <row r="24" spans="1:18" x14ac:dyDescent="0.35">
      <c r="A24" s="235" t="s">
        <v>395</v>
      </c>
      <c r="B24" s="466">
        <v>45139</v>
      </c>
      <c r="C24" s="452" t="s">
        <v>396</v>
      </c>
      <c r="D24" s="463">
        <v>45140</v>
      </c>
      <c r="E24" s="463">
        <v>45142</v>
      </c>
      <c r="F24" s="449">
        <v>6365312720</v>
      </c>
      <c r="G24" s="449" t="s">
        <v>480</v>
      </c>
      <c r="H24" s="449" t="s">
        <v>481</v>
      </c>
      <c r="I24" s="364" t="s">
        <v>482</v>
      </c>
      <c r="J24" s="458" t="s">
        <v>479</v>
      </c>
      <c r="K24" s="449" t="s">
        <v>401</v>
      </c>
      <c r="L24" s="449" t="s">
        <v>402</v>
      </c>
      <c r="M24" s="451" t="s">
        <v>408</v>
      </c>
      <c r="N24" s="459">
        <v>18551</v>
      </c>
      <c r="O24" s="363">
        <v>10</v>
      </c>
      <c r="P24" s="363">
        <v>243.65</v>
      </c>
      <c r="Q24" s="460">
        <v>108125.57</v>
      </c>
      <c r="R24" s="236">
        <v>192145</v>
      </c>
    </row>
    <row r="25" spans="1:18" x14ac:dyDescent="0.35">
      <c r="A25" s="235" t="s">
        <v>395</v>
      </c>
      <c r="B25" s="466">
        <v>45139</v>
      </c>
      <c r="C25" s="452" t="s">
        <v>396</v>
      </c>
      <c r="D25" s="463">
        <v>45140</v>
      </c>
      <c r="E25" s="463">
        <v>45142</v>
      </c>
      <c r="F25" s="449">
        <v>6365312722</v>
      </c>
      <c r="G25" s="449" t="s">
        <v>483</v>
      </c>
      <c r="H25" s="449" t="s">
        <v>484</v>
      </c>
      <c r="I25" s="364" t="s">
        <v>485</v>
      </c>
      <c r="J25" s="458" t="s">
        <v>479</v>
      </c>
      <c r="K25" s="449" t="s">
        <v>401</v>
      </c>
      <c r="L25" s="449" t="s">
        <v>402</v>
      </c>
      <c r="M25" s="451" t="s">
        <v>408</v>
      </c>
      <c r="N25" s="459">
        <v>18552</v>
      </c>
      <c r="O25" s="363">
        <v>1</v>
      </c>
      <c r="P25" s="363">
        <v>0.3</v>
      </c>
      <c r="Q25" s="460">
        <v>215.6</v>
      </c>
      <c r="R25" s="236">
        <v>192144</v>
      </c>
    </row>
    <row r="26" spans="1:18" x14ac:dyDescent="0.35">
      <c r="A26" s="235" t="s">
        <v>395</v>
      </c>
      <c r="B26" s="466">
        <v>45139</v>
      </c>
      <c r="C26" s="452" t="s">
        <v>396</v>
      </c>
      <c r="D26" s="463">
        <v>45153</v>
      </c>
      <c r="E26" s="463">
        <v>45155</v>
      </c>
      <c r="F26" s="449">
        <v>6365313266</v>
      </c>
      <c r="G26" s="449" t="s">
        <v>486</v>
      </c>
      <c r="H26" s="449" t="s">
        <v>477</v>
      </c>
      <c r="I26" s="364" t="s">
        <v>487</v>
      </c>
      <c r="J26" s="458" t="s">
        <v>488</v>
      </c>
      <c r="K26" s="449" t="s">
        <v>401</v>
      </c>
      <c r="L26" s="449" t="s">
        <v>402</v>
      </c>
      <c r="M26" s="451" t="s">
        <v>408</v>
      </c>
      <c r="N26" s="459">
        <v>18751</v>
      </c>
      <c r="O26" s="363">
        <v>30</v>
      </c>
      <c r="P26" s="363">
        <v>500.4</v>
      </c>
      <c r="Q26" s="460">
        <v>193474.7</v>
      </c>
      <c r="R26" s="236">
        <v>193476</v>
      </c>
    </row>
    <row r="27" spans="1:18" x14ac:dyDescent="0.35">
      <c r="A27" s="235" t="s">
        <v>395</v>
      </c>
      <c r="B27" s="466">
        <v>45139</v>
      </c>
      <c r="C27" s="452" t="s">
        <v>396</v>
      </c>
      <c r="D27" s="463">
        <v>45160</v>
      </c>
      <c r="E27" s="463">
        <v>45162</v>
      </c>
      <c r="F27" s="449">
        <v>6365313672</v>
      </c>
      <c r="G27" s="449" t="s">
        <v>489</v>
      </c>
      <c r="H27" s="449" t="s">
        <v>490</v>
      </c>
      <c r="I27" s="364" t="s">
        <v>491</v>
      </c>
      <c r="J27" s="458" t="s">
        <v>492</v>
      </c>
      <c r="K27" s="449" t="s">
        <v>401</v>
      </c>
      <c r="L27" s="449" t="s">
        <v>402</v>
      </c>
      <c r="M27" s="451" t="s">
        <v>408</v>
      </c>
      <c r="N27" s="459">
        <v>18837</v>
      </c>
      <c r="O27" s="363">
        <v>20</v>
      </c>
      <c r="P27" s="363">
        <v>26.9</v>
      </c>
      <c r="Q27" s="460">
        <v>89484.33</v>
      </c>
      <c r="R27" s="236">
        <v>194424</v>
      </c>
    </row>
    <row r="28" spans="1:18" x14ac:dyDescent="0.35">
      <c r="A28" s="235" t="s">
        <v>395</v>
      </c>
      <c r="B28" s="466">
        <v>45139</v>
      </c>
      <c r="C28" s="452" t="s">
        <v>396</v>
      </c>
      <c r="D28" s="463">
        <v>45160</v>
      </c>
      <c r="E28" s="463">
        <v>45162</v>
      </c>
      <c r="F28" s="449">
        <v>6365313671</v>
      </c>
      <c r="G28" s="449" t="s">
        <v>493</v>
      </c>
      <c r="H28" s="449" t="s">
        <v>490</v>
      </c>
      <c r="I28" s="364" t="s">
        <v>494</v>
      </c>
      <c r="J28" s="458" t="s">
        <v>492</v>
      </c>
      <c r="K28" s="449" t="s">
        <v>401</v>
      </c>
      <c r="L28" s="449" t="s">
        <v>402</v>
      </c>
      <c r="M28" s="451" t="s">
        <v>408</v>
      </c>
      <c r="N28" s="459">
        <v>18838</v>
      </c>
      <c r="O28" s="363">
        <v>16</v>
      </c>
      <c r="P28" s="363">
        <v>231.88</v>
      </c>
      <c r="Q28" s="460">
        <v>121500.94</v>
      </c>
      <c r="R28" s="236">
        <v>194423</v>
      </c>
    </row>
    <row r="29" spans="1:18" x14ac:dyDescent="0.35">
      <c r="A29" s="235" t="s">
        <v>395</v>
      </c>
      <c r="B29" s="466">
        <v>45139</v>
      </c>
      <c r="C29" s="452" t="s">
        <v>396</v>
      </c>
      <c r="D29" s="463">
        <v>45162</v>
      </c>
      <c r="E29" s="463">
        <v>45166</v>
      </c>
      <c r="F29" s="449">
        <v>6365314202</v>
      </c>
      <c r="G29" s="449" t="s">
        <v>495</v>
      </c>
      <c r="H29" s="449" t="s">
        <v>481</v>
      </c>
      <c r="I29" s="364" t="s">
        <v>496</v>
      </c>
      <c r="J29" s="458" t="s">
        <v>497</v>
      </c>
      <c r="K29" s="449" t="s">
        <v>401</v>
      </c>
      <c r="L29" s="449" t="s">
        <v>402</v>
      </c>
      <c r="M29" s="451" t="s">
        <v>408</v>
      </c>
      <c r="N29" s="459">
        <v>18873</v>
      </c>
      <c r="O29" s="363">
        <v>6</v>
      </c>
      <c r="P29" s="363">
        <v>31.8</v>
      </c>
      <c r="Q29" s="460">
        <v>13571.04</v>
      </c>
      <c r="R29" s="236">
        <v>194898</v>
      </c>
    </row>
    <row r="30" spans="1:18" x14ac:dyDescent="0.35">
      <c r="A30" s="235" t="s">
        <v>395</v>
      </c>
      <c r="B30" s="466">
        <v>45139</v>
      </c>
      <c r="C30" s="452" t="s">
        <v>396</v>
      </c>
      <c r="D30" s="463">
        <v>45162</v>
      </c>
      <c r="E30" s="463">
        <v>45166</v>
      </c>
      <c r="F30" s="449">
        <v>6365314201</v>
      </c>
      <c r="G30" s="449" t="s">
        <v>498</v>
      </c>
      <c r="H30" s="449" t="s">
        <v>499</v>
      </c>
      <c r="I30" s="364" t="s">
        <v>500</v>
      </c>
      <c r="J30" s="458" t="s">
        <v>497</v>
      </c>
      <c r="K30" s="449" t="s">
        <v>401</v>
      </c>
      <c r="L30" s="449" t="s">
        <v>402</v>
      </c>
      <c r="M30" s="451" t="s">
        <v>408</v>
      </c>
      <c r="N30" s="459">
        <v>18874</v>
      </c>
      <c r="O30" s="363">
        <v>26</v>
      </c>
      <c r="P30" s="363">
        <v>189.2</v>
      </c>
      <c r="Q30" s="460">
        <v>122748.04</v>
      </c>
      <c r="R30" s="236">
        <v>194899</v>
      </c>
    </row>
    <row r="31" spans="1:18" ht="15" customHeight="1" x14ac:dyDescent="0.35">
      <c r="A31" s="235" t="s">
        <v>395</v>
      </c>
      <c r="B31" s="466">
        <v>45170</v>
      </c>
      <c r="C31" s="452" t="s">
        <v>396</v>
      </c>
      <c r="D31" s="463">
        <v>45163</v>
      </c>
      <c r="E31" s="463">
        <v>45170</v>
      </c>
      <c r="F31" s="449">
        <v>6365314203</v>
      </c>
      <c r="G31" s="449" t="s">
        <v>501</v>
      </c>
      <c r="H31" s="449" t="s">
        <v>502</v>
      </c>
      <c r="I31" s="364" t="s">
        <v>503</v>
      </c>
      <c r="J31" s="458" t="s">
        <v>504</v>
      </c>
      <c r="K31" s="449" t="s">
        <v>401</v>
      </c>
      <c r="L31" s="449" t="s">
        <v>402</v>
      </c>
      <c r="M31" s="451" t="s">
        <v>408</v>
      </c>
      <c r="N31" s="459">
        <v>18879</v>
      </c>
      <c r="O31" s="363">
        <v>18</v>
      </c>
      <c r="P31" s="363">
        <v>193.5</v>
      </c>
      <c r="Q31" s="460">
        <v>105740.15</v>
      </c>
      <c r="R31" s="236" t="s">
        <v>505</v>
      </c>
    </row>
    <row r="32" spans="1:18" x14ac:dyDescent="0.35">
      <c r="A32" s="235" t="s">
        <v>395</v>
      </c>
      <c r="B32" s="466">
        <v>45170</v>
      </c>
      <c r="C32" s="452" t="s">
        <v>396</v>
      </c>
      <c r="D32" s="463">
        <v>45163</v>
      </c>
      <c r="E32" s="463">
        <v>45170</v>
      </c>
      <c r="F32" s="449">
        <v>6365314500</v>
      </c>
      <c r="G32" s="449" t="s">
        <v>506</v>
      </c>
      <c r="H32" s="449" t="s">
        <v>499</v>
      </c>
      <c r="I32" s="364" t="s">
        <v>507</v>
      </c>
      <c r="J32" s="458" t="s">
        <v>504</v>
      </c>
      <c r="K32" s="449" t="s">
        <v>401</v>
      </c>
      <c r="L32" s="449" t="s">
        <v>402</v>
      </c>
      <c r="M32" s="451" t="s">
        <v>408</v>
      </c>
      <c r="N32" s="459">
        <v>18932</v>
      </c>
      <c r="O32" s="363">
        <v>14</v>
      </c>
      <c r="P32" s="363">
        <v>159.19999999999999</v>
      </c>
      <c r="Q32" s="460">
        <v>72547.67</v>
      </c>
      <c r="R32" s="236">
        <v>195531</v>
      </c>
    </row>
    <row r="33" spans="1:18" x14ac:dyDescent="0.35">
      <c r="A33" s="235" t="s">
        <v>395</v>
      </c>
      <c r="B33" s="466">
        <v>45170</v>
      </c>
      <c r="C33" s="452" t="s">
        <v>396</v>
      </c>
      <c r="D33" s="463">
        <v>45163</v>
      </c>
      <c r="E33" s="463">
        <v>45170</v>
      </c>
      <c r="F33" s="449">
        <v>6365314239</v>
      </c>
      <c r="G33" s="449" t="s">
        <v>508</v>
      </c>
      <c r="H33" s="449" t="s">
        <v>509</v>
      </c>
      <c r="I33" s="364" t="s">
        <v>510</v>
      </c>
      <c r="J33" s="458" t="s">
        <v>504</v>
      </c>
      <c r="K33" s="449" t="s">
        <v>401</v>
      </c>
      <c r="L33" s="449" t="s">
        <v>402</v>
      </c>
      <c r="M33" s="451" t="s">
        <v>408</v>
      </c>
      <c r="N33" s="459">
        <v>18933</v>
      </c>
      <c r="O33" s="363">
        <v>15</v>
      </c>
      <c r="P33" s="363">
        <v>109.65</v>
      </c>
      <c r="Q33" s="460">
        <v>57367.63</v>
      </c>
      <c r="R33" s="236">
        <v>195532</v>
      </c>
    </row>
    <row r="34" spans="1:18" x14ac:dyDescent="0.35">
      <c r="A34" s="235" t="s">
        <v>395</v>
      </c>
      <c r="B34" s="466">
        <v>45170</v>
      </c>
      <c r="C34" s="452" t="s">
        <v>396</v>
      </c>
      <c r="D34" s="463">
        <v>45175</v>
      </c>
      <c r="E34" s="463">
        <v>45180</v>
      </c>
      <c r="F34" s="449">
        <v>6365314982</v>
      </c>
      <c r="G34" s="449" t="s">
        <v>511</v>
      </c>
      <c r="H34" s="449" t="s">
        <v>512</v>
      </c>
      <c r="I34" s="364" t="s">
        <v>513</v>
      </c>
      <c r="J34" s="458" t="s">
        <v>514</v>
      </c>
      <c r="K34" s="449" t="s">
        <v>401</v>
      </c>
      <c r="L34" s="449" t="s">
        <v>402</v>
      </c>
      <c r="M34" s="451" t="s">
        <v>408</v>
      </c>
      <c r="N34" s="459">
        <v>19085</v>
      </c>
      <c r="O34" s="363">
        <v>11</v>
      </c>
      <c r="P34" s="363">
        <v>294.3</v>
      </c>
      <c r="Q34" s="460">
        <v>110862.94</v>
      </c>
      <c r="R34" s="236">
        <v>196329</v>
      </c>
    </row>
    <row r="35" spans="1:18" x14ac:dyDescent="0.35">
      <c r="A35" s="235" t="s">
        <v>395</v>
      </c>
      <c r="B35" s="466">
        <v>45170</v>
      </c>
      <c r="C35" s="452" t="s">
        <v>396</v>
      </c>
      <c r="D35" s="463">
        <v>45175</v>
      </c>
      <c r="E35" s="463">
        <v>45180</v>
      </c>
      <c r="F35" s="449">
        <v>6365314923</v>
      </c>
      <c r="G35" s="449" t="s">
        <v>515</v>
      </c>
      <c r="H35" s="449" t="s">
        <v>481</v>
      </c>
      <c r="I35" s="364" t="s">
        <v>516</v>
      </c>
      <c r="J35" s="458" t="s">
        <v>514</v>
      </c>
      <c r="K35" s="449" t="s">
        <v>401</v>
      </c>
      <c r="L35" s="449" t="s">
        <v>402</v>
      </c>
      <c r="M35" s="451" t="s">
        <v>408</v>
      </c>
      <c r="N35" s="459">
        <v>19084</v>
      </c>
      <c r="O35" s="363">
        <v>10</v>
      </c>
      <c r="P35" s="363">
        <v>72.8</v>
      </c>
      <c r="Q35" s="460">
        <v>88181.52</v>
      </c>
      <c r="R35" s="236">
        <v>196331</v>
      </c>
    </row>
    <row r="36" spans="1:18" x14ac:dyDescent="0.35">
      <c r="A36" s="235" t="s">
        <v>395</v>
      </c>
      <c r="B36" s="466">
        <v>45170</v>
      </c>
      <c r="C36" s="452" t="s">
        <v>396</v>
      </c>
      <c r="D36" s="463">
        <v>45183</v>
      </c>
      <c r="E36" s="463">
        <v>45187</v>
      </c>
      <c r="F36" s="449">
        <v>6365315150</v>
      </c>
      <c r="G36" s="449" t="s">
        <v>517</v>
      </c>
      <c r="H36" s="449" t="s">
        <v>518</v>
      </c>
      <c r="I36" s="364" t="s">
        <v>519</v>
      </c>
      <c r="J36" s="458" t="s">
        <v>520</v>
      </c>
      <c r="K36" s="449" t="s">
        <v>401</v>
      </c>
      <c r="L36" s="449" t="s">
        <v>402</v>
      </c>
      <c r="M36" s="451" t="s">
        <v>408</v>
      </c>
      <c r="N36" s="459">
        <v>19186</v>
      </c>
      <c r="O36" s="363">
        <v>12</v>
      </c>
      <c r="P36" s="363">
        <v>106.4</v>
      </c>
      <c r="Q36" s="460">
        <v>102302.34</v>
      </c>
      <c r="R36" s="236">
        <v>197114</v>
      </c>
    </row>
    <row r="37" spans="1:18" x14ac:dyDescent="0.35">
      <c r="A37" s="235" t="s">
        <v>395</v>
      </c>
      <c r="B37" s="466">
        <v>45170</v>
      </c>
      <c r="C37" s="452" t="s">
        <v>396</v>
      </c>
      <c r="D37" s="463">
        <v>45190</v>
      </c>
      <c r="E37" s="463">
        <v>45191</v>
      </c>
      <c r="F37" s="449" t="s">
        <v>521</v>
      </c>
      <c r="G37" s="449" t="s">
        <v>522</v>
      </c>
      <c r="H37" s="449" t="s">
        <v>523</v>
      </c>
      <c r="I37" s="364" t="s">
        <v>524</v>
      </c>
      <c r="J37" s="458" t="s">
        <v>525</v>
      </c>
      <c r="K37" s="449" t="s">
        <v>401</v>
      </c>
      <c r="L37" s="449" t="s">
        <v>402</v>
      </c>
      <c r="M37" s="451" t="s">
        <v>408</v>
      </c>
      <c r="N37" s="459">
        <v>19303</v>
      </c>
      <c r="O37" s="363">
        <v>8</v>
      </c>
      <c r="P37" s="363">
        <v>104.45</v>
      </c>
      <c r="Q37" s="460">
        <v>39949.550000000003</v>
      </c>
      <c r="R37" s="236">
        <v>197902</v>
      </c>
    </row>
    <row r="38" spans="1:18" x14ac:dyDescent="0.35">
      <c r="A38" s="235" t="s">
        <v>395</v>
      </c>
      <c r="B38" s="466">
        <v>45170</v>
      </c>
      <c r="C38" s="452" t="s">
        <v>396</v>
      </c>
      <c r="D38" s="463">
        <v>45190</v>
      </c>
      <c r="E38" s="463">
        <v>45191</v>
      </c>
      <c r="F38" s="449">
        <v>6365315654</v>
      </c>
      <c r="G38" s="449" t="s">
        <v>526</v>
      </c>
      <c r="H38" s="449" t="s">
        <v>527</v>
      </c>
      <c r="I38" s="364" t="s">
        <v>528</v>
      </c>
      <c r="J38" s="458" t="s">
        <v>525</v>
      </c>
      <c r="K38" s="449" t="s">
        <v>401</v>
      </c>
      <c r="L38" s="449" t="s">
        <v>402</v>
      </c>
      <c r="M38" s="451" t="s">
        <v>408</v>
      </c>
      <c r="N38" s="459">
        <v>19304</v>
      </c>
      <c r="O38" s="363">
        <v>10</v>
      </c>
      <c r="P38" s="363">
        <v>98.95</v>
      </c>
      <c r="Q38" s="460">
        <v>42746.16</v>
      </c>
      <c r="R38" s="236">
        <v>197906</v>
      </c>
    </row>
    <row r="39" spans="1:18" x14ac:dyDescent="0.35">
      <c r="A39" s="235" t="s">
        <v>395</v>
      </c>
      <c r="B39" s="466">
        <v>45170</v>
      </c>
      <c r="C39" s="452" t="s">
        <v>396</v>
      </c>
      <c r="D39" s="463">
        <v>45197</v>
      </c>
      <c r="E39" s="463">
        <v>45201</v>
      </c>
      <c r="F39" s="449">
        <v>6365316444</v>
      </c>
      <c r="G39" s="449" t="s">
        <v>529</v>
      </c>
      <c r="H39" s="449" t="s">
        <v>530</v>
      </c>
      <c r="I39" s="364" t="s">
        <v>531</v>
      </c>
      <c r="J39" s="458" t="s">
        <v>532</v>
      </c>
      <c r="K39" s="449" t="s">
        <v>401</v>
      </c>
      <c r="L39" s="449" t="s">
        <v>402</v>
      </c>
      <c r="M39" s="451" t="s">
        <v>408</v>
      </c>
      <c r="N39" s="459">
        <v>19433</v>
      </c>
      <c r="O39" s="363">
        <v>11</v>
      </c>
      <c r="P39" s="363">
        <v>166.5</v>
      </c>
      <c r="Q39" s="460">
        <v>85947.9</v>
      </c>
      <c r="R39" s="236">
        <v>199201</v>
      </c>
    </row>
    <row r="40" spans="1:18" ht="15" customHeight="1" x14ac:dyDescent="0.35">
      <c r="A40" s="235" t="s">
        <v>395</v>
      </c>
      <c r="B40" s="466">
        <v>45170</v>
      </c>
      <c r="C40" s="452" t="s">
        <v>396</v>
      </c>
      <c r="D40" s="463">
        <v>45198</v>
      </c>
      <c r="E40" s="463">
        <v>45203</v>
      </c>
      <c r="F40" s="449">
        <v>6365316282</v>
      </c>
      <c r="G40" s="449" t="s">
        <v>533</v>
      </c>
      <c r="H40" s="449" t="s">
        <v>534</v>
      </c>
      <c r="I40" s="364" t="s">
        <v>535</v>
      </c>
      <c r="J40" s="458" t="s">
        <v>536</v>
      </c>
      <c r="K40" s="449" t="s">
        <v>401</v>
      </c>
      <c r="L40" s="449" t="s">
        <v>402</v>
      </c>
      <c r="M40" s="451" t="s">
        <v>408</v>
      </c>
      <c r="N40" s="459">
        <v>19443</v>
      </c>
      <c r="O40" s="363">
        <v>8</v>
      </c>
      <c r="P40" s="363">
        <v>87</v>
      </c>
      <c r="Q40" s="460">
        <v>42487.9</v>
      </c>
      <c r="R40" s="236">
        <v>199526</v>
      </c>
    </row>
    <row r="41" spans="1:18" ht="15" customHeight="1" x14ac:dyDescent="0.35">
      <c r="A41" s="235" t="s">
        <v>395</v>
      </c>
      <c r="B41" s="466">
        <v>45200</v>
      </c>
      <c r="C41" s="452" t="s">
        <v>396</v>
      </c>
      <c r="D41" s="463">
        <v>45215</v>
      </c>
      <c r="E41" s="463">
        <v>45216</v>
      </c>
      <c r="F41" s="449">
        <v>6365317142</v>
      </c>
      <c r="G41" s="449" t="s">
        <v>537</v>
      </c>
      <c r="H41" s="449" t="s">
        <v>538</v>
      </c>
      <c r="I41" s="364" t="s">
        <v>539</v>
      </c>
      <c r="J41" s="458" t="s">
        <v>540</v>
      </c>
      <c r="K41" s="449" t="s">
        <v>401</v>
      </c>
      <c r="L41" s="449" t="s">
        <v>402</v>
      </c>
      <c r="M41" s="451" t="s">
        <v>408</v>
      </c>
      <c r="N41" s="459">
        <v>19680</v>
      </c>
      <c r="O41" s="363">
        <v>15</v>
      </c>
      <c r="P41" s="363">
        <v>311.8</v>
      </c>
      <c r="Q41" s="460">
        <v>161720.42000000001</v>
      </c>
      <c r="R41" s="236">
        <v>201003</v>
      </c>
    </row>
    <row r="42" spans="1:18" ht="15" customHeight="1" x14ac:dyDescent="0.35">
      <c r="A42" s="235" t="s">
        <v>395</v>
      </c>
      <c r="B42" s="466">
        <v>45200</v>
      </c>
      <c r="C42" s="452" t="s">
        <v>396</v>
      </c>
      <c r="D42" s="463">
        <v>45215</v>
      </c>
      <c r="E42" s="463">
        <v>45216</v>
      </c>
      <c r="F42" s="449">
        <v>6365317140</v>
      </c>
      <c r="G42" s="449" t="s">
        <v>541</v>
      </c>
      <c r="H42" s="449" t="s">
        <v>530</v>
      </c>
      <c r="I42" s="364" t="s">
        <v>542</v>
      </c>
      <c r="J42" s="458" t="s">
        <v>540</v>
      </c>
      <c r="K42" s="449" t="s">
        <v>401</v>
      </c>
      <c r="L42" s="449" t="s">
        <v>402</v>
      </c>
      <c r="M42" s="451" t="s">
        <v>408</v>
      </c>
      <c r="N42" s="459">
        <v>19681</v>
      </c>
      <c r="O42" s="363">
        <v>17</v>
      </c>
      <c r="P42" s="363">
        <v>387.9</v>
      </c>
      <c r="Q42" s="460">
        <v>144147.79999999999</v>
      </c>
      <c r="R42" s="236">
        <v>201004</v>
      </c>
    </row>
    <row r="43" spans="1:18" x14ac:dyDescent="0.35">
      <c r="A43" s="235" t="s">
        <v>395</v>
      </c>
      <c r="B43" s="466">
        <v>45200</v>
      </c>
      <c r="C43" s="452" t="s">
        <v>396</v>
      </c>
      <c r="D43" s="463">
        <v>45223</v>
      </c>
      <c r="E43" s="463">
        <v>45224</v>
      </c>
      <c r="F43" s="449">
        <v>6365317593</v>
      </c>
      <c r="G43" s="449" t="s">
        <v>543</v>
      </c>
      <c r="H43" s="449" t="s">
        <v>544</v>
      </c>
      <c r="I43" s="364" t="s">
        <v>545</v>
      </c>
      <c r="J43" s="458" t="s">
        <v>546</v>
      </c>
      <c r="K43" s="449" t="s">
        <v>401</v>
      </c>
      <c r="L43" s="449" t="s">
        <v>402</v>
      </c>
      <c r="M43" s="451" t="s">
        <v>547</v>
      </c>
      <c r="N43" s="459">
        <v>19792</v>
      </c>
      <c r="O43" s="363">
        <v>15</v>
      </c>
      <c r="P43" s="363">
        <v>132.30000000000001</v>
      </c>
      <c r="Q43" s="460">
        <v>91635.26</v>
      </c>
      <c r="R43" s="236" t="s">
        <v>548</v>
      </c>
    </row>
    <row r="44" spans="1:18" hidden="1" x14ac:dyDescent="0.35">
      <c r="D44" s="464" t="s">
        <v>549</v>
      </c>
    </row>
  </sheetData>
  <autoFilter ref="A1:R44" xr:uid="{5421FAD5-A9DF-4EE2-B330-BA651A8EBB79}">
    <filterColumn colId="1">
      <filters>
        <dateGroupItem year="2023" dateTimeGrouping="year"/>
      </filters>
    </filterColumn>
  </autoFilter>
  <conditionalFormatting sqref="G1">
    <cfRule type="duplicateValues" dxfId="100" priority="7"/>
  </conditionalFormatting>
  <conditionalFormatting sqref="I1">
    <cfRule type="duplicateValues" dxfId="99" priority="6"/>
  </conditionalFormatting>
  <conditionalFormatting sqref="I2:I9">
    <cfRule type="duplicateValues" dxfId="98" priority="8"/>
  </conditionalFormatting>
  <conditionalFormatting sqref="I10:I42">
    <cfRule type="duplicateValues" dxfId="97" priority="9"/>
  </conditionalFormatting>
  <conditionalFormatting sqref="I43">
    <cfRule type="duplicateValues" dxfId="96" priority="1"/>
    <cfRule type="duplicateValues" dxfId="95" priority="2"/>
  </conditionalFormatting>
  <conditionalFormatting sqref="I48:I1048576 I1:I42 I44">
    <cfRule type="duplicateValues" dxfId="94" priority="5"/>
  </conditionalFormatting>
  <conditionalFormatting sqref="I48:I1048576 I44">
    <cfRule type="duplicateValues" dxfId="93" priority="4"/>
  </conditionalFormatting>
  <conditionalFormatting sqref="J10:J42">
    <cfRule type="duplicateValues" dxfId="92" priority="10"/>
  </conditionalFormatting>
  <conditionalFormatting sqref="J43">
    <cfRule type="duplicateValues" dxfId="91" priority="3"/>
  </conditionalFormatting>
  <dataValidations count="1">
    <dataValidation allowBlank="1" showInputMessage="1" showErrorMessage="1" sqref="D2 J8:J38 J3:J5 A2:A43 J43" xr:uid="{352C9B07-6FDE-4E14-918E-BEC121FDEF7A}"/>
  </dataValidations>
  <pageMargins left="0.7" right="0.7" top="0.75" bottom="0.75" header="0.3" footer="0.3"/>
  <headerFooter>
    <oddFooter>&amp;C_x000D_&amp;1#&amp;"Calibri"&amp;10&amp;K000000 General Business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658BC-369A-4E0B-8C7C-646264A57931}">
  <sheetPr codeName="Sheet4" filterMode="1"/>
  <dimension ref="A1:X1738"/>
  <sheetViews>
    <sheetView workbookViewId="0">
      <selection activeCell="G453" sqref="G453"/>
    </sheetView>
  </sheetViews>
  <sheetFormatPr defaultRowHeight="14.5" x14ac:dyDescent="0.35"/>
  <cols>
    <col min="1" max="1" width="9" bestFit="1" customWidth="1"/>
    <col min="2" max="2" width="7.08984375" bestFit="1" customWidth="1"/>
    <col min="3" max="3" width="27.08984375" bestFit="1" customWidth="1"/>
    <col min="4" max="4" width="23.6328125" bestFit="1" customWidth="1"/>
    <col min="5" max="5" width="12.08984375" customWidth="1"/>
    <col min="6" max="6" width="12.54296875" customWidth="1"/>
    <col min="7" max="7" width="22.90625" bestFit="1" customWidth="1"/>
    <col min="8" max="8" width="21.453125" bestFit="1" customWidth="1"/>
    <col min="9" max="9" width="6.453125" bestFit="1" customWidth="1"/>
    <col min="10" max="10" width="11.36328125" bestFit="1" customWidth="1"/>
    <col min="11" max="11" width="12.453125" bestFit="1" customWidth="1"/>
    <col min="12" max="12" width="10.36328125" bestFit="1" customWidth="1"/>
    <col min="13" max="13" width="18.90625" bestFit="1" customWidth="1"/>
    <col min="14" max="14" width="13.453125" bestFit="1" customWidth="1"/>
    <col min="15" max="15" width="17.08984375" bestFit="1" customWidth="1"/>
    <col min="16" max="16" width="16.90625" bestFit="1" customWidth="1"/>
    <col min="17" max="17" width="29.08984375" bestFit="1" customWidth="1"/>
    <col min="18" max="18" width="11.36328125" bestFit="1" customWidth="1"/>
    <col min="19" max="19" width="8" bestFit="1" customWidth="1"/>
    <col min="20" max="20" width="26.90625" bestFit="1" customWidth="1"/>
    <col min="21" max="21" width="20.36328125" bestFit="1" customWidth="1"/>
    <col min="22" max="22" width="22" bestFit="1" customWidth="1"/>
    <col min="23" max="23" width="23.453125" bestFit="1" customWidth="1"/>
    <col min="24" max="24" width="141" bestFit="1" customWidth="1"/>
  </cols>
  <sheetData>
    <row r="1" spans="1:24" s="362" customFormat="1" ht="24" customHeight="1" x14ac:dyDescent="0.35">
      <c r="A1" s="490" t="s">
        <v>4663</v>
      </c>
      <c r="B1" s="490" t="s">
        <v>381</v>
      </c>
      <c r="C1" s="490" t="s">
        <v>4664</v>
      </c>
      <c r="D1" s="490" t="s">
        <v>4665</v>
      </c>
      <c r="E1" s="490" t="s">
        <v>29</v>
      </c>
      <c r="F1" s="490" t="s">
        <v>30</v>
      </c>
      <c r="G1" s="490" t="s">
        <v>4666</v>
      </c>
      <c r="H1" s="490" t="s">
        <v>4667</v>
      </c>
      <c r="I1" s="490" t="s">
        <v>394</v>
      </c>
      <c r="J1" s="490" t="s">
        <v>568</v>
      </c>
      <c r="K1" s="490" t="s">
        <v>1002</v>
      </c>
      <c r="L1" s="490" t="s">
        <v>1003</v>
      </c>
      <c r="M1" s="490" t="s">
        <v>4668</v>
      </c>
      <c r="N1" s="490" t="s">
        <v>4669</v>
      </c>
      <c r="O1" s="490" t="s">
        <v>4670</v>
      </c>
      <c r="P1" s="490" t="s">
        <v>599</v>
      </c>
      <c r="Q1" s="490" t="s">
        <v>4671</v>
      </c>
      <c r="R1" s="490" t="s">
        <v>597</v>
      </c>
      <c r="S1" s="490" t="s">
        <v>4672</v>
      </c>
      <c r="T1" s="490" t="s">
        <v>600</v>
      </c>
      <c r="U1" s="490" t="s">
        <v>601</v>
      </c>
      <c r="V1" s="490" t="s">
        <v>602</v>
      </c>
      <c r="W1" s="490" t="s">
        <v>603</v>
      </c>
      <c r="X1" s="490" t="s">
        <v>37</v>
      </c>
    </row>
    <row r="2" spans="1:24" s="504" customFormat="1" ht="15.75" hidden="1" customHeight="1" x14ac:dyDescent="0.3">
      <c r="A2" s="486" t="s">
        <v>4655</v>
      </c>
      <c r="B2" s="479">
        <v>45505</v>
      </c>
      <c r="C2" s="484">
        <v>45502.623611111114</v>
      </c>
      <c r="D2" s="473">
        <v>45502.640972222223</v>
      </c>
      <c r="E2" s="474">
        <v>45504.458333333336</v>
      </c>
      <c r="F2" s="474">
        <v>45505</v>
      </c>
      <c r="G2" s="499">
        <v>45505</v>
      </c>
      <c r="H2" s="502" t="s">
        <v>613</v>
      </c>
      <c r="I2" s="485">
        <v>231478</v>
      </c>
      <c r="J2" s="501" t="s">
        <v>653</v>
      </c>
      <c r="K2" s="296" t="s">
        <v>650</v>
      </c>
      <c r="L2" s="296" t="s">
        <v>560</v>
      </c>
      <c r="M2" s="472" t="s">
        <v>654</v>
      </c>
      <c r="N2" s="416" t="s">
        <v>655</v>
      </c>
      <c r="O2" s="226" t="s">
        <v>618</v>
      </c>
      <c r="P2" s="502" t="s">
        <v>613</v>
      </c>
      <c r="Q2" s="128" t="s">
        <v>605</v>
      </c>
      <c r="R2" s="491">
        <v>0.34930555555555554</v>
      </c>
      <c r="S2" s="475">
        <v>0.54513888888888884</v>
      </c>
      <c r="T2" s="475">
        <v>0.1958333333333333</v>
      </c>
      <c r="U2" s="475">
        <v>0.25</v>
      </c>
      <c r="V2" s="503" t="s">
        <v>1024</v>
      </c>
      <c r="W2" s="503" t="s">
        <v>605</v>
      </c>
      <c r="X2" s="487"/>
    </row>
    <row r="3" spans="1:24" s="504" customFormat="1" ht="15.75" hidden="1" customHeight="1" x14ac:dyDescent="0.3">
      <c r="A3" s="486" t="s">
        <v>4655</v>
      </c>
      <c r="B3" s="479">
        <v>45506</v>
      </c>
      <c r="C3" s="484">
        <v>45502.631249999999</v>
      </c>
      <c r="D3" s="473">
        <v>45502.645138888889</v>
      </c>
      <c r="E3" s="474">
        <v>45504.458333333336</v>
      </c>
      <c r="F3" s="474">
        <v>45505</v>
      </c>
      <c r="G3" s="499">
        <v>45505</v>
      </c>
      <c r="H3" s="502" t="s">
        <v>613</v>
      </c>
      <c r="I3" s="485">
        <v>231467</v>
      </c>
      <c r="J3" s="501" t="s">
        <v>656</v>
      </c>
      <c r="K3" s="296" t="s">
        <v>650</v>
      </c>
      <c r="L3" s="296" t="s">
        <v>560</v>
      </c>
      <c r="M3" s="472" t="s">
        <v>657</v>
      </c>
      <c r="N3" s="416" t="s">
        <v>658</v>
      </c>
      <c r="O3" s="226" t="s">
        <v>618</v>
      </c>
      <c r="P3" s="502" t="s">
        <v>613</v>
      </c>
      <c r="Q3" s="128" t="s">
        <v>605</v>
      </c>
      <c r="R3" s="491">
        <v>0.34930555555555554</v>
      </c>
      <c r="S3" s="475">
        <v>0.46875</v>
      </c>
      <c r="T3" s="475">
        <v>0.11944444444444446</v>
      </c>
      <c r="U3" s="475">
        <v>0.25</v>
      </c>
      <c r="V3" s="503" t="s">
        <v>1024</v>
      </c>
      <c r="W3" s="503" t="s">
        <v>605</v>
      </c>
      <c r="X3" s="487"/>
    </row>
    <row r="4" spans="1:24" s="103" customFormat="1" ht="15.75" hidden="1" customHeight="1" x14ac:dyDescent="0.3">
      <c r="A4" s="486" t="s">
        <v>4655</v>
      </c>
      <c r="B4" s="476">
        <v>45505</v>
      </c>
      <c r="C4" s="482">
        <v>45502.732638888891</v>
      </c>
      <c r="D4" s="299">
        <v>45503.475694444445</v>
      </c>
      <c r="E4" s="474">
        <v>45505.458333333336</v>
      </c>
      <c r="F4" s="226">
        <v>45506</v>
      </c>
      <c r="G4" s="505">
        <v>45506</v>
      </c>
      <c r="H4" s="502" t="s">
        <v>613</v>
      </c>
      <c r="I4" s="477">
        <v>231581</v>
      </c>
      <c r="J4" s="506" t="s">
        <v>659</v>
      </c>
      <c r="K4" s="295" t="s">
        <v>650</v>
      </c>
      <c r="L4" s="295" t="s">
        <v>560</v>
      </c>
      <c r="M4" s="297" t="s">
        <v>660</v>
      </c>
      <c r="N4" s="417" t="s">
        <v>661</v>
      </c>
      <c r="O4" s="226" t="s">
        <v>618</v>
      </c>
      <c r="P4" s="507" t="s">
        <v>613</v>
      </c>
      <c r="Q4" s="128" t="s">
        <v>605</v>
      </c>
      <c r="R4" s="492">
        <v>0.32916666666666666</v>
      </c>
      <c r="S4" s="311">
        <v>0.47430555555555554</v>
      </c>
      <c r="T4" s="311">
        <v>0.14513888888888887</v>
      </c>
      <c r="U4" s="475">
        <v>0.25</v>
      </c>
      <c r="V4" s="508" t="s">
        <v>1024</v>
      </c>
      <c r="W4" s="503" t="s">
        <v>605</v>
      </c>
      <c r="X4" s="488"/>
    </row>
    <row r="5" spans="1:24" s="103" customFormat="1" ht="15.75" hidden="1" customHeight="1" x14ac:dyDescent="0.3">
      <c r="A5" s="486" t="s">
        <v>4655</v>
      </c>
      <c r="B5" s="476">
        <v>45505</v>
      </c>
      <c r="C5" s="482">
        <v>45503.720138888886</v>
      </c>
      <c r="D5" s="299">
        <v>45503.742361111108</v>
      </c>
      <c r="E5" s="474">
        <v>45505.458333333336</v>
      </c>
      <c r="F5" s="226">
        <v>45506</v>
      </c>
      <c r="G5" s="505">
        <v>45506</v>
      </c>
      <c r="H5" s="502" t="s">
        <v>613</v>
      </c>
      <c r="I5" s="477">
        <v>231582</v>
      </c>
      <c r="J5" s="506" t="s">
        <v>662</v>
      </c>
      <c r="K5" s="295" t="s">
        <v>559</v>
      </c>
      <c r="L5" s="295" t="s">
        <v>560</v>
      </c>
      <c r="M5" s="297" t="s">
        <v>663</v>
      </c>
      <c r="N5" s="417" t="s">
        <v>664</v>
      </c>
      <c r="O5" s="226" t="s">
        <v>618</v>
      </c>
      <c r="P5" s="507" t="s">
        <v>613</v>
      </c>
      <c r="Q5" s="128" t="s">
        <v>605</v>
      </c>
      <c r="R5" s="492">
        <v>0.32916666666666666</v>
      </c>
      <c r="S5" s="311">
        <v>0.47430555555555554</v>
      </c>
      <c r="T5" s="311">
        <v>0.14513888888888887</v>
      </c>
      <c r="U5" s="475">
        <v>0.25</v>
      </c>
      <c r="V5" s="508" t="s">
        <v>1024</v>
      </c>
      <c r="W5" s="503" t="s">
        <v>605</v>
      </c>
      <c r="X5" s="488"/>
    </row>
    <row r="6" spans="1:24" s="504" customFormat="1" ht="15.75" hidden="1" customHeight="1" x14ac:dyDescent="0.3">
      <c r="A6" s="486" t="s">
        <v>4655</v>
      </c>
      <c r="B6" s="479">
        <v>45505</v>
      </c>
      <c r="C6" s="484">
        <v>45504.686805555553</v>
      </c>
      <c r="D6" s="473">
        <v>45505.423611111109</v>
      </c>
      <c r="E6" s="474">
        <v>45509.375</v>
      </c>
      <c r="F6" s="474">
        <v>45509</v>
      </c>
      <c r="G6" s="499">
        <v>45509</v>
      </c>
      <c r="H6" s="502" t="s">
        <v>613</v>
      </c>
      <c r="I6" s="485">
        <v>231952</v>
      </c>
      <c r="J6" s="501" t="s">
        <v>665</v>
      </c>
      <c r="K6" s="296" t="s">
        <v>562</v>
      </c>
      <c r="L6" s="296" t="s">
        <v>560</v>
      </c>
      <c r="M6" s="472" t="s">
        <v>666</v>
      </c>
      <c r="N6" s="416" t="s">
        <v>667</v>
      </c>
      <c r="O6" s="474" t="s">
        <v>612</v>
      </c>
      <c r="P6" s="502" t="s">
        <v>613</v>
      </c>
      <c r="Q6" s="128" t="s">
        <v>605</v>
      </c>
      <c r="R6" s="491">
        <v>0.5180555555555556</v>
      </c>
      <c r="S6" s="475">
        <v>0.72222222222222221</v>
      </c>
      <c r="T6" s="475">
        <v>0.20416666666666661</v>
      </c>
      <c r="U6" s="475">
        <v>0.25</v>
      </c>
      <c r="V6" s="503" t="s">
        <v>1024</v>
      </c>
      <c r="W6" s="503" t="s">
        <v>605</v>
      </c>
      <c r="X6" s="487"/>
    </row>
    <row r="7" spans="1:24" s="504" customFormat="1" ht="15.75" hidden="1" customHeight="1" x14ac:dyDescent="0.3">
      <c r="A7" s="486" t="s">
        <v>4655</v>
      </c>
      <c r="B7" s="479">
        <v>45505</v>
      </c>
      <c r="C7" s="484">
        <v>45504.686805555553</v>
      </c>
      <c r="D7" s="473">
        <v>45505.423611111109</v>
      </c>
      <c r="E7" s="474">
        <v>45509.375</v>
      </c>
      <c r="F7" s="474">
        <v>45509</v>
      </c>
      <c r="G7" s="499">
        <v>45509</v>
      </c>
      <c r="H7" s="502" t="s">
        <v>613</v>
      </c>
      <c r="I7" s="485">
        <v>231945</v>
      </c>
      <c r="J7" s="501" t="s">
        <v>665</v>
      </c>
      <c r="K7" s="296" t="s">
        <v>562</v>
      </c>
      <c r="L7" s="296" t="s">
        <v>560</v>
      </c>
      <c r="M7" s="472" t="s">
        <v>666</v>
      </c>
      <c r="N7" s="416" t="s">
        <v>667</v>
      </c>
      <c r="O7" s="474" t="s">
        <v>612</v>
      </c>
      <c r="P7" s="502" t="s">
        <v>613</v>
      </c>
      <c r="Q7" s="128" t="s">
        <v>605</v>
      </c>
      <c r="R7" s="491">
        <v>0.48055555555555557</v>
      </c>
      <c r="S7" s="475">
        <v>0.66597222222222219</v>
      </c>
      <c r="T7" s="475">
        <v>0.18541666666666662</v>
      </c>
      <c r="U7" s="475">
        <v>0.25</v>
      </c>
      <c r="V7" s="503" t="s">
        <v>1024</v>
      </c>
      <c r="W7" s="503" t="s">
        <v>605</v>
      </c>
      <c r="X7" s="487"/>
    </row>
    <row r="8" spans="1:24" s="504" customFormat="1" ht="15.75" hidden="1" customHeight="1" x14ac:dyDescent="0.3">
      <c r="A8" s="486" t="s">
        <v>4655</v>
      </c>
      <c r="B8" s="479">
        <v>45505</v>
      </c>
      <c r="C8" s="484">
        <v>45504.688194444447</v>
      </c>
      <c r="D8" s="473">
        <v>45505.415972222225</v>
      </c>
      <c r="E8" s="474">
        <v>45509.333333333336</v>
      </c>
      <c r="F8" s="474">
        <v>45509</v>
      </c>
      <c r="G8" s="499">
        <v>45509</v>
      </c>
      <c r="H8" s="502" t="s">
        <v>613</v>
      </c>
      <c r="I8" s="485">
        <v>231917</v>
      </c>
      <c r="J8" s="501" t="s">
        <v>668</v>
      </c>
      <c r="K8" s="296" t="s">
        <v>562</v>
      </c>
      <c r="L8" s="296" t="s">
        <v>560</v>
      </c>
      <c r="M8" s="472" t="s">
        <v>669</v>
      </c>
      <c r="N8" s="416" t="s">
        <v>670</v>
      </c>
      <c r="O8" s="226" t="s">
        <v>618</v>
      </c>
      <c r="P8" s="502" t="s">
        <v>613</v>
      </c>
      <c r="Q8" s="128" t="s">
        <v>605</v>
      </c>
      <c r="R8" s="491">
        <v>0.4597222222222222</v>
      </c>
      <c r="S8" s="475">
        <v>0.66527777777777775</v>
      </c>
      <c r="T8" s="475">
        <v>0.20555555555555555</v>
      </c>
      <c r="U8" s="475">
        <v>0.25</v>
      </c>
      <c r="V8" s="503" t="s">
        <v>1024</v>
      </c>
      <c r="W8" s="503" t="s">
        <v>605</v>
      </c>
      <c r="X8" s="487"/>
    </row>
    <row r="9" spans="1:24" s="504" customFormat="1" ht="15.75" hidden="1" customHeight="1" x14ac:dyDescent="0.3">
      <c r="A9" s="486" t="s">
        <v>4655</v>
      </c>
      <c r="B9" s="479">
        <v>45505</v>
      </c>
      <c r="C9" s="484">
        <v>45504.680555555555</v>
      </c>
      <c r="D9" s="473">
        <v>45505.412499999999</v>
      </c>
      <c r="E9" s="474">
        <v>45509.541666666664</v>
      </c>
      <c r="F9" s="474">
        <v>45510</v>
      </c>
      <c r="G9" s="499">
        <v>45510</v>
      </c>
      <c r="H9" s="502" t="s">
        <v>613</v>
      </c>
      <c r="I9" s="485">
        <v>231971</v>
      </c>
      <c r="J9" s="501" t="s">
        <v>671</v>
      </c>
      <c r="K9" s="296" t="s">
        <v>562</v>
      </c>
      <c r="L9" s="296" t="s">
        <v>560</v>
      </c>
      <c r="M9" s="472" t="s">
        <v>672</v>
      </c>
      <c r="N9" s="416" t="s">
        <v>673</v>
      </c>
      <c r="O9" s="474" t="s">
        <v>612</v>
      </c>
      <c r="P9" s="502" t="s">
        <v>613</v>
      </c>
      <c r="Q9" s="128" t="s">
        <v>605</v>
      </c>
      <c r="R9" s="491">
        <v>0.28472222222222221</v>
      </c>
      <c r="S9" s="475">
        <v>0.47152777777777777</v>
      </c>
      <c r="T9" s="475">
        <v>0.18680555555555556</v>
      </c>
      <c r="U9" s="475">
        <v>0.25</v>
      </c>
      <c r="V9" s="503" t="s">
        <v>1024</v>
      </c>
      <c r="W9" s="503" t="s">
        <v>605</v>
      </c>
      <c r="X9" s="487"/>
    </row>
    <row r="10" spans="1:24" s="504" customFormat="1" ht="15.75" hidden="1" customHeight="1" x14ac:dyDescent="0.3">
      <c r="A10" s="486" t="s">
        <v>4655</v>
      </c>
      <c r="B10" s="479">
        <v>45506</v>
      </c>
      <c r="C10" s="484">
        <v>45505.720833333333</v>
      </c>
      <c r="D10" s="473">
        <v>45505.743750000001</v>
      </c>
      <c r="E10" s="474">
        <v>45509.583333333336</v>
      </c>
      <c r="F10" s="474">
        <v>45510</v>
      </c>
      <c r="G10" s="499">
        <v>45510</v>
      </c>
      <c r="H10" s="502" t="s">
        <v>613</v>
      </c>
      <c r="I10" s="485">
        <v>231902</v>
      </c>
      <c r="J10" s="501" t="s">
        <v>674</v>
      </c>
      <c r="K10" s="296" t="s">
        <v>559</v>
      </c>
      <c r="L10" s="296" t="s">
        <v>560</v>
      </c>
      <c r="M10" s="472" t="s">
        <v>675</v>
      </c>
      <c r="N10" s="416" t="s">
        <v>676</v>
      </c>
      <c r="O10" s="519" t="s">
        <v>4674</v>
      </c>
      <c r="P10" s="502" t="s">
        <v>613</v>
      </c>
      <c r="Q10" s="128" t="s">
        <v>605</v>
      </c>
      <c r="R10" s="491">
        <v>0.34513888888888888</v>
      </c>
      <c r="S10" s="475">
        <v>0.44236111111111109</v>
      </c>
      <c r="T10" s="475">
        <v>9.722222222222221E-2</v>
      </c>
      <c r="U10" s="475">
        <v>0.25</v>
      </c>
      <c r="V10" s="503" t="s">
        <v>1024</v>
      </c>
      <c r="W10" s="503" t="s">
        <v>605</v>
      </c>
      <c r="X10" s="487"/>
    </row>
    <row r="11" spans="1:24" s="504" customFormat="1" ht="15.75" hidden="1" customHeight="1" x14ac:dyDescent="0.3">
      <c r="A11" s="486" t="s">
        <v>4655</v>
      </c>
      <c r="B11" s="479">
        <v>45506</v>
      </c>
      <c r="C11" s="484">
        <v>45505.713888888888</v>
      </c>
      <c r="D11" s="473">
        <v>45506.457638888889</v>
      </c>
      <c r="E11" s="474">
        <v>45510.375</v>
      </c>
      <c r="F11" s="474">
        <v>45510</v>
      </c>
      <c r="G11" s="499">
        <v>45510</v>
      </c>
      <c r="H11" s="502" t="s">
        <v>613</v>
      </c>
      <c r="I11" s="485">
        <v>232042</v>
      </c>
      <c r="J11" s="501" t="s">
        <v>677</v>
      </c>
      <c r="K11" s="296" t="s">
        <v>562</v>
      </c>
      <c r="L11" s="296" t="s">
        <v>560</v>
      </c>
      <c r="M11" s="472" t="s">
        <v>678</v>
      </c>
      <c r="N11" s="416" t="s">
        <v>679</v>
      </c>
      <c r="O11" s="474" t="s">
        <v>612</v>
      </c>
      <c r="P11" s="502" t="s">
        <v>613</v>
      </c>
      <c r="Q11" s="128" t="s">
        <v>605</v>
      </c>
      <c r="R11" s="491">
        <v>0.53541666666666665</v>
      </c>
      <c r="S11" s="475">
        <v>0.74305555555555558</v>
      </c>
      <c r="T11" s="475">
        <v>0.20763888888888893</v>
      </c>
      <c r="U11" s="475">
        <v>0.25</v>
      </c>
      <c r="V11" s="503" t="s">
        <v>1024</v>
      </c>
      <c r="W11" s="503" t="s">
        <v>605</v>
      </c>
      <c r="X11" s="487"/>
    </row>
    <row r="12" spans="1:24" s="504" customFormat="1" ht="15.75" hidden="1" customHeight="1" x14ac:dyDescent="0.3">
      <c r="A12" s="486" t="s">
        <v>4655</v>
      </c>
      <c r="B12" s="479">
        <v>45506</v>
      </c>
      <c r="C12" s="484">
        <v>45506.745138888888</v>
      </c>
      <c r="D12" s="473">
        <v>45509.527083333334</v>
      </c>
      <c r="E12" s="474">
        <v>45511.375</v>
      </c>
      <c r="F12" s="474">
        <v>45511</v>
      </c>
      <c r="G12" s="499">
        <v>45511</v>
      </c>
      <c r="H12" s="502" t="s">
        <v>613</v>
      </c>
      <c r="I12" s="485">
        <v>232198</v>
      </c>
      <c r="J12" s="501" t="s">
        <v>680</v>
      </c>
      <c r="K12" s="296" t="s">
        <v>562</v>
      </c>
      <c r="L12" s="296" t="s">
        <v>560</v>
      </c>
      <c r="M12" s="472" t="s">
        <v>681</v>
      </c>
      <c r="N12" s="416" t="s">
        <v>682</v>
      </c>
      <c r="O12" s="474" t="s">
        <v>612</v>
      </c>
      <c r="P12" s="502" t="s">
        <v>613</v>
      </c>
      <c r="Q12" s="128" t="s">
        <v>605</v>
      </c>
      <c r="R12" s="491">
        <v>0.51944444444444449</v>
      </c>
      <c r="S12" s="475">
        <v>0.72222222222222221</v>
      </c>
      <c r="T12" s="475">
        <v>0.20277777777777772</v>
      </c>
      <c r="U12" s="475">
        <v>0.25</v>
      </c>
      <c r="V12" s="503" t="s">
        <v>1024</v>
      </c>
      <c r="W12" s="503" t="s">
        <v>605</v>
      </c>
      <c r="X12" s="487"/>
    </row>
    <row r="13" spans="1:24" s="504" customFormat="1" ht="15.75" hidden="1" customHeight="1" x14ac:dyDescent="0.3">
      <c r="A13" s="486" t="s">
        <v>4655</v>
      </c>
      <c r="B13" s="479">
        <v>45505</v>
      </c>
      <c r="C13" s="484">
        <v>45502.731249999997</v>
      </c>
      <c r="D13" s="473">
        <v>45509.657638888886</v>
      </c>
      <c r="E13" s="474">
        <v>45511.708333333336</v>
      </c>
      <c r="F13" s="474">
        <v>45512</v>
      </c>
      <c r="G13" s="499">
        <v>45512</v>
      </c>
      <c r="H13" s="502" t="s">
        <v>613</v>
      </c>
      <c r="I13" s="485">
        <v>232184</v>
      </c>
      <c r="J13" s="501" t="s">
        <v>683</v>
      </c>
      <c r="K13" s="296" t="s">
        <v>650</v>
      </c>
      <c r="L13" s="296" t="s">
        <v>560</v>
      </c>
      <c r="M13" s="472" t="s">
        <v>684</v>
      </c>
      <c r="N13" s="416" t="s">
        <v>685</v>
      </c>
      <c r="O13" s="226" t="s">
        <v>618</v>
      </c>
      <c r="P13" s="502" t="s">
        <v>613</v>
      </c>
      <c r="Q13" s="128" t="s">
        <v>605</v>
      </c>
      <c r="R13" s="491">
        <v>0.40208333333333335</v>
      </c>
      <c r="S13" s="475">
        <v>0.69374999999999998</v>
      </c>
      <c r="T13" s="475">
        <v>0.29166666666666663</v>
      </c>
      <c r="U13" s="475">
        <v>0.25</v>
      </c>
      <c r="V13" s="503" t="s">
        <v>747</v>
      </c>
      <c r="W13" s="503">
        <f>T13-U13</f>
        <v>4.166666666666663E-2</v>
      </c>
      <c r="X13" s="486"/>
    </row>
    <row r="14" spans="1:24" s="504" customFormat="1" ht="15.75" hidden="1" customHeight="1" x14ac:dyDescent="0.3">
      <c r="A14" s="486" t="s">
        <v>4655</v>
      </c>
      <c r="B14" s="479">
        <v>45506</v>
      </c>
      <c r="C14" s="484">
        <v>45509.761805555558</v>
      </c>
      <c r="D14" s="473">
        <v>45510.348611111112</v>
      </c>
      <c r="E14" s="474">
        <v>45512.375</v>
      </c>
      <c r="F14" s="474">
        <v>45512</v>
      </c>
      <c r="G14" s="499">
        <v>45512</v>
      </c>
      <c r="H14" s="502" t="s">
        <v>613</v>
      </c>
      <c r="I14" s="485">
        <v>232324</v>
      </c>
      <c r="J14" s="501" t="s">
        <v>686</v>
      </c>
      <c r="K14" s="296" t="s">
        <v>559</v>
      </c>
      <c r="L14" s="296" t="s">
        <v>560</v>
      </c>
      <c r="M14" s="472" t="s">
        <v>687</v>
      </c>
      <c r="N14" s="416" t="s">
        <v>688</v>
      </c>
      <c r="O14" s="226" t="s">
        <v>618</v>
      </c>
      <c r="P14" s="502" t="s">
        <v>613</v>
      </c>
      <c r="Q14" s="128" t="s">
        <v>605</v>
      </c>
      <c r="R14" s="491">
        <v>0.57638888888888884</v>
      </c>
      <c r="S14" s="475">
        <v>0.77777777777777779</v>
      </c>
      <c r="T14" s="475">
        <v>0.20138888888888895</v>
      </c>
      <c r="U14" s="475">
        <v>0.25</v>
      </c>
      <c r="V14" s="503" t="s">
        <v>1024</v>
      </c>
      <c r="W14" s="503" t="s">
        <v>605</v>
      </c>
      <c r="X14" s="486"/>
    </row>
    <row r="15" spans="1:24" s="504" customFormat="1" ht="15.75" hidden="1" customHeight="1" x14ac:dyDescent="0.3">
      <c r="A15" s="486" t="s">
        <v>4655</v>
      </c>
      <c r="B15" s="479">
        <v>45506</v>
      </c>
      <c r="C15" s="484">
        <v>45510.65902777778</v>
      </c>
      <c r="D15" s="473">
        <v>45510.704861111109</v>
      </c>
      <c r="E15" s="474">
        <v>45512.625</v>
      </c>
      <c r="F15" s="474">
        <v>45512</v>
      </c>
      <c r="G15" s="499">
        <v>45512</v>
      </c>
      <c r="H15" s="502" t="s">
        <v>613</v>
      </c>
      <c r="I15" s="485">
        <v>232315</v>
      </c>
      <c r="J15" s="501" t="s">
        <v>689</v>
      </c>
      <c r="K15" s="296" t="s">
        <v>559</v>
      </c>
      <c r="L15" s="296" t="s">
        <v>560</v>
      </c>
      <c r="M15" s="472" t="s">
        <v>690</v>
      </c>
      <c r="N15" s="416" t="s">
        <v>691</v>
      </c>
      <c r="O15" s="226" t="s">
        <v>618</v>
      </c>
      <c r="P15" s="502" t="s">
        <v>613</v>
      </c>
      <c r="Q15" s="128" t="s">
        <v>605</v>
      </c>
      <c r="R15" s="491">
        <v>0.57638888888888884</v>
      </c>
      <c r="S15" s="475">
        <v>0.77777777777777779</v>
      </c>
      <c r="T15" s="475">
        <v>0.20138888888888895</v>
      </c>
      <c r="U15" s="475">
        <v>0.25</v>
      </c>
      <c r="V15" s="503" t="s">
        <v>1024</v>
      </c>
      <c r="W15" s="503" t="s">
        <v>605</v>
      </c>
      <c r="X15" s="487"/>
    </row>
    <row r="16" spans="1:24" s="504" customFormat="1" ht="15.75" hidden="1" customHeight="1" x14ac:dyDescent="0.3">
      <c r="A16" s="486" t="s">
        <v>4655</v>
      </c>
      <c r="B16" s="479">
        <v>45506</v>
      </c>
      <c r="C16" s="484">
        <v>45509.73541666667</v>
      </c>
      <c r="D16" s="473">
        <v>45510.447916666664</v>
      </c>
      <c r="E16" s="474">
        <v>45512.416666666664</v>
      </c>
      <c r="F16" s="474">
        <v>45512</v>
      </c>
      <c r="G16" s="499">
        <v>45512</v>
      </c>
      <c r="H16" s="502" t="s">
        <v>613</v>
      </c>
      <c r="I16" s="485">
        <v>232342</v>
      </c>
      <c r="J16" s="501" t="s">
        <v>692</v>
      </c>
      <c r="K16" s="296" t="s">
        <v>562</v>
      </c>
      <c r="L16" s="296" t="s">
        <v>560</v>
      </c>
      <c r="M16" s="472" t="s">
        <v>693</v>
      </c>
      <c r="N16" s="416" t="s">
        <v>694</v>
      </c>
      <c r="O16" s="226" t="s">
        <v>618</v>
      </c>
      <c r="P16" s="502" t="s">
        <v>613</v>
      </c>
      <c r="Q16" s="128" t="s">
        <v>605</v>
      </c>
      <c r="R16" s="491">
        <v>0.47013888888888888</v>
      </c>
      <c r="S16" s="475">
        <v>0.64722222222222225</v>
      </c>
      <c r="T16" s="475">
        <v>0.17708333333333337</v>
      </c>
      <c r="U16" s="475">
        <v>0.25</v>
      </c>
      <c r="V16" s="503" t="s">
        <v>1024</v>
      </c>
      <c r="W16" s="503" t="s">
        <v>605</v>
      </c>
      <c r="X16" s="487"/>
    </row>
    <row r="17" spans="1:24" s="504" customFormat="1" ht="15.75" hidden="1" customHeight="1" x14ac:dyDescent="0.3">
      <c r="A17" s="486" t="s">
        <v>4655</v>
      </c>
      <c r="B17" s="479">
        <v>45506</v>
      </c>
      <c r="C17" s="484">
        <v>45510.668055555558</v>
      </c>
      <c r="D17" s="473">
        <v>45511.477083333331</v>
      </c>
      <c r="E17" s="474">
        <v>45512.416666666664</v>
      </c>
      <c r="F17" s="474">
        <v>45512</v>
      </c>
      <c r="G17" s="499">
        <v>45512</v>
      </c>
      <c r="H17" s="502" t="s">
        <v>613</v>
      </c>
      <c r="I17" s="485">
        <v>232347</v>
      </c>
      <c r="J17" s="501" t="s">
        <v>695</v>
      </c>
      <c r="K17" s="296" t="s">
        <v>562</v>
      </c>
      <c r="L17" s="296" t="s">
        <v>560</v>
      </c>
      <c r="M17" s="472" t="s">
        <v>696</v>
      </c>
      <c r="N17" s="416" t="s">
        <v>697</v>
      </c>
      <c r="O17" s="474" t="s">
        <v>612</v>
      </c>
      <c r="P17" s="502" t="s">
        <v>613</v>
      </c>
      <c r="Q17" s="128" t="s">
        <v>605</v>
      </c>
      <c r="R17" s="491">
        <v>0.55486111111111114</v>
      </c>
      <c r="S17" s="475">
        <v>0.69791666666666663</v>
      </c>
      <c r="T17" s="475">
        <v>0.14305555555555549</v>
      </c>
      <c r="U17" s="475">
        <v>0.25</v>
      </c>
      <c r="V17" s="503" t="s">
        <v>1024</v>
      </c>
      <c r="W17" s="503" t="s">
        <v>605</v>
      </c>
      <c r="X17" s="487"/>
    </row>
    <row r="18" spans="1:24" s="504" customFormat="1" ht="15.75" hidden="1" customHeight="1" x14ac:dyDescent="0.3">
      <c r="A18" s="486" t="s">
        <v>4655</v>
      </c>
      <c r="B18" s="479">
        <v>45506</v>
      </c>
      <c r="C18" s="484">
        <v>45509.774305555555</v>
      </c>
      <c r="D18" s="473">
        <v>45510.538888888892</v>
      </c>
      <c r="E18" s="474">
        <v>45512.541666666664</v>
      </c>
      <c r="F18" s="474">
        <v>45513</v>
      </c>
      <c r="G18" s="499">
        <v>45513</v>
      </c>
      <c r="H18" s="502" t="s">
        <v>613</v>
      </c>
      <c r="I18" s="485">
        <v>232350</v>
      </c>
      <c r="J18" s="501" t="s">
        <v>698</v>
      </c>
      <c r="K18" s="296" t="s">
        <v>562</v>
      </c>
      <c r="L18" s="296" t="s">
        <v>560</v>
      </c>
      <c r="M18" s="472" t="s">
        <v>699</v>
      </c>
      <c r="N18" s="416" t="s">
        <v>700</v>
      </c>
      <c r="O18" s="226" t="s">
        <v>618</v>
      </c>
      <c r="P18" s="502" t="s">
        <v>613</v>
      </c>
      <c r="Q18" s="128" t="s">
        <v>605</v>
      </c>
      <c r="R18" s="491">
        <v>0.33333333333333331</v>
      </c>
      <c r="S18" s="475">
        <v>0.40972222222222221</v>
      </c>
      <c r="T18" s="475">
        <v>7.6388888888888895E-2</v>
      </c>
      <c r="U18" s="475">
        <v>0.25</v>
      </c>
      <c r="V18" s="503" t="s">
        <v>1024</v>
      </c>
      <c r="W18" s="503" t="s">
        <v>605</v>
      </c>
      <c r="X18" s="487"/>
    </row>
    <row r="19" spans="1:24" s="504" customFormat="1" ht="15.75" hidden="1" customHeight="1" x14ac:dyDescent="0.3">
      <c r="A19" s="486" t="s">
        <v>4655</v>
      </c>
      <c r="B19" s="479">
        <v>45506</v>
      </c>
      <c r="C19" s="484">
        <v>45510.663194444445</v>
      </c>
      <c r="D19" s="473">
        <v>45511.603472222225</v>
      </c>
      <c r="E19" s="474">
        <v>45513.458333333336</v>
      </c>
      <c r="F19" s="474">
        <v>45516</v>
      </c>
      <c r="G19" s="499">
        <v>45516</v>
      </c>
      <c r="H19" s="502" t="s">
        <v>613</v>
      </c>
      <c r="I19" s="485">
        <v>232494</v>
      </c>
      <c r="J19" s="501" t="s">
        <v>702</v>
      </c>
      <c r="K19" s="296" t="s">
        <v>562</v>
      </c>
      <c r="L19" s="296" t="s">
        <v>560</v>
      </c>
      <c r="M19" s="472" t="s">
        <v>703</v>
      </c>
      <c r="N19" s="416" t="s">
        <v>704</v>
      </c>
      <c r="O19" s="474" t="s">
        <v>612</v>
      </c>
      <c r="P19" s="502" t="s">
        <v>613</v>
      </c>
      <c r="Q19" s="128" t="s">
        <v>605</v>
      </c>
      <c r="R19" s="491">
        <v>0.45833333333333331</v>
      </c>
      <c r="S19" s="475">
        <v>0.69652777777777775</v>
      </c>
      <c r="T19" s="475">
        <v>0.23819444444444443</v>
      </c>
      <c r="U19" s="475">
        <v>0.25</v>
      </c>
      <c r="V19" s="503" t="s">
        <v>1024</v>
      </c>
      <c r="W19" s="503" t="s">
        <v>605</v>
      </c>
      <c r="X19" s="487"/>
    </row>
    <row r="20" spans="1:24" s="504" customFormat="1" ht="15.75" hidden="1" customHeight="1" x14ac:dyDescent="0.3">
      <c r="A20" s="486" t="s">
        <v>4655</v>
      </c>
      <c r="B20" s="479">
        <v>45506</v>
      </c>
      <c r="C20" s="484">
        <v>45510.668749999997</v>
      </c>
      <c r="D20" s="473">
        <v>45511.345833333333</v>
      </c>
      <c r="E20" s="474">
        <v>45513.666666666664</v>
      </c>
      <c r="F20" s="474">
        <v>45516</v>
      </c>
      <c r="G20" s="499">
        <v>45516</v>
      </c>
      <c r="H20" s="502" t="s">
        <v>613</v>
      </c>
      <c r="I20" s="485">
        <v>232454</v>
      </c>
      <c r="J20" s="501" t="s">
        <v>705</v>
      </c>
      <c r="K20" s="296" t="s">
        <v>562</v>
      </c>
      <c r="L20" s="296" t="s">
        <v>560</v>
      </c>
      <c r="M20" s="472" t="s">
        <v>706</v>
      </c>
      <c r="N20" s="416" t="s">
        <v>707</v>
      </c>
      <c r="O20" s="474" t="s">
        <v>612</v>
      </c>
      <c r="P20" s="502" t="s">
        <v>613</v>
      </c>
      <c r="Q20" s="128" t="s">
        <v>605</v>
      </c>
      <c r="R20" s="491">
        <v>0.45833333333333331</v>
      </c>
      <c r="S20" s="475">
        <v>0.69652777777777775</v>
      </c>
      <c r="T20" s="475">
        <v>0.23819444444444443</v>
      </c>
      <c r="U20" s="475">
        <v>0.25</v>
      </c>
      <c r="V20" s="503" t="s">
        <v>1024</v>
      </c>
      <c r="W20" s="503" t="s">
        <v>605</v>
      </c>
      <c r="X20" s="487"/>
    </row>
    <row r="21" spans="1:24" s="504" customFormat="1" ht="15.75" hidden="1" customHeight="1" x14ac:dyDescent="0.3">
      <c r="A21" s="486" t="s">
        <v>4655</v>
      </c>
      <c r="B21" s="479">
        <v>45506</v>
      </c>
      <c r="C21" s="484">
        <v>45511.69027777778</v>
      </c>
      <c r="D21" s="473">
        <v>45511.767361111109</v>
      </c>
      <c r="E21" s="474">
        <v>45513.583333333336</v>
      </c>
      <c r="F21" s="474">
        <v>45516</v>
      </c>
      <c r="G21" s="499">
        <v>45516</v>
      </c>
      <c r="H21" s="502" t="s">
        <v>613</v>
      </c>
      <c r="I21" s="485">
        <v>232450</v>
      </c>
      <c r="J21" s="501" t="s">
        <v>708</v>
      </c>
      <c r="K21" s="296" t="s">
        <v>559</v>
      </c>
      <c r="L21" s="296" t="s">
        <v>560</v>
      </c>
      <c r="M21" s="472" t="s">
        <v>709</v>
      </c>
      <c r="N21" s="416" t="s">
        <v>710</v>
      </c>
      <c r="O21" s="474" t="s">
        <v>612</v>
      </c>
      <c r="P21" s="502" t="s">
        <v>613</v>
      </c>
      <c r="Q21" s="128" t="s">
        <v>605</v>
      </c>
      <c r="R21" s="491">
        <v>0.45833333333333331</v>
      </c>
      <c r="S21" s="475">
        <v>0.69652777777777775</v>
      </c>
      <c r="T21" s="475">
        <v>0.23819444444444443</v>
      </c>
      <c r="U21" s="475">
        <v>0.25</v>
      </c>
      <c r="V21" s="503" t="s">
        <v>1024</v>
      </c>
      <c r="W21" s="503" t="s">
        <v>605</v>
      </c>
      <c r="X21" s="487"/>
    </row>
    <row r="22" spans="1:24" s="504" customFormat="1" ht="15.75" hidden="1" customHeight="1" x14ac:dyDescent="0.3">
      <c r="A22" s="486" t="s">
        <v>4655</v>
      </c>
      <c r="B22" s="479">
        <v>45506</v>
      </c>
      <c r="C22" s="484">
        <v>45512.734027777777</v>
      </c>
      <c r="D22" s="473">
        <v>45513.550694444442</v>
      </c>
      <c r="E22" s="474">
        <v>45517.416666666664</v>
      </c>
      <c r="F22" s="478">
        <v>45517</v>
      </c>
      <c r="G22" s="509">
        <v>45517</v>
      </c>
      <c r="H22" s="502" t="s">
        <v>613</v>
      </c>
      <c r="I22" s="485">
        <v>232666</v>
      </c>
      <c r="J22" s="501" t="s">
        <v>711</v>
      </c>
      <c r="K22" s="296" t="s">
        <v>562</v>
      </c>
      <c r="L22" s="296" t="s">
        <v>560</v>
      </c>
      <c r="M22" s="472" t="s">
        <v>712</v>
      </c>
      <c r="N22" s="416" t="s">
        <v>713</v>
      </c>
      <c r="O22" s="519" t="s">
        <v>4674</v>
      </c>
      <c r="P22" s="502" t="s">
        <v>613</v>
      </c>
      <c r="Q22" s="128" t="s">
        <v>605</v>
      </c>
      <c r="R22" s="491">
        <v>0.47222222222222221</v>
      </c>
      <c r="S22" s="475">
        <v>0.62291666666666667</v>
      </c>
      <c r="T22" s="475">
        <v>0.15069444444444446</v>
      </c>
      <c r="U22" s="475">
        <v>0.25</v>
      </c>
      <c r="V22" s="503" t="s">
        <v>1024</v>
      </c>
      <c r="W22" s="503" t="s">
        <v>605</v>
      </c>
      <c r="X22" s="486"/>
    </row>
    <row r="23" spans="1:24" s="504" customFormat="1" ht="15.75" hidden="1" customHeight="1" x14ac:dyDescent="0.3">
      <c r="A23" s="486" t="s">
        <v>4655</v>
      </c>
      <c r="B23" s="479">
        <v>45506</v>
      </c>
      <c r="C23" s="484">
        <v>45512.725694444445</v>
      </c>
      <c r="D23" s="473">
        <v>45513.529861111114</v>
      </c>
      <c r="E23" s="474">
        <v>45517.416666666664</v>
      </c>
      <c r="F23" s="478">
        <v>45518</v>
      </c>
      <c r="G23" s="509">
        <v>45518</v>
      </c>
      <c r="H23" s="502" t="s">
        <v>613</v>
      </c>
      <c r="I23" s="485">
        <v>232669</v>
      </c>
      <c r="J23" s="501" t="s">
        <v>714</v>
      </c>
      <c r="K23" s="296" t="s">
        <v>562</v>
      </c>
      <c r="L23" s="296" t="s">
        <v>560</v>
      </c>
      <c r="M23" s="472" t="s">
        <v>715</v>
      </c>
      <c r="N23" s="416" t="s">
        <v>716</v>
      </c>
      <c r="O23" s="474" t="s">
        <v>612</v>
      </c>
      <c r="P23" s="502" t="s">
        <v>613</v>
      </c>
      <c r="Q23" s="128" t="s">
        <v>605</v>
      </c>
      <c r="R23" s="491">
        <v>0.33402777777777776</v>
      </c>
      <c r="S23" s="475">
        <v>0.45347222222222222</v>
      </c>
      <c r="T23" s="475">
        <v>0.11944444444444446</v>
      </c>
      <c r="U23" s="475">
        <v>0.25</v>
      </c>
      <c r="V23" s="503" t="s">
        <v>1024</v>
      </c>
      <c r="W23" s="503" t="s">
        <v>605</v>
      </c>
      <c r="X23" s="486"/>
    </row>
    <row r="24" spans="1:24" s="504" customFormat="1" ht="15.75" hidden="1" customHeight="1" x14ac:dyDescent="0.3">
      <c r="A24" s="486" t="s">
        <v>4655</v>
      </c>
      <c r="B24" s="479">
        <v>45506</v>
      </c>
      <c r="C24" s="484">
        <v>45513.729166666664</v>
      </c>
      <c r="D24" s="473">
        <v>45516.318055555559</v>
      </c>
      <c r="E24" s="474">
        <v>45518.375</v>
      </c>
      <c r="F24" s="478">
        <v>45519</v>
      </c>
      <c r="G24" s="509">
        <v>45519</v>
      </c>
      <c r="H24" s="502" t="s">
        <v>613</v>
      </c>
      <c r="I24" s="485">
        <v>232774</v>
      </c>
      <c r="J24" s="501" t="s">
        <v>717</v>
      </c>
      <c r="K24" s="296" t="s">
        <v>559</v>
      </c>
      <c r="L24" s="296" t="s">
        <v>560</v>
      </c>
      <c r="M24" s="472" t="s">
        <v>718</v>
      </c>
      <c r="N24" s="416" t="s">
        <v>719</v>
      </c>
      <c r="O24" s="226" t="s">
        <v>618</v>
      </c>
      <c r="P24" s="502" t="s">
        <v>613</v>
      </c>
      <c r="Q24" s="128" t="s">
        <v>605</v>
      </c>
      <c r="R24" s="491">
        <v>0.26111111111111113</v>
      </c>
      <c r="S24" s="475">
        <v>0.4465277777777778</v>
      </c>
      <c r="T24" s="475">
        <v>0.18541666666666667</v>
      </c>
      <c r="U24" s="475">
        <v>0.25</v>
      </c>
      <c r="V24" s="503" t="s">
        <v>1024</v>
      </c>
      <c r="W24" s="503" t="s">
        <v>605</v>
      </c>
      <c r="X24" s="486"/>
    </row>
    <row r="25" spans="1:24" s="504" customFormat="1" ht="15.75" hidden="1" customHeight="1" x14ac:dyDescent="0.3">
      <c r="A25" s="486" t="s">
        <v>4655</v>
      </c>
      <c r="B25" s="479">
        <v>45506</v>
      </c>
      <c r="C25" s="484">
        <v>45518.401388888888</v>
      </c>
      <c r="D25" s="473">
        <v>45518.445138888892</v>
      </c>
      <c r="E25" s="474">
        <v>45520.416666666664</v>
      </c>
      <c r="F25" s="478">
        <v>45520</v>
      </c>
      <c r="G25" s="509">
        <v>45520</v>
      </c>
      <c r="H25" s="502" t="s">
        <v>613</v>
      </c>
      <c r="I25" s="485">
        <v>232981</v>
      </c>
      <c r="J25" s="501" t="s">
        <v>720</v>
      </c>
      <c r="K25" s="296" t="s">
        <v>559</v>
      </c>
      <c r="L25" s="296" t="s">
        <v>560</v>
      </c>
      <c r="M25" s="472" t="s">
        <v>721</v>
      </c>
      <c r="N25" s="416" t="s">
        <v>722</v>
      </c>
      <c r="O25" s="519" t="s">
        <v>4674</v>
      </c>
      <c r="P25" s="502" t="s">
        <v>613</v>
      </c>
      <c r="Q25" s="128" t="s">
        <v>605</v>
      </c>
      <c r="R25" s="491">
        <v>0.56874999999999998</v>
      </c>
      <c r="S25" s="475">
        <v>0.71388888888888891</v>
      </c>
      <c r="T25" s="475">
        <v>0.14513888888888893</v>
      </c>
      <c r="U25" s="475">
        <v>0.25</v>
      </c>
      <c r="V25" s="503" t="s">
        <v>1024</v>
      </c>
      <c r="W25" s="503" t="s">
        <v>605</v>
      </c>
      <c r="X25" s="486"/>
    </row>
    <row r="26" spans="1:24" s="504" customFormat="1" ht="15.75" hidden="1" customHeight="1" x14ac:dyDescent="0.3">
      <c r="A26" s="486" t="s">
        <v>4655</v>
      </c>
      <c r="B26" s="479">
        <v>45506</v>
      </c>
      <c r="C26" s="484">
        <v>45519.411805555559</v>
      </c>
      <c r="D26" s="473">
        <v>45519.538194444445</v>
      </c>
      <c r="E26" s="474">
        <v>45520.583333333336</v>
      </c>
      <c r="F26" s="478">
        <v>45520</v>
      </c>
      <c r="G26" s="509">
        <v>45520</v>
      </c>
      <c r="H26" s="502" t="s">
        <v>613</v>
      </c>
      <c r="I26" s="485">
        <v>232988</v>
      </c>
      <c r="J26" s="501" t="s">
        <v>723</v>
      </c>
      <c r="K26" s="296" t="s">
        <v>562</v>
      </c>
      <c r="L26" s="296" t="s">
        <v>560</v>
      </c>
      <c r="M26" s="472" t="s">
        <v>724</v>
      </c>
      <c r="N26" s="416" t="s">
        <v>725</v>
      </c>
      <c r="O26" s="474" t="s">
        <v>612</v>
      </c>
      <c r="P26" s="502" t="s">
        <v>613</v>
      </c>
      <c r="Q26" s="128" t="s">
        <v>605</v>
      </c>
      <c r="R26" s="491">
        <v>0.7319444444444444</v>
      </c>
      <c r="S26" s="475">
        <v>0.81111111111111112</v>
      </c>
      <c r="T26" s="475">
        <v>7.9166666666666718E-2</v>
      </c>
      <c r="U26" s="475">
        <v>0.25</v>
      </c>
      <c r="V26" s="503" t="s">
        <v>1024</v>
      </c>
      <c r="W26" s="503" t="s">
        <v>605</v>
      </c>
      <c r="X26" s="487"/>
    </row>
    <row r="27" spans="1:24" s="504" customFormat="1" ht="15.75" hidden="1" customHeight="1" x14ac:dyDescent="0.3">
      <c r="A27" s="486" t="s">
        <v>4655</v>
      </c>
      <c r="B27" s="479">
        <v>45506</v>
      </c>
      <c r="C27" s="484">
        <v>45519.411805555559</v>
      </c>
      <c r="D27" s="473">
        <v>0</v>
      </c>
      <c r="E27" s="474">
        <v>45520.416666666664</v>
      </c>
      <c r="F27" s="478">
        <v>45520</v>
      </c>
      <c r="G27" s="509">
        <v>45520</v>
      </c>
      <c r="H27" s="502" t="s">
        <v>613</v>
      </c>
      <c r="I27" s="485">
        <v>232991</v>
      </c>
      <c r="J27" s="501" t="s">
        <v>723</v>
      </c>
      <c r="K27" s="296" t="s">
        <v>562</v>
      </c>
      <c r="L27" s="296" t="s">
        <v>560</v>
      </c>
      <c r="M27" s="472" t="s">
        <v>724</v>
      </c>
      <c r="N27" s="416" t="s">
        <v>725</v>
      </c>
      <c r="O27" s="474" t="s">
        <v>612</v>
      </c>
      <c r="P27" s="502" t="s">
        <v>613</v>
      </c>
      <c r="Q27" s="128" t="s">
        <v>605</v>
      </c>
      <c r="R27" s="491">
        <v>0.66041666666666665</v>
      </c>
      <c r="S27" s="475">
        <v>0.78402777777777777</v>
      </c>
      <c r="T27" s="475">
        <v>0.12361111111111112</v>
      </c>
      <c r="U27" s="475">
        <v>0.25</v>
      </c>
      <c r="V27" s="503" t="s">
        <v>1024</v>
      </c>
      <c r="W27" s="503" t="s">
        <v>605</v>
      </c>
      <c r="X27" s="487"/>
    </row>
    <row r="28" spans="1:24" s="504" customFormat="1" ht="15.75" hidden="1" customHeight="1" x14ac:dyDescent="0.3">
      <c r="A28" s="486" t="s">
        <v>4655</v>
      </c>
      <c r="B28" s="479">
        <v>45506</v>
      </c>
      <c r="C28" s="484">
        <v>45511.734722222223</v>
      </c>
      <c r="D28" s="473">
        <v>45512.489583333336</v>
      </c>
      <c r="E28" s="474">
        <v>45520.583333333336</v>
      </c>
      <c r="F28" s="474">
        <v>45523</v>
      </c>
      <c r="G28" s="499">
        <v>45523</v>
      </c>
      <c r="H28" s="502" t="s">
        <v>613</v>
      </c>
      <c r="I28" s="485">
        <v>233026</v>
      </c>
      <c r="J28" s="501" t="s">
        <v>726</v>
      </c>
      <c r="K28" s="296" t="s">
        <v>562</v>
      </c>
      <c r="L28" s="296" t="s">
        <v>560</v>
      </c>
      <c r="M28" s="472" t="s">
        <v>727</v>
      </c>
      <c r="N28" s="416" t="s">
        <v>728</v>
      </c>
      <c r="O28" s="474" t="s">
        <v>612</v>
      </c>
      <c r="P28" s="502" t="s">
        <v>613</v>
      </c>
      <c r="Q28" s="128" t="s">
        <v>605</v>
      </c>
      <c r="R28" s="491">
        <v>0.375</v>
      </c>
      <c r="S28" s="475">
        <v>0.45833333333333331</v>
      </c>
      <c r="T28" s="475">
        <v>8.3333333333333315E-2</v>
      </c>
      <c r="U28" s="475">
        <v>0.25</v>
      </c>
      <c r="V28" s="503" t="s">
        <v>1024</v>
      </c>
      <c r="W28" s="503" t="s">
        <v>605</v>
      </c>
      <c r="X28" s="486"/>
    </row>
    <row r="29" spans="1:24" s="504" customFormat="1" ht="15.75" hidden="1" customHeight="1" x14ac:dyDescent="0.3">
      <c r="A29" s="486" t="s">
        <v>4655</v>
      </c>
      <c r="B29" s="479">
        <v>45506</v>
      </c>
      <c r="C29" s="484">
        <v>45509.73541666667</v>
      </c>
      <c r="D29" s="473">
        <v>45512.726388888892</v>
      </c>
      <c r="E29" s="474">
        <v>45516.5</v>
      </c>
      <c r="F29" s="478">
        <v>45517</v>
      </c>
      <c r="G29" s="509">
        <v>45517</v>
      </c>
      <c r="H29" s="502" t="s">
        <v>613</v>
      </c>
      <c r="I29" s="485">
        <v>232520</v>
      </c>
      <c r="J29" s="501" t="s">
        <v>729</v>
      </c>
      <c r="K29" s="296" t="s">
        <v>562</v>
      </c>
      <c r="L29" s="296" t="s">
        <v>560</v>
      </c>
      <c r="M29" s="472" t="s">
        <v>730</v>
      </c>
      <c r="N29" s="416" t="s">
        <v>731</v>
      </c>
      <c r="O29" s="474" t="s">
        <v>612</v>
      </c>
      <c r="P29" s="502" t="s">
        <v>613</v>
      </c>
      <c r="Q29" s="128" t="s">
        <v>605</v>
      </c>
      <c r="R29" s="491">
        <v>0.29930555555555555</v>
      </c>
      <c r="S29" s="475">
        <v>0.59930555555555554</v>
      </c>
      <c r="T29" s="475">
        <v>0.3</v>
      </c>
      <c r="U29" s="475">
        <v>0.25</v>
      </c>
      <c r="V29" s="510" t="s">
        <v>747</v>
      </c>
      <c r="W29" s="503">
        <f>T29-U29</f>
        <v>4.9999999999999989E-2</v>
      </c>
      <c r="X29" s="486"/>
    </row>
    <row r="30" spans="1:24" s="504" customFormat="1" ht="15.75" hidden="1" customHeight="1" x14ac:dyDescent="0.3">
      <c r="A30" s="486" t="s">
        <v>4655</v>
      </c>
      <c r="B30" s="479">
        <v>45506</v>
      </c>
      <c r="C30" s="484">
        <v>45509.73541666667</v>
      </c>
      <c r="D30" s="473">
        <v>45512.726388888892</v>
      </c>
      <c r="E30" s="474">
        <v>45516.666666666664</v>
      </c>
      <c r="F30" s="478">
        <v>45517</v>
      </c>
      <c r="G30" s="509">
        <v>45517</v>
      </c>
      <c r="H30" s="502" t="s">
        <v>613</v>
      </c>
      <c r="I30" s="485">
        <v>232526</v>
      </c>
      <c r="J30" s="501" t="s">
        <v>729</v>
      </c>
      <c r="K30" s="296" t="s">
        <v>562</v>
      </c>
      <c r="L30" s="296" t="s">
        <v>560</v>
      </c>
      <c r="M30" s="472" t="s">
        <v>730</v>
      </c>
      <c r="N30" s="416" t="s">
        <v>731</v>
      </c>
      <c r="O30" s="474" t="s">
        <v>612</v>
      </c>
      <c r="P30" s="502" t="s">
        <v>613</v>
      </c>
      <c r="Q30" s="128" t="s">
        <v>605</v>
      </c>
      <c r="R30" s="491">
        <v>0.26111111111111113</v>
      </c>
      <c r="S30" s="475">
        <v>0.48819444444444443</v>
      </c>
      <c r="T30" s="475">
        <v>0.2270833333333333</v>
      </c>
      <c r="U30" s="475">
        <v>0.25</v>
      </c>
      <c r="V30" s="510" t="s">
        <v>1024</v>
      </c>
      <c r="W30" s="503" t="s">
        <v>605</v>
      </c>
      <c r="X30" s="486"/>
    </row>
    <row r="31" spans="1:24" s="504" customFormat="1" ht="15.75" hidden="1" customHeight="1" x14ac:dyDescent="0.3">
      <c r="A31" s="486" t="s">
        <v>4655</v>
      </c>
      <c r="B31" s="479">
        <v>45506</v>
      </c>
      <c r="C31" s="484">
        <v>45509.73541666667</v>
      </c>
      <c r="D31" s="473">
        <v>45512.726388888892</v>
      </c>
      <c r="E31" s="474">
        <v>45517.458333333336</v>
      </c>
      <c r="F31" s="478">
        <v>45518</v>
      </c>
      <c r="G31" s="509">
        <v>45518</v>
      </c>
      <c r="H31" s="502" t="s">
        <v>613</v>
      </c>
      <c r="I31" s="485">
        <v>232671</v>
      </c>
      <c r="J31" s="501" t="s">
        <v>729</v>
      </c>
      <c r="K31" s="296" t="s">
        <v>562</v>
      </c>
      <c r="L31" s="296" t="s">
        <v>560</v>
      </c>
      <c r="M31" s="472" t="s">
        <v>730</v>
      </c>
      <c r="N31" s="416" t="s">
        <v>731</v>
      </c>
      <c r="O31" s="474" t="s">
        <v>612</v>
      </c>
      <c r="P31" s="502" t="s">
        <v>613</v>
      </c>
      <c r="Q31" s="128" t="s">
        <v>605</v>
      </c>
      <c r="R31" s="491">
        <v>0.27083333333333331</v>
      </c>
      <c r="S31" s="475">
        <v>0.46527777777777779</v>
      </c>
      <c r="T31" s="475">
        <v>0.19444444444444448</v>
      </c>
      <c r="U31" s="475">
        <v>0.25</v>
      </c>
      <c r="V31" s="510" t="s">
        <v>1024</v>
      </c>
      <c r="W31" s="503" t="s">
        <v>605</v>
      </c>
      <c r="X31" s="486"/>
    </row>
    <row r="32" spans="1:24" s="504" customFormat="1" ht="15.75" hidden="1" customHeight="1" x14ac:dyDescent="0.3">
      <c r="A32" s="486" t="s">
        <v>4655</v>
      </c>
      <c r="B32" s="479">
        <v>45506</v>
      </c>
      <c r="C32" s="484">
        <v>45509.73541666667</v>
      </c>
      <c r="D32" s="473">
        <v>45512.726388888892</v>
      </c>
      <c r="E32" s="474">
        <v>45517.458333333336</v>
      </c>
      <c r="F32" s="478">
        <v>45518</v>
      </c>
      <c r="G32" s="509">
        <v>45518</v>
      </c>
      <c r="H32" s="502" t="s">
        <v>613</v>
      </c>
      <c r="I32" s="485">
        <v>232670</v>
      </c>
      <c r="J32" s="501" t="s">
        <v>729</v>
      </c>
      <c r="K32" s="296" t="s">
        <v>562</v>
      </c>
      <c r="L32" s="296" t="s">
        <v>560</v>
      </c>
      <c r="M32" s="472" t="s">
        <v>730</v>
      </c>
      <c r="N32" s="416" t="s">
        <v>731</v>
      </c>
      <c r="O32" s="474" t="s">
        <v>612</v>
      </c>
      <c r="P32" s="502" t="s">
        <v>613</v>
      </c>
      <c r="Q32" s="128" t="s">
        <v>605</v>
      </c>
      <c r="R32" s="491">
        <v>0.20833333333333334</v>
      </c>
      <c r="S32" s="475">
        <v>0.62708333333333333</v>
      </c>
      <c r="T32" s="475">
        <v>0.41874999999999996</v>
      </c>
      <c r="U32" s="475">
        <v>0.25</v>
      </c>
      <c r="V32" s="510" t="s">
        <v>747</v>
      </c>
      <c r="W32" s="503">
        <f>T32-U32</f>
        <v>0.16874999999999996</v>
      </c>
      <c r="X32" s="486"/>
    </row>
    <row r="33" spans="1:24" s="504" customFormat="1" ht="15.75" hidden="1" customHeight="1" x14ac:dyDescent="0.3">
      <c r="A33" s="486" t="s">
        <v>4655</v>
      </c>
      <c r="B33" s="479">
        <v>45506</v>
      </c>
      <c r="C33" s="484">
        <v>45509.73541666667</v>
      </c>
      <c r="D33" s="473">
        <v>45512.726388888892</v>
      </c>
      <c r="E33" s="474">
        <v>45518.458333333336</v>
      </c>
      <c r="F33" s="478">
        <v>45519</v>
      </c>
      <c r="G33" s="509">
        <v>45519</v>
      </c>
      <c r="H33" s="502" t="s">
        <v>613</v>
      </c>
      <c r="I33" s="485">
        <v>232783</v>
      </c>
      <c r="J33" s="501" t="s">
        <v>729</v>
      </c>
      <c r="K33" s="296" t="s">
        <v>562</v>
      </c>
      <c r="L33" s="296" t="s">
        <v>560</v>
      </c>
      <c r="M33" s="472" t="s">
        <v>730</v>
      </c>
      <c r="N33" s="416" t="s">
        <v>731</v>
      </c>
      <c r="O33" s="474" t="s">
        <v>612</v>
      </c>
      <c r="P33" s="502" t="s">
        <v>613</v>
      </c>
      <c r="Q33" s="128" t="s">
        <v>605</v>
      </c>
      <c r="R33" s="491">
        <v>0.25972222222222224</v>
      </c>
      <c r="S33" s="475">
        <v>0.46319444444444446</v>
      </c>
      <c r="T33" s="475">
        <v>0.20347222222222222</v>
      </c>
      <c r="U33" s="475">
        <v>0.25</v>
      </c>
      <c r="V33" s="510" t="s">
        <v>1024</v>
      </c>
      <c r="W33" s="503" t="s">
        <v>605</v>
      </c>
      <c r="X33" s="486"/>
    </row>
    <row r="34" spans="1:24" s="504" customFormat="1" ht="15.75" hidden="1" customHeight="1" x14ac:dyDescent="0.3">
      <c r="A34" s="486" t="s">
        <v>4655</v>
      </c>
      <c r="B34" s="479">
        <v>45506</v>
      </c>
      <c r="C34" s="484">
        <v>45509.73541666667</v>
      </c>
      <c r="D34" s="473">
        <v>45512.726388888892</v>
      </c>
      <c r="E34" s="474">
        <v>45518.458333333336</v>
      </c>
      <c r="F34" s="478">
        <v>45519</v>
      </c>
      <c r="G34" s="509">
        <v>45519</v>
      </c>
      <c r="H34" s="502" t="s">
        <v>613</v>
      </c>
      <c r="I34" s="485">
        <v>232752</v>
      </c>
      <c r="J34" s="501" t="s">
        <v>729</v>
      </c>
      <c r="K34" s="296" t="s">
        <v>562</v>
      </c>
      <c r="L34" s="296" t="s">
        <v>560</v>
      </c>
      <c r="M34" s="472" t="s">
        <v>730</v>
      </c>
      <c r="N34" s="416" t="s">
        <v>731</v>
      </c>
      <c r="O34" s="474" t="s">
        <v>612</v>
      </c>
      <c r="P34" s="502" t="s">
        <v>613</v>
      </c>
      <c r="Q34" s="128" t="s">
        <v>605</v>
      </c>
      <c r="R34" s="491">
        <v>0.26111111111111113</v>
      </c>
      <c r="S34" s="475">
        <v>0.4465277777777778</v>
      </c>
      <c r="T34" s="475">
        <v>0.18541666666666667</v>
      </c>
      <c r="U34" s="475">
        <v>0.25</v>
      </c>
      <c r="V34" s="503" t="s">
        <v>1024</v>
      </c>
      <c r="W34" s="503" t="s">
        <v>605</v>
      </c>
      <c r="X34" s="486"/>
    </row>
    <row r="35" spans="1:24" s="504" customFormat="1" ht="15.75" hidden="1" customHeight="1" x14ac:dyDescent="0.3">
      <c r="A35" s="486" t="s">
        <v>4655</v>
      </c>
      <c r="B35" s="479">
        <v>45506</v>
      </c>
      <c r="C35" s="484">
        <v>45509.73541666667</v>
      </c>
      <c r="D35" s="473">
        <v>45512.726388888892</v>
      </c>
      <c r="E35" s="474">
        <v>45519.458333333336</v>
      </c>
      <c r="F35" s="478">
        <v>45520</v>
      </c>
      <c r="G35" s="509">
        <v>45520</v>
      </c>
      <c r="H35" s="502" t="s">
        <v>613</v>
      </c>
      <c r="I35" s="485">
        <v>232853</v>
      </c>
      <c r="J35" s="501" t="s">
        <v>729</v>
      </c>
      <c r="K35" s="296" t="s">
        <v>562</v>
      </c>
      <c r="L35" s="296" t="s">
        <v>560</v>
      </c>
      <c r="M35" s="472" t="s">
        <v>730</v>
      </c>
      <c r="N35" s="416" t="s">
        <v>731</v>
      </c>
      <c r="O35" s="474" t="s">
        <v>612</v>
      </c>
      <c r="P35" s="502" t="s">
        <v>613</v>
      </c>
      <c r="Q35" s="128" t="s">
        <v>605</v>
      </c>
      <c r="R35" s="491">
        <v>0.39097222222222222</v>
      </c>
      <c r="S35" s="475">
        <v>0.50555555555555554</v>
      </c>
      <c r="T35" s="475">
        <v>0.11458333333333331</v>
      </c>
      <c r="U35" s="475">
        <v>0.25</v>
      </c>
      <c r="V35" s="503" t="s">
        <v>1024</v>
      </c>
      <c r="W35" s="503" t="s">
        <v>605</v>
      </c>
      <c r="X35" s="486"/>
    </row>
    <row r="36" spans="1:24" s="504" customFormat="1" ht="15.75" hidden="1" customHeight="1" x14ac:dyDescent="0.3">
      <c r="A36" s="486" t="s">
        <v>4655</v>
      </c>
      <c r="B36" s="479">
        <v>45506</v>
      </c>
      <c r="C36" s="484">
        <v>45509.73541666667</v>
      </c>
      <c r="D36" s="473">
        <v>45512.726388888892</v>
      </c>
      <c r="E36" s="474">
        <v>45519.458333333336</v>
      </c>
      <c r="F36" s="478">
        <v>45520</v>
      </c>
      <c r="G36" s="509">
        <v>45520</v>
      </c>
      <c r="H36" s="502" t="s">
        <v>613</v>
      </c>
      <c r="I36" s="485">
        <v>232856</v>
      </c>
      <c r="J36" s="501" t="s">
        <v>729</v>
      </c>
      <c r="K36" s="296" t="s">
        <v>562</v>
      </c>
      <c r="L36" s="296" t="s">
        <v>560</v>
      </c>
      <c r="M36" s="472" t="s">
        <v>730</v>
      </c>
      <c r="N36" s="416" t="s">
        <v>731</v>
      </c>
      <c r="O36" s="474" t="s">
        <v>612</v>
      </c>
      <c r="P36" s="502" t="s">
        <v>613</v>
      </c>
      <c r="Q36" s="128" t="s">
        <v>605</v>
      </c>
      <c r="R36" s="491">
        <v>0.24583333333333332</v>
      </c>
      <c r="S36" s="475">
        <v>0.46666666666666667</v>
      </c>
      <c r="T36" s="475">
        <v>0.22083333333333335</v>
      </c>
      <c r="U36" s="475">
        <v>0.25</v>
      </c>
      <c r="V36" s="503" t="s">
        <v>1024</v>
      </c>
      <c r="W36" s="503" t="s">
        <v>605</v>
      </c>
      <c r="X36" s="486"/>
    </row>
    <row r="37" spans="1:24" s="504" customFormat="1" ht="15.75" hidden="1" customHeight="1" x14ac:dyDescent="0.3">
      <c r="A37" s="486" t="s">
        <v>4655</v>
      </c>
      <c r="B37" s="479">
        <v>45506</v>
      </c>
      <c r="C37" s="484">
        <v>45509.73541666667</v>
      </c>
      <c r="D37" s="473">
        <v>45512.726388888892</v>
      </c>
      <c r="E37" s="474">
        <v>45520.666666666664</v>
      </c>
      <c r="F37" s="478">
        <v>45523</v>
      </c>
      <c r="G37" s="509">
        <v>45523</v>
      </c>
      <c r="H37" s="502" t="s">
        <v>613</v>
      </c>
      <c r="I37" s="485">
        <v>233018</v>
      </c>
      <c r="J37" s="501" t="s">
        <v>729</v>
      </c>
      <c r="K37" s="296" t="s">
        <v>562</v>
      </c>
      <c r="L37" s="296" t="s">
        <v>560</v>
      </c>
      <c r="M37" s="472" t="s">
        <v>730</v>
      </c>
      <c r="N37" s="416" t="s">
        <v>731</v>
      </c>
      <c r="O37" s="474" t="s">
        <v>612</v>
      </c>
      <c r="P37" s="502" t="s">
        <v>613</v>
      </c>
      <c r="Q37" s="128" t="s">
        <v>605</v>
      </c>
      <c r="R37" s="491">
        <v>0.35902777777777778</v>
      </c>
      <c r="S37" s="475">
        <v>0.49236111111111114</v>
      </c>
      <c r="T37" s="475">
        <v>0.13333333333333336</v>
      </c>
      <c r="U37" s="475">
        <v>0.25</v>
      </c>
      <c r="V37" s="503" t="s">
        <v>1024</v>
      </c>
      <c r="W37" s="503" t="s">
        <v>605</v>
      </c>
      <c r="X37" s="486"/>
    </row>
    <row r="38" spans="1:24" s="511" customFormat="1" ht="15.75" hidden="1" customHeight="1" x14ac:dyDescent="0.3">
      <c r="A38" s="486" t="s">
        <v>4655</v>
      </c>
      <c r="B38" s="479">
        <v>45506</v>
      </c>
      <c r="C38" s="484">
        <v>45512.737500000003</v>
      </c>
      <c r="D38" s="473">
        <v>45513.671527777777</v>
      </c>
      <c r="E38" s="474">
        <v>45523.375</v>
      </c>
      <c r="F38" s="478">
        <v>45523</v>
      </c>
      <c r="G38" s="509">
        <v>45523</v>
      </c>
      <c r="H38" s="502" t="s">
        <v>613</v>
      </c>
      <c r="I38" s="485">
        <v>233237</v>
      </c>
      <c r="J38" s="501" t="s">
        <v>732</v>
      </c>
      <c r="K38" s="296" t="s">
        <v>562</v>
      </c>
      <c r="L38" s="296" t="s">
        <v>560</v>
      </c>
      <c r="M38" s="472" t="s">
        <v>733</v>
      </c>
      <c r="N38" s="416" t="s">
        <v>734</v>
      </c>
      <c r="O38" s="226" t="s">
        <v>618</v>
      </c>
      <c r="P38" s="502" t="s">
        <v>613</v>
      </c>
      <c r="Q38" s="128" t="s">
        <v>605</v>
      </c>
      <c r="R38" s="491">
        <v>0.54166666666666663</v>
      </c>
      <c r="S38" s="475">
        <v>0.8125</v>
      </c>
      <c r="T38" s="475">
        <v>0.27083333333333337</v>
      </c>
      <c r="U38" s="475">
        <v>0.25</v>
      </c>
      <c r="V38" s="503" t="s">
        <v>747</v>
      </c>
      <c r="W38" s="503">
        <f>T38-U38</f>
        <v>2.083333333333337E-2</v>
      </c>
      <c r="X38" s="486"/>
    </row>
    <row r="39" spans="1:24" s="511" customFormat="1" ht="15.75" hidden="1" customHeight="1" x14ac:dyDescent="0.3">
      <c r="A39" s="486" t="s">
        <v>4655</v>
      </c>
      <c r="B39" s="479">
        <v>45506</v>
      </c>
      <c r="C39" s="484">
        <v>45512.73333333333</v>
      </c>
      <c r="D39" s="473">
        <v>45513.533333333333</v>
      </c>
      <c r="E39" s="474">
        <v>45523.416666666664</v>
      </c>
      <c r="F39" s="478">
        <v>45523</v>
      </c>
      <c r="G39" s="509">
        <v>45523</v>
      </c>
      <c r="H39" s="502" t="s">
        <v>613</v>
      </c>
      <c r="I39" s="485">
        <v>233157</v>
      </c>
      <c r="J39" s="501" t="s">
        <v>735</v>
      </c>
      <c r="K39" s="296" t="s">
        <v>562</v>
      </c>
      <c r="L39" s="296" t="s">
        <v>560</v>
      </c>
      <c r="M39" s="472" t="s">
        <v>736</v>
      </c>
      <c r="N39" s="416" t="s">
        <v>737</v>
      </c>
      <c r="O39" s="474" t="s">
        <v>612</v>
      </c>
      <c r="P39" s="502" t="s">
        <v>613</v>
      </c>
      <c r="Q39" s="128" t="s">
        <v>605</v>
      </c>
      <c r="R39" s="491">
        <v>0.63888888888888884</v>
      </c>
      <c r="S39" s="475">
        <v>0.76388888888888884</v>
      </c>
      <c r="T39" s="475">
        <v>0.125</v>
      </c>
      <c r="U39" s="475">
        <v>0.25</v>
      </c>
      <c r="V39" s="503" t="s">
        <v>1024</v>
      </c>
      <c r="W39" s="503" t="s">
        <v>605</v>
      </c>
      <c r="X39" s="486"/>
    </row>
    <row r="40" spans="1:24" s="504" customFormat="1" ht="15.75" hidden="1" customHeight="1" x14ac:dyDescent="0.3">
      <c r="A40" s="486" t="s">
        <v>4655</v>
      </c>
      <c r="B40" s="479">
        <v>45506</v>
      </c>
      <c r="C40" s="484">
        <v>45520.763888888891</v>
      </c>
      <c r="D40" s="473">
        <v>45523.543055555558</v>
      </c>
      <c r="E40" s="474">
        <v>45523.791666666664</v>
      </c>
      <c r="F40" s="478">
        <v>45524</v>
      </c>
      <c r="G40" s="509">
        <v>45524</v>
      </c>
      <c r="H40" s="502" t="s">
        <v>613</v>
      </c>
      <c r="I40" s="485">
        <v>233220</v>
      </c>
      <c r="J40" s="501" t="s">
        <v>738</v>
      </c>
      <c r="K40" s="296" t="s">
        <v>562</v>
      </c>
      <c r="L40" s="296" t="s">
        <v>560</v>
      </c>
      <c r="M40" s="472" t="s">
        <v>739</v>
      </c>
      <c r="N40" s="416" t="s">
        <v>740</v>
      </c>
      <c r="O40" s="474" t="s">
        <v>612</v>
      </c>
      <c r="P40" s="502" t="s">
        <v>613</v>
      </c>
      <c r="Q40" s="128" t="s">
        <v>605</v>
      </c>
      <c r="R40" s="491">
        <v>0.32083333333333336</v>
      </c>
      <c r="S40" s="475">
        <v>0.42291666666666666</v>
      </c>
      <c r="T40" s="475">
        <v>0.1020833333333333</v>
      </c>
      <c r="U40" s="475">
        <v>0.25</v>
      </c>
      <c r="V40" s="503" t="s">
        <v>1024</v>
      </c>
      <c r="W40" s="503" t="s">
        <v>605</v>
      </c>
      <c r="X40" s="487"/>
    </row>
    <row r="41" spans="1:24" s="504" customFormat="1" ht="15.75" hidden="1" customHeight="1" x14ac:dyDescent="0.3">
      <c r="A41" s="486" t="s">
        <v>4655</v>
      </c>
      <c r="B41" s="479">
        <v>45506</v>
      </c>
      <c r="C41" s="484">
        <v>45512.73333333333</v>
      </c>
      <c r="D41" s="473">
        <v>45513.759027777778</v>
      </c>
      <c r="E41" s="474">
        <v>45524.416666666664</v>
      </c>
      <c r="F41" s="478">
        <v>45524</v>
      </c>
      <c r="G41" s="509">
        <v>45524</v>
      </c>
      <c r="H41" s="502" t="s">
        <v>613</v>
      </c>
      <c r="I41" s="485">
        <v>233282</v>
      </c>
      <c r="J41" s="501" t="s">
        <v>741</v>
      </c>
      <c r="K41" s="296" t="s">
        <v>562</v>
      </c>
      <c r="L41" s="296" t="s">
        <v>560</v>
      </c>
      <c r="M41" s="472" t="s">
        <v>742</v>
      </c>
      <c r="N41" s="416" t="s">
        <v>743</v>
      </c>
      <c r="O41" s="474" t="s">
        <v>612</v>
      </c>
      <c r="P41" s="502" t="s">
        <v>613</v>
      </c>
      <c r="Q41" s="128" t="s">
        <v>605</v>
      </c>
      <c r="R41" s="491">
        <v>0.5229166666666667</v>
      </c>
      <c r="S41" s="475">
        <v>0.77083333333333337</v>
      </c>
      <c r="T41" s="475">
        <v>0.24791666666666667</v>
      </c>
      <c r="U41" s="475">
        <v>0.25</v>
      </c>
      <c r="V41" s="503" t="s">
        <v>1024</v>
      </c>
      <c r="W41" s="503" t="s">
        <v>605</v>
      </c>
      <c r="X41" s="486"/>
    </row>
    <row r="42" spans="1:24" s="504" customFormat="1" ht="15.75" hidden="1" customHeight="1" x14ac:dyDescent="0.3">
      <c r="A42" s="486" t="s">
        <v>4655</v>
      </c>
      <c r="B42" s="479">
        <v>45506</v>
      </c>
      <c r="C42" s="484">
        <v>45512.73333333333</v>
      </c>
      <c r="D42" s="473">
        <v>45513.759027777778</v>
      </c>
      <c r="E42" s="474">
        <v>45524.458333333336</v>
      </c>
      <c r="F42" s="478">
        <v>45525</v>
      </c>
      <c r="G42" s="509">
        <v>45525</v>
      </c>
      <c r="H42" s="502" t="s">
        <v>613</v>
      </c>
      <c r="I42" s="485">
        <v>233283</v>
      </c>
      <c r="J42" s="501" t="s">
        <v>741</v>
      </c>
      <c r="K42" s="296" t="s">
        <v>562</v>
      </c>
      <c r="L42" s="296" t="s">
        <v>560</v>
      </c>
      <c r="M42" s="472" t="s">
        <v>742</v>
      </c>
      <c r="N42" s="416" t="s">
        <v>743</v>
      </c>
      <c r="O42" s="474" t="s">
        <v>612</v>
      </c>
      <c r="P42" s="502" t="s">
        <v>613</v>
      </c>
      <c r="Q42" s="128" t="s">
        <v>605</v>
      </c>
      <c r="R42" s="491">
        <v>0.24374999999999999</v>
      </c>
      <c r="S42" s="475">
        <v>0.47013888888888888</v>
      </c>
      <c r="T42" s="475">
        <v>0.22638888888888889</v>
      </c>
      <c r="U42" s="475">
        <v>0.25</v>
      </c>
      <c r="V42" s="503" t="s">
        <v>1024</v>
      </c>
      <c r="W42" s="503" t="s">
        <v>605</v>
      </c>
      <c r="X42" s="487"/>
    </row>
    <row r="43" spans="1:24" s="504" customFormat="1" ht="15.75" hidden="1" customHeight="1" x14ac:dyDescent="0.3">
      <c r="A43" s="486" t="s">
        <v>4655</v>
      </c>
      <c r="B43" s="479">
        <v>45506</v>
      </c>
      <c r="C43" s="484">
        <v>45512.73333333333</v>
      </c>
      <c r="D43" s="473">
        <v>45513.759027777778</v>
      </c>
      <c r="E43" s="474">
        <v>45525.416666666664</v>
      </c>
      <c r="F43" s="478">
        <v>45525</v>
      </c>
      <c r="G43" s="509">
        <v>45525</v>
      </c>
      <c r="H43" s="502" t="s">
        <v>613</v>
      </c>
      <c r="I43" s="485">
        <v>233337</v>
      </c>
      <c r="J43" s="501" t="s">
        <v>741</v>
      </c>
      <c r="K43" s="296" t="s">
        <v>562</v>
      </c>
      <c r="L43" s="296" t="s">
        <v>560</v>
      </c>
      <c r="M43" s="472" t="s">
        <v>742</v>
      </c>
      <c r="N43" s="416" t="s">
        <v>743</v>
      </c>
      <c r="O43" s="474" t="s">
        <v>612</v>
      </c>
      <c r="P43" s="502" t="s">
        <v>613</v>
      </c>
      <c r="Q43" s="128" t="s">
        <v>605</v>
      </c>
      <c r="R43" s="491">
        <v>0.64375000000000004</v>
      </c>
      <c r="S43" s="475">
        <v>0.77083333333333337</v>
      </c>
      <c r="T43" s="475">
        <v>0.12708333333333333</v>
      </c>
      <c r="U43" s="475">
        <v>0.25</v>
      </c>
      <c r="V43" s="503" t="s">
        <v>1024</v>
      </c>
      <c r="W43" s="503" t="s">
        <v>605</v>
      </c>
      <c r="X43" s="486"/>
    </row>
    <row r="44" spans="1:24" s="504" customFormat="1" ht="15.75" hidden="1" customHeight="1" x14ac:dyDescent="0.3">
      <c r="A44" s="486" t="s">
        <v>4655</v>
      </c>
      <c r="B44" s="479">
        <v>45506</v>
      </c>
      <c r="C44" s="484">
        <v>45512.738194444442</v>
      </c>
      <c r="D44" s="473">
        <v>45513.59652777778</v>
      </c>
      <c r="E44" s="474">
        <v>45525.458333333336</v>
      </c>
      <c r="F44" s="474">
        <v>45526</v>
      </c>
      <c r="G44" s="499">
        <v>45526</v>
      </c>
      <c r="H44" s="502" t="s">
        <v>613</v>
      </c>
      <c r="I44" s="485">
        <v>233340</v>
      </c>
      <c r="J44" s="501" t="s">
        <v>744</v>
      </c>
      <c r="K44" s="296" t="s">
        <v>562</v>
      </c>
      <c r="L44" s="296" t="s">
        <v>560</v>
      </c>
      <c r="M44" s="472" t="s">
        <v>745</v>
      </c>
      <c r="N44" s="416" t="s">
        <v>746</v>
      </c>
      <c r="O44" s="474" t="s">
        <v>612</v>
      </c>
      <c r="P44" s="502" t="s">
        <v>613</v>
      </c>
      <c r="Q44" s="128" t="s">
        <v>605</v>
      </c>
      <c r="R44" s="491">
        <v>0.38750000000000001</v>
      </c>
      <c r="S44" s="475">
        <v>0.58333333333333337</v>
      </c>
      <c r="T44" s="475">
        <v>0.19583333333333336</v>
      </c>
      <c r="U44" s="475">
        <v>0.25</v>
      </c>
      <c r="V44" s="503" t="s">
        <v>1024</v>
      </c>
      <c r="W44" s="503" t="s">
        <v>605</v>
      </c>
      <c r="X44" s="486"/>
    </row>
    <row r="45" spans="1:24" s="504" customFormat="1" ht="15.75" hidden="1" customHeight="1" x14ac:dyDescent="0.3">
      <c r="A45" s="486" t="s">
        <v>4655</v>
      </c>
      <c r="B45" s="479">
        <v>45506</v>
      </c>
      <c r="C45" s="484">
        <v>45512.738194444442</v>
      </c>
      <c r="D45" s="473">
        <v>45513.59652777778</v>
      </c>
      <c r="E45" s="474">
        <v>45526.416666666664</v>
      </c>
      <c r="F45" s="474">
        <v>45526</v>
      </c>
      <c r="G45" s="499">
        <v>45526</v>
      </c>
      <c r="H45" s="502" t="s">
        <v>613</v>
      </c>
      <c r="I45" s="485">
        <v>233532</v>
      </c>
      <c r="J45" s="501" t="s">
        <v>744</v>
      </c>
      <c r="K45" s="296" t="s">
        <v>562</v>
      </c>
      <c r="L45" s="296" t="s">
        <v>560</v>
      </c>
      <c r="M45" s="472" t="s">
        <v>745</v>
      </c>
      <c r="N45" s="416" t="s">
        <v>746</v>
      </c>
      <c r="O45" s="474" t="s">
        <v>612</v>
      </c>
      <c r="P45" s="502" t="s">
        <v>613</v>
      </c>
      <c r="Q45" s="128" t="s">
        <v>605</v>
      </c>
      <c r="R45" s="491">
        <v>0.55000000000000004</v>
      </c>
      <c r="S45" s="475">
        <v>0.75347222222222221</v>
      </c>
      <c r="T45" s="475">
        <v>0.20347222222222217</v>
      </c>
      <c r="U45" s="475">
        <v>0.25</v>
      </c>
      <c r="V45" s="503" t="s">
        <v>1024</v>
      </c>
      <c r="W45" s="503" t="s">
        <v>605</v>
      </c>
      <c r="X45" s="486"/>
    </row>
    <row r="46" spans="1:24" s="504" customFormat="1" ht="15.75" hidden="1" customHeight="1" x14ac:dyDescent="0.3">
      <c r="A46" s="486" t="s">
        <v>4655</v>
      </c>
      <c r="B46" s="479">
        <v>45506</v>
      </c>
      <c r="C46" s="484">
        <v>45512.738194444442</v>
      </c>
      <c r="D46" s="473">
        <v>45513.59652777778</v>
      </c>
      <c r="E46" s="474">
        <v>45526.458333333336</v>
      </c>
      <c r="F46" s="474">
        <v>45527</v>
      </c>
      <c r="G46" s="499">
        <v>45527</v>
      </c>
      <c r="H46" s="502" t="s">
        <v>613</v>
      </c>
      <c r="I46" s="485">
        <v>233533</v>
      </c>
      <c r="J46" s="501" t="s">
        <v>744</v>
      </c>
      <c r="K46" s="296" t="s">
        <v>562</v>
      </c>
      <c r="L46" s="296" t="s">
        <v>560</v>
      </c>
      <c r="M46" s="472" t="s">
        <v>745</v>
      </c>
      <c r="N46" s="416" t="s">
        <v>746</v>
      </c>
      <c r="O46" s="474" t="s">
        <v>612</v>
      </c>
      <c r="P46" s="502" t="s">
        <v>613</v>
      </c>
      <c r="Q46" s="128" t="s">
        <v>605</v>
      </c>
      <c r="R46" s="491">
        <v>0.3125</v>
      </c>
      <c r="S46" s="475">
        <v>0.5395833333333333</v>
      </c>
      <c r="T46" s="475">
        <v>0.2270833333333333</v>
      </c>
      <c r="U46" s="475">
        <v>0.25</v>
      </c>
      <c r="V46" s="503" t="s">
        <v>1024</v>
      </c>
      <c r="W46" s="503" t="s">
        <v>605</v>
      </c>
      <c r="X46" s="486"/>
    </row>
    <row r="47" spans="1:24" s="504" customFormat="1" ht="12" hidden="1" customHeight="1" x14ac:dyDescent="0.3">
      <c r="A47" s="486" t="s">
        <v>4655</v>
      </c>
      <c r="B47" s="479">
        <v>45506</v>
      </c>
      <c r="C47" s="484">
        <v>45512.738194444442</v>
      </c>
      <c r="D47" s="473">
        <v>45513.59652777778</v>
      </c>
      <c r="E47" s="474">
        <v>45527.583333333336</v>
      </c>
      <c r="F47" s="478">
        <v>45530</v>
      </c>
      <c r="G47" s="509">
        <v>45530</v>
      </c>
      <c r="H47" s="502" t="s">
        <v>613</v>
      </c>
      <c r="I47" s="485">
        <v>233603</v>
      </c>
      <c r="J47" s="501" t="s">
        <v>744</v>
      </c>
      <c r="K47" s="296" t="s">
        <v>562</v>
      </c>
      <c r="L47" s="296" t="s">
        <v>560</v>
      </c>
      <c r="M47" s="472" t="s">
        <v>745</v>
      </c>
      <c r="N47" s="416" t="s">
        <v>746</v>
      </c>
      <c r="O47" s="474" t="s">
        <v>612</v>
      </c>
      <c r="P47" s="502" t="s">
        <v>747</v>
      </c>
      <c r="Q47" s="494" t="s">
        <v>4659</v>
      </c>
      <c r="R47" s="491">
        <v>0.33263888888888887</v>
      </c>
      <c r="S47" s="475">
        <v>0.59722222222222221</v>
      </c>
      <c r="T47" s="475">
        <v>0.26458333333333334</v>
      </c>
      <c r="U47" s="475">
        <v>0.25</v>
      </c>
      <c r="V47" s="503" t="s">
        <v>747</v>
      </c>
      <c r="W47" s="503">
        <v>1.4583333333333337E-2</v>
      </c>
      <c r="X47" s="486" t="s">
        <v>4654</v>
      </c>
    </row>
    <row r="48" spans="1:24" s="512" customFormat="1" ht="15.75" hidden="1" customHeight="1" x14ac:dyDescent="0.3">
      <c r="A48" s="486" t="s">
        <v>4655</v>
      </c>
      <c r="B48" s="479">
        <v>45506</v>
      </c>
      <c r="C48" s="484">
        <v>45512.738194444442</v>
      </c>
      <c r="D48" s="473">
        <v>45513.59652777778</v>
      </c>
      <c r="E48" s="474">
        <v>45527.75</v>
      </c>
      <c r="F48" s="478">
        <v>45530</v>
      </c>
      <c r="G48" s="509">
        <v>45530</v>
      </c>
      <c r="H48" s="502" t="s">
        <v>613</v>
      </c>
      <c r="I48" s="485">
        <v>233605</v>
      </c>
      <c r="J48" s="501" t="s">
        <v>744</v>
      </c>
      <c r="K48" s="296" t="s">
        <v>562</v>
      </c>
      <c r="L48" s="296" t="s">
        <v>560</v>
      </c>
      <c r="M48" s="472" t="s">
        <v>745</v>
      </c>
      <c r="N48" s="416" t="s">
        <v>746</v>
      </c>
      <c r="O48" s="474" t="s">
        <v>612</v>
      </c>
      <c r="P48" s="502" t="s">
        <v>613</v>
      </c>
      <c r="Q48" s="128" t="s">
        <v>605</v>
      </c>
      <c r="R48" s="491">
        <v>0.24305555555555555</v>
      </c>
      <c r="S48" s="475">
        <v>0.67361111111111116</v>
      </c>
      <c r="T48" s="475">
        <v>0.43055555555555558</v>
      </c>
      <c r="U48" s="475">
        <v>0.25</v>
      </c>
      <c r="V48" s="503" t="s">
        <v>747</v>
      </c>
      <c r="W48" s="503">
        <f>T48-U48</f>
        <v>0.18055555555555558</v>
      </c>
      <c r="X48" s="486"/>
    </row>
    <row r="49" spans="1:24" s="513" customFormat="1" ht="15.75" hidden="1" customHeight="1" x14ac:dyDescent="0.3">
      <c r="A49" s="486" t="s">
        <v>4655</v>
      </c>
      <c r="B49" s="479">
        <v>45506</v>
      </c>
      <c r="C49" s="484">
        <v>45524.693055555559</v>
      </c>
      <c r="D49" s="473">
        <v>45525.492361111108</v>
      </c>
      <c r="E49" s="474">
        <v>45527.333333333336</v>
      </c>
      <c r="F49" s="478">
        <v>45527</v>
      </c>
      <c r="G49" s="509">
        <v>45527</v>
      </c>
      <c r="H49" s="502" t="s">
        <v>613</v>
      </c>
      <c r="I49" s="485">
        <v>233635</v>
      </c>
      <c r="J49" s="501" t="s">
        <v>748</v>
      </c>
      <c r="K49" s="296" t="s">
        <v>562</v>
      </c>
      <c r="L49" s="296" t="s">
        <v>560</v>
      </c>
      <c r="M49" s="472" t="s">
        <v>749</v>
      </c>
      <c r="N49" s="416" t="s">
        <v>750</v>
      </c>
      <c r="O49" s="474" t="s">
        <v>612</v>
      </c>
      <c r="P49" s="502" t="s">
        <v>613</v>
      </c>
      <c r="Q49" s="128" t="s">
        <v>605</v>
      </c>
      <c r="R49" s="491">
        <v>0.50069444444444444</v>
      </c>
      <c r="S49" s="475">
        <v>0.68055555555555558</v>
      </c>
      <c r="T49" s="475">
        <v>0.17986111111111114</v>
      </c>
      <c r="U49" s="475">
        <v>0.25</v>
      </c>
      <c r="V49" s="503" t="s">
        <v>1024</v>
      </c>
      <c r="W49" s="503" t="s">
        <v>605</v>
      </c>
      <c r="X49" s="486"/>
    </row>
    <row r="50" spans="1:24" s="504" customFormat="1" ht="15.75" hidden="1" customHeight="1" x14ac:dyDescent="0.3">
      <c r="A50" s="486" t="s">
        <v>4655</v>
      </c>
      <c r="B50" s="479">
        <v>45506</v>
      </c>
      <c r="C50" s="484">
        <v>45524.693055555559</v>
      </c>
      <c r="D50" s="473">
        <v>45525.492361111108</v>
      </c>
      <c r="E50" s="474">
        <v>45527.333333333336</v>
      </c>
      <c r="F50" s="478">
        <v>45527</v>
      </c>
      <c r="G50" s="509">
        <v>45527</v>
      </c>
      <c r="H50" s="502" t="s">
        <v>613</v>
      </c>
      <c r="I50" s="485">
        <v>233636</v>
      </c>
      <c r="J50" s="501" t="s">
        <v>752</v>
      </c>
      <c r="K50" s="296" t="s">
        <v>562</v>
      </c>
      <c r="L50" s="296" t="s">
        <v>560</v>
      </c>
      <c r="M50" s="472" t="s">
        <v>753</v>
      </c>
      <c r="N50" s="416" t="s">
        <v>754</v>
      </c>
      <c r="O50" s="474" t="s">
        <v>612</v>
      </c>
      <c r="P50" s="502" t="s">
        <v>613</v>
      </c>
      <c r="Q50" s="128" t="s">
        <v>605</v>
      </c>
      <c r="R50" s="491">
        <v>0.50069444444444444</v>
      </c>
      <c r="S50" s="475">
        <v>0.68055555555555558</v>
      </c>
      <c r="T50" s="475">
        <v>0.17986111111111114</v>
      </c>
      <c r="U50" s="475">
        <v>0.25</v>
      </c>
      <c r="V50" s="503" t="s">
        <v>1024</v>
      </c>
      <c r="W50" s="503" t="s">
        <v>605</v>
      </c>
      <c r="X50" s="486"/>
    </row>
    <row r="51" spans="1:24" s="511" customFormat="1" ht="15.75" hidden="1" customHeight="1" x14ac:dyDescent="0.3">
      <c r="A51" s="486" t="s">
        <v>4655</v>
      </c>
      <c r="B51" s="479">
        <v>45506</v>
      </c>
      <c r="C51" s="484">
        <v>45524.695833333331</v>
      </c>
      <c r="D51" s="473">
        <v>45525.497916666667</v>
      </c>
      <c r="E51" s="474">
        <v>45527.333333333336</v>
      </c>
      <c r="F51" s="478">
        <v>45527</v>
      </c>
      <c r="G51" s="509">
        <v>45527</v>
      </c>
      <c r="H51" s="502" t="s">
        <v>613</v>
      </c>
      <c r="I51" s="485">
        <v>233619</v>
      </c>
      <c r="J51" s="501" t="s">
        <v>755</v>
      </c>
      <c r="K51" s="296" t="s">
        <v>559</v>
      </c>
      <c r="L51" s="296" t="s">
        <v>560</v>
      </c>
      <c r="M51" s="472" t="s">
        <v>756</v>
      </c>
      <c r="N51" s="416" t="s">
        <v>757</v>
      </c>
      <c r="O51" s="226" t="s">
        <v>618</v>
      </c>
      <c r="P51" s="502" t="s">
        <v>613</v>
      </c>
      <c r="Q51" s="128" t="s">
        <v>605</v>
      </c>
      <c r="R51" s="491">
        <v>0.50972222222222219</v>
      </c>
      <c r="S51" s="475">
        <v>0.70763888888888893</v>
      </c>
      <c r="T51" s="475">
        <v>0.19791666666666674</v>
      </c>
      <c r="U51" s="475">
        <v>0.25</v>
      </c>
      <c r="V51" s="503" t="s">
        <v>1024</v>
      </c>
      <c r="W51" s="503" t="s">
        <v>605</v>
      </c>
      <c r="X51" s="486"/>
    </row>
    <row r="52" spans="1:24" s="511" customFormat="1" ht="15.75" hidden="1" customHeight="1" x14ac:dyDescent="0.3">
      <c r="A52" s="486" t="s">
        <v>4655</v>
      </c>
      <c r="B52" s="479">
        <v>45506</v>
      </c>
      <c r="C52" s="484">
        <v>45525.716666666667</v>
      </c>
      <c r="D52" s="473">
        <v>45525.755555555559</v>
      </c>
      <c r="E52" s="474">
        <v>45527.333333333336</v>
      </c>
      <c r="F52" s="478">
        <v>45527</v>
      </c>
      <c r="G52" s="509">
        <v>45527</v>
      </c>
      <c r="H52" s="502" t="s">
        <v>613</v>
      </c>
      <c r="I52" s="485">
        <v>233621</v>
      </c>
      <c r="J52" s="501" t="s">
        <v>758</v>
      </c>
      <c r="K52" s="296" t="s">
        <v>559</v>
      </c>
      <c r="L52" s="296" t="s">
        <v>560</v>
      </c>
      <c r="M52" s="472" t="s">
        <v>759</v>
      </c>
      <c r="N52" s="416" t="s">
        <v>760</v>
      </c>
      <c r="O52" s="226" t="s">
        <v>618</v>
      </c>
      <c r="P52" s="502" t="s">
        <v>613</v>
      </c>
      <c r="Q52" s="128" t="s">
        <v>605</v>
      </c>
      <c r="R52" s="491">
        <v>0.50972222222222219</v>
      </c>
      <c r="S52" s="475">
        <v>0.70763888888888893</v>
      </c>
      <c r="T52" s="475">
        <v>0.19791666666666674</v>
      </c>
      <c r="U52" s="475">
        <v>0.25</v>
      </c>
      <c r="V52" s="503" t="s">
        <v>1024</v>
      </c>
      <c r="W52" s="503" t="s">
        <v>605</v>
      </c>
      <c r="X52" s="486"/>
    </row>
    <row r="53" spans="1:24" s="504" customFormat="1" ht="15.75" hidden="1" customHeight="1" x14ac:dyDescent="0.3">
      <c r="A53" s="486" t="s">
        <v>4655</v>
      </c>
      <c r="B53" s="479">
        <v>45506</v>
      </c>
      <c r="C53" s="484">
        <v>45523.343055555553</v>
      </c>
      <c r="D53" s="473">
        <v>45524.532638888886</v>
      </c>
      <c r="E53" s="474">
        <v>45530.125</v>
      </c>
      <c r="F53" s="478">
        <v>45530</v>
      </c>
      <c r="G53" s="509">
        <v>45530</v>
      </c>
      <c r="H53" s="502" t="s">
        <v>613</v>
      </c>
      <c r="I53" s="485">
        <v>233727</v>
      </c>
      <c r="J53" s="501" t="s">
        <v>761</v>
      </c>
      <c r="K53" s="296" t="s">
        <v>562</v>
      </c>
      <c r="L53" s="296" t="s">
        <v>560</v>
      </c>
      <c r="M53" s="472" t="s">
        <v>762</v>
      </c>
      <c r="N53" s="416" t="s">
        <v>763</v>
      </c>
      <c r="O53" s="474" t="s">
        <v>612</v>
      </c>
      <c r="P53" s="502" t="s">
        <v>613</v>
      </c>
      <c r="Q53" s="128" t="s">
        <v>605</v>
      </c>
      <c r="R53" s="491">
        <v>0.42638888888888887</v>
      </c>
      <c r="S53" s="475">
        <v>0.60902777777777772</v>
      </c>
      <c r="T53" s="475">
        <v>0.18263888888888885</v>
      </c>
      <c r="U53" s="475">
        <v>0.25</v>
      </c>
      <c r="V53" s="503" t="s">
        <v>1024</v>
      </c>
      <c r="W53" s="503" t="s">
        <v>605</v>
      </c>
      <c r="X53" s="486"/>
    </row>
    <row r="54" spans="1:24" s="504" customFormat="1" ht="15.75" hidden="1" customHeight="1" x14ac:dyDescent="0.3">
      <c r="A54" s="486" t="s">
        <v>4655</v>
      </c>
      <c r="B54" s="479">
        <v>45506</v>
      </c>
      <c r="C54" s="484">
        <v>45523.343055555553</v>
      </c>
      <c r="D54" s="473">
        <v>45524.532638888886</v>
      </c>
      <c r="E54" s="474">
        <v>45530.125</v>
      </c>
      <c r="F54" s="474">
        <v>45530</v>
      </c>
      <c r="G54" s="499">
        <v>45530</v>
      </c>
      <c r="H54" s="502" t="s">
        <v>613</v>
      </c>
      <c r="I54" s="485">
        <v>233726</v>
      </c>
      <c r="J54" s="501" t="s">
        <v>761</v>
      </c>
      <c r="K54" s="296" t="s">
        <v>562</v>
      </c>
      <c r="L54" s="296" t="s">
        <v>560</v>
      </c>
      <c r="M54" s="472" t="s">
        <v>762</v>
      </c>
      <c r="N54" s="416" t="s">
        <v>763</v>
      </c>
      <c r="O54" s="474" t="s">
        <v>612</v>
      </c>
      <c r="P54" s="502" t="s">
        <v>613</v>
      </c>
      <c r="Q54" s="128" t="s">
        <v>605</v>
      </c>
      <c r="R54" s="491">
        <v>0.31805555555555554</v>
      </c>
      <c r="S54" s="475">
        <v>0.60624999999999996</v>
      </c>
      <c r="T54" s="475">
        <v>0.28819444444444442</v>
      </c>
      <c r="U54" s="475">
        <v>0.25</v>
      </c>
      <c r="V54" s="503" t="s">
        <v>747</v>
      </c>
      <c r="W54" s="503">
        <f t="shared" ref="W54:W56" si="0">T54-U54</f>
        <v>3.819444444444442E-2</v>
      </c>
      <c r="X54" s="486"/>
    </row>
    <row r="55" spans="1:24" s="504" customFormat="1" ht="15.75" hidden="1" customHeight="1" x14ac:dyDescent="0.3">
      <c r="A55" s="486" t="s">
        <v>4655</v>
      </c>
      <c r="B55" s="479">
        <v>45506</v>
      </c>
      <c r="C55" s="484" t="s">
        <v>764</v>
      </c>
      <c r="D55" s="473">
        <v>45526.445833333331</v>
      </c>
      <c r="E55" s="474">
        <v>45530.375</v>
      </c>
      <c r="F55" s="474">
        <v>45530</v>
      </c>
      <c r="G55" s="499">
        <v>45530</v>
      </c>
      <c r="H55" s="502" t="s">
        <v>613</v>
      </c>
      <c r="I55" s="485">
        <v>233737</v>
      </c>
      <c r="J55" s="501" t="s">
        <v>765</v>
      </c>
      <c r="K55" s="296" t="s">
        <v>562</v>
      </c>
      <c r="L55" s="296" t="s">
        <v>560</v>
      </c>
      <c r="M55" s="472" t="s">
        <v>766</v>
      </c>
      <c r="N55" s="416" t="s">
        <v>767</v>
      </c>
      <c r="O55" s="226" t="s">
        <v>618</v>
      </c>
      <c r="P55" s="502" t="s">
        <v>613</v>
      </c>
      <c r="Q55" s="128" t="s">
        <v>605</v>
      </c>
      <c r="R55" s="491">
        <v>0.4236111111111111</v>
      </c>
      <c r="S55" s="475">
        <v>0.68472222222222223</v>
      </c>
      <c r="T55" s="475">
        <v>0.26111111111111113</v>
      </c>
      <c r="U55" s="475">
        <v>0.25</v>
      </c>
      <c r="V55" s="503" t="s">
        <v>747</v>
      </c>
      <c r="W55" s="503">
        <f t="shared" si="0"/>
        <v>1.1111111111111127E-2</v>
      </c>
      <c r="X55" s="486"/>
    </row>
    <row r="56" spans="1:24" s="504" customFormat="1" ht="15.75" hidden="1" customHeight="1" x14ac:dyDescent="0.3">
      <c r="A56" s="486" t="s">
        <v>4655</v>
      </c>
      <c r="B56" s="479">
        <v>45506</v>
      </c>
      <c r="C56" s="484">
        <v>45525.732638888891</v>
      </c>
      <c r="D56" s="473">
        <v>45526.423611111109</v>
      </c>
      <c r="E56" s="474">
        <v>45530.333333333336</v>
      </c>
      <c r="F56" s="474">
        <v>45530</v>
      </c>
      <c r="G56" s="499">
        <v>45530</v>
      </c>
      <c r="H56" s="502" t="s">
        <v>613</v>
      </c>
      <c r="I56" s="485">
        <v>233738</v>
      </c>
      <c r="J56" s="501" t="s">
        <v>768</v>
      </c>
      <c r="K56" s="296" t="s">
        <v>562</v>
      </c>
      <c r="L56" s="296" t="s">
        <v>560</v>
      </c>
      <c r="M56" s="472" t="s">
        <v>769</v>
      </c>
      <c r="N56" s="416" t="s">
        <v>770</v>
      </c>
      <c r="O56" s="226" t="s">
        <v>618</v>
      </c>
      <c r="P56" s="502" t="s">
        <v>613</v>
      </c>
      <c r="Q56" s="128" t="s">
        <v>605</v>
      </c>
      <c r="R56" s="491">
        <v>0.4236111111111111</v>
      </c>
      <c r="S56" s="475">
        <v>0.68472222222222223</v>
      </c>
      <c r="T56" s="475">
        <v>0.26111111111111113</v>
      </c>
      <c r="U56" s="475">
        <v>0.25</v>
      </c>
      <c r="V56" s="503" t="s">
        <v>747</v>
      </c>
      <c r="W56" s="503">
        <f t="shared" si="0"/>
        <v>1.1111111111111127E-2</v>
      </c>
      <c r="X56" s="486"/>
    </row>
    <row r="57" spans="1:24" s="504" customFormat="1" ht="15.75" hidden="1" customHeight="1" x14ac:dyDescent="0.3">
      <c r="A57" s="486" t="s">
        <v>4655</v>
      </c>
      <c r="B57" s="479">
        <v>45506</v>
      </c>
      <c r="C57" s="484">
        <v>45524.693749999999</v>
      </c>
      <c r="D57" s="473">
        <v>45526.465277777781</v>
      </c>
      <c r="E57" s="474">
        <v>45530.375</v>
      </c>
      <c r="F57" s="474">
        <v>45531</v>
      </c>
      <c r="G57" s="499">
        <v>45531</v>
      </c>
      <c r="H57" s="502" t="s">
        <v>613</v>
      </c>
      <c r="I57" s="485">
        <v>233735</v>
      </c>
      <c r="J57" s="501" t="s">
        <v>771</v>
      </c>
      <c r="K57" s="296" t="s">
        <v>562</v>
      </c>
      <c r="L57" s="296" t="s">
        <v>560</v>
      </c>
      <c r="M57" s="472" t="s">
        <v>772</v>
      </c>
      <c r="N57" s="416" t="s">
        <v>773</v>
      </c>
      <c r="O57" s="519" t="s">
        <v>4674</v>
      </c>
      <c r="P57" s="502" t="s">
        <v>613</v>
      </c>
      <c r="Q57" s="128" t="s">
        <v>605</v>
      </c>
      <c r="R57" s="493">
        <v>0.34722222222222221</v>
      </c>
      <c r="S57" s="481">
        <v>0.40972222222222221</v>
      </c>
      <c r="T57" s="475">
        <v>6.25E-2</v>
      </c>
      <c r="U57" s="475">
        <v>0.25</v>
      </c>
      <c r="V57" s="503" t="s">
        <v>1024</v>
      </c>
      <c r="W57" s="503" t="s">
        <v>605</v>
      </c>
      <c r="X57" s="486"/>
    </row>
    <row r="58" spans="1:24" s="504" customFormat="1" ht="15.75" hidden="1" customHeight="1" x14ac:dyDescent="0.3">
      <c r="A58" s="486" t="s">
        <v>4655</v>
      </c>
      <c r="B58" s="479">
        <v>45506</v>
      </c>
      <c r="C58" s="484">
        <v>45516.683333333334</v>
      </c>
      <c r="D58" s="473">
        <v>45517.507638888892</v>
      </c>
      <c r="E58" s="474">
        <v>45531.375</v>
      </c>
      <c r="F58" s="478">
        <v>45531</v>
      </c>
      <c r="G58" s="509">
        <v>45531</v>
      </c>
      <c r="H58" s="502" t="s">
        <v>613</v>
      </c>
      <c r="I58" s="485">
        <v>233796</v>
      </c>
      <c r="J58" s="501" t="s">
        <v>774</v>
      </c>
      <c r="K58" s="296" t="s">
        <v>562</v>
      </c>
      <c r="L58" s="296" t="s">
        <v>560</v>
      </c>
      <c r="M58" s="472" t="s">
        <v>775</v>
      </c>
      <c r="N58" s="416" t="s">
        <v>776</v>
      </c>
      <c r="O58" s="474" t="s">
        <v>612</v>
      </c>
      <c r="P58" s="502" t="s">
        <v>613</v>
      </c>
      <c r="Q58" s="128" t="s">
        <v>605</v>
      </c>
      <c r="R58" s="491">
        <v>0.4861111111111111</v>
      </c>
      <c r="S58" s="475">
        <v>0.68888888888888888</v>
      </c>
      <c r="T58" s="475">
        <v>0.20277777777777778</v>
      </c>
      <c r="U58" s="475">
        <v>0.25</v>
      </c>
      <c r="V58" s="503" t="s">
        <v>1024</v>
      </c>
      <c r="W58" s="503" t="s">
        <v>605</v>
      </c>
      <c r="X58" s="486"/>
    </row>
    <row r="59" spans="1:24" s="504" customFormat="1" ht="15.75" hidden="1" customHeight="1" x14ac:dyDescent="0.3">
      <c r="A59" s="486" t="s">
        <v>4655</v>
      </c>
      <c r="B59" s="479">
        <v>45506</v>
      </c>
      <c r="C59" s="484">
        <v>45516.683333333334</v>
      </c>
      <c r="D59" s="473">
        <v>45517.507638888892</v>
      </c>
      <c r="E59" s="474">
        <v>45531.375</v>
      </c>
      <c r="F59" s="478">
        <v>45531</v>
      </c>
      <c r="G59" s="509">
        <v>45531</v>
      </c>
      <c r="H59" s="502" t="s">
        <v>613</v>
      </c>
      <c r="I59" s="485">
        <v>233792</v>
      </c>
      <c r="J59" s="501" t="s">
        <v>774</v>
      </c>
      <c r="K59" s="296" t="s">
        <v>562</v>
      </c>
      <c r="L59" s="296" t="s">
        <v>560</v>
      </c>
      <c r="M59" s="472" t="s">
        <v>775</v>
      </c>
      <c r="N59" s="416" t="s">
        <v>776</v>
      </c>
      <c r="O59" s="474" t="s">
        <v>612</v>
      </c>
      <c r="P59" s="502" t="s">
        <v>613</v>
      </c>
      <c r="Q59" s="128" t="s">
        <v>605</v>
      </c>
      <c r="R59" s="491">
        <v>0.53055555555555556</v>
      </c>
      <c r="S59" s="475">
        <v>0.71527777777777779</v>
      </c>
      <c r="T59" s="475">
        <v>0.18472222222222223</v>
      </c>
      <c r="U59" s="475">
        <v>0.25</v>
      </c>
      <c r="V59" s="503" t="s">
        <v>1024</v>
      </c>
      <c r="W59" s="503" t="s">
        <v>605</v>
      </c>
      <c r="X59" s="486"/>
    </row>
    <row r="60" spans="1:24" s="511" customFormat="1" ht="15.75" hidden="1" customHeight="1" x14ac:dyDescent="0.3">
      <c r="A60" s="486" t="s">
        <v>4655</v>
      </c>
      <c r="B60" s="479">
        <v>45506</v>
      </c>
      <c r="C60" s="484">
        <v>45519.409722222219</v>
      </c>
      <c r="D60" s="473">
        <v>45519.538194444445</v>
      </c>
      <c r="E60" s="474">
        <v>45532.333333333336</v>
      </c>
      <c r="F60" s="478">
        <v>45532</v>
      </c>
      <c r="G60" s="509">
        <v>45532</v>
      </c>
      <c r="H60" s="502" t="s">
        <v>613</v>
      </c>
      <c r="I60" s="485">
        <v>233989</v>
      </c>
      <c r="J60" s="501" t="s">
        <v>777</v>
      </c>
      <c r="K60" s="296" t="s">
        <v>562</v>
      </c>
      <c r="L60" s="296" t="s">
        <v>560</v>
      </c>
      <c r="M60" s="472" t="s">
        <v>778</v>
      </c>
      <c r="N60" s="416" t="s">
        <v>779</v>
      </c>
      <c r="O60" s="226" t="s">
        <v>618</v>
      </c>
      <c r="P60" s="502" t="s">
        <v>613</v>
      </c>
      <c r="Q60" s="128" t="s">
        <v>605</v>
      </c>
      <c r="R60" s="491">
        <v>0.40902777777777777</v>
      </c>
      <c r="S60" s="475">
        <v>0.79513888888888884</v>
      </c>
      <c r="T60" s="475">
        <v>0.38611111111111107</v>
      </c>
      <c r="U60" s="475">
        <v>0.25</v>
      </c>
      <c r="V60" s="503" t="s">
        <v>747</v>
      </c>
      <c r="W60" s="503">
        <f>T60-U60</f>
        <v>0.13611111111111107</v>
      </c>
      <c r="X60" s="486"/>
    </row>
    <row r="61" spans="1:24" s="504" customFormat="1" ht="15.75" hidden="1" customHeight="1" x14ac:dyDescent="0.3">
      <c r="A61" s="486" t="s">
        <v>4655</v>
      </c>
      <c r="B61" s="479">
        <v>45506</v>
      </c>
      <c r="C61" s="484">
        <v>45523.393055555556</v>
      </c>
      <c r="D61" s="473">
        <v>45525.565972222219</v>
      </c>
      <c r="E61" s="474">
        <v>45532.375</v>
      </c>
      <c r="F61" s="474">
        <v>45532</v>
      </c>
      <c r="G61" s="499">
        <v>45532</v>
      </c>
      <c r="H61" s="502" t="s">
        <v>613</v>
      </c>
      <c r="I61" s="485">
        <v>233980</v>
      </c>
      <c r="J61" s="501" t="s">
        <v>780</v>
      </c>
      <c r="K61" s="296" t="s">
        <v>562</v>
      </c>
      <c r="L61" s="296" t="s">
        <v>560</v>
      </c>
      <c r="M61" s="472" t="s">
        <v>781</v>
      </c>
      <c r="N61" s="416" t="s">
        <v>782</v>
      </c>
      <c r="O61" s="474" t="s">
        <v>612</v>
      </c>
      <c r="P61" s="502" t="s">
        <v>613</v>
      </c>
      <c r="Q61" s="128" t="s">
        <v>605</v>
      </c>
      <c r="R61" s="491">
        <v>0.51388888888888884</v>
      </c>
      <c r="S61" s="475">
        <v>0.67291666666666672</v>
      </c>
      <c r="T61" s="475">
        <v>0.15902777777777788</v>
      </c>
      <c r="U61" s="475">
        <v>0.25</v>
      </c>
      <c r="V61" s="503" t="s">
        <v>1024</v>
      </c>
      <c r="W61" s="503" t="s">
        <v>605</v>
      </c>
      <c r="X61" s="486"/>
    </row>
    <row r="62" spans="1:24" s="504" customFormat="1" ht="15.75" hidden="1" customHeight="1" x14ac:dyDescent="0.3">
      <c r="A62" s="486" t="s">
        <v>4655</v>
      </c>
      <c r="B62" s="479">
        <v>45506</v>
      </c>
      <c r="C62" s="484">
        <v>45530.645138888889</v>
      </c>
      <c r="D62" s="473">
        <v>45530.694444444445</v>
      </c>
      <c r="E62" s="474">
        <v>45532.458333333336</v>
      </c>
      <c r="F62" s="474">
        <v>45532</v>
      </c>
      <c r="G62" s="499">
        <v>45532</v>
      </c>
      <c r="H62" s="502" t="s">
        <v>613</v>
      </c>
      <c r="I62" s="485">
        <v>233974</v>
      </c>
      <c r="J62" s="501" t="s">
        <v>783</v>
      </c>
      <c r="K62" s="296" t="s">
        <v>562</v>
      </c>
      <c r="L62" s="296" t="s">
        <v>560</v>
      </c>
      <c r="M62" s="472" t="s">
        <v>784</v>
      </c>
      <c r="N62" s="416" t="s">
        <v>785</v>
      </c>
      <c r="O62" s="474" t="s">
        <v>612</v>
      </c>
      <c r="P62" s="502" t="s">
        <v>613</v>
      </c>
      <c r="Q62" s="128" t="s">
        <v>605</v>
      </c>
      <c r="R62" s="491">
        <v>0.56597222222222221</v>
      </c>
      <c r="S62" s="475">
        <v>0.71597222222222223</v>
      </c>
      <c r="T62" s="475">
        <v>0.15000000000000002</v>
      </c>
      <c r="U62" s="475">
        <v>0.25</v>
      </c>
      <c r="V62" s="503" t="s">
        <v>1024</v>
      </c>
      <c r="W62" s="503" t="s">
        <v>605</v>
      </c>
      <c r="X62" s="487"/>
    </row>
    <row r="63" spans="1:24" s="504" customFormat="1" ht="15.75" hidden="1" customHeight="1" x14ac:dyDescent="0.3">
      <c r="A63" s="486" t="s">
        <v>4655</v>
      </c>
      <c r="B63" s="479">
        <v>45506</v>
      </c>
      <c r="C63" s="484">
        <v>45527.361805555556</v>
      </c>
      <c r="D63" s="473">
        <v>45527.654861111114</v>
      </c>
      <c r="E63" s="474">
        <v>45533.166666666664</v>
      </c>
      <c r="F63" s="478">
        <v>45533</v>
      </c>
      <c r="G63" s="509">
        <v>45533</v>
      </c>
      <c r="H63" s="502" t="s">
        <v>613</v>
      </c>
      <c r="I63" s="485">
        <v>234103</v>
      </c>
      <c r="J63" s="501" t="s">
        <v>786</v>
      </c>
      <c r="K63" s="296" t="s">
        <v>562</v>
      </c>
      <c r="L63" s="296" t="s">
        <v>560</v>
      </c>
      <c r="M63" s="472" t="s">
        <v>787</v>
      </c>
      <c r="N63" s="416" t="s">
        <v>788</v>
      </c>
      <c r="O63" s="474" t="s">
        <v>612</v>
      </c>
      <c r="P63" s="502" t="s">
        <v>613</v>
      </c>
      <c r="Q63" s="128" t="s">
        <v>605</v>
      </c>
      <c r="R63" s="491">
        <v>0.3527777777777778</v>
      </c>
      <c r="S63" s="475">
        <v>0.48055555555555557</v>
      </c>
      <c r="T63" s="475">
        <v>0.12777777777777777</v>
      </c>
      <c r="U63" s="475">
        <v>0.25</v>
      </c>
      <c r="V63" s="503" t="s">
        <v>1024</v>
      </c>
      <c r="W63" s="503" t="s">
        <v>605</v>
      </c>
      <c r="X63" s="486"/>
    </row>
    <row r="64" spans="1:24" s="504" customFormat="1" ht="15.75" hidden="1" customHeight="1" x14ac:dyDescent="0.3">
      <c r="A64" s="486" t="s">
        <v>4655</v>
      </c>
      <c r="B64" s="479">
        <v>45506</v>
      </c>
      <c r="C64" s="484">
        <v>45527.361805555556</v>
      </c>
      <c r="D64" s="473">
        <v>45527.654861111114</v>
      </c>
      <c r="E64" s="474">
        <v>45533.166666666664</v>
      </c>
      <c r="F64" s="478">
        <v>45533</v>
      </c>
      <c r="G64" s="509">
        <v>45533</v>
      </c>
      <c r="H64" s="502" t="s">
        <v>613</v>
      </c>
      <c r="I64" s="485">
        <v>234110</v>
      </c>
      <c r="J64" s="501" t="s">
        <v>786</v>
      </c>
      <c r="K64" s="296" t="s">
        <v>562</v>
      </c>
      <c r="L64" s="296" t="s">
        <v>560</v>
      </c>
      <c r="M64" s="472" t="s">
        <v>787</v>
      </c>
      <c r="N64" s="416" t="s">
        <v>788</v>
      </c>
      <c r="O64" s="474" t="s">
        <v>612</v>
      </c>
      <c r="P64" s="502" t="s">
        <v>613</v>
      </c>
      <c r="Q64" s="128" t="s">
        <v>605</v>
      </c>
      <c r="R64" s="491">
        <v>0.35138888888888886</v>
      </c>
      <c r="S64" s="475">
        <v>0.47569444444444442</v>
      </c>
      <c r="T64" s="475">
        <v>0.12430555555555556</v>
      </c>
      <c r="U64" s="475">
        <v>0.25</v>
      </c>
      <c r="V64" s="503" t="s">
        <v>1024</v>
      </c>
      <c r="W64" s="503" t="s">
        <v>605</v>
      </c>
      <c r="X64" s="486"/>
    </row>
    <row r="65" spans="1:24" s="504" customFormat="1" ht="15.75" hidden="1" customHeight="1" x14ac:dyDescent="0.3">
      <c r="A65" s="486" t="s">
        <v>4655</v>
      </c>
      <c r="B65" s="479">
        <v>45506</v>
      </c>
      <c r="C65" s="484">
        <v>45531.495138888888</v>
      </c>
      <c r="D65" s="473">
        <v>45531.665277777778</v>
      </c>
      <c r="E65" s="474">
        <v>45533.416666666664</v>
      </c>
      <c r="F65" s="478">
        <v>45533</v>
      </c>
      <c r="G65" s="509">
        <v>45533</v>
      </c>
      <c r="H65" s="502" t="s">
        <v>613</v>
      </c>
      <c r="I65" s="485">
        <v>234139</v>
      </c>
      <c r="J65" s="501" t="s">
        <v>789</v>
      </c>
      <c r="K65" s="296" t="s">
        <v>562</v>
      </c>
      <c r="L65" s="296" t="s">
        <v>560</v>
      </c>
      <c r="M65" s="472" t="s">
        <v>790</v>
      </c>
      <c r="N65" s="416" t="s">
        <v>791</v>
      </c>
      <c r="O65" s="519" t="s">
        <v>4674</v>
      </c>
      <c r="P65" s="502" t="s">
        <v>613</v>
      </c>
      <c r="Q65" s="128" t="s">
        <v>605</v>
      </c>
      <c r="R65" s="491">
        <v>0.55486111111111114</v>
      </c>
      <c r="S65" s="475">
        <v>0.625</v>
      </c>
      <c r="T65" s="475">
        <v>7.0138888888888862E-2</v>
      </c>
      <c r="U65" s="475">
        <v>0.25</v>
      </c>
      <c r="V65" s="503" t="s">
        <v>1024</v>
      </c>
      <c r="W65" s="503" t="s">
        <v>605</v>
      </c>
      <c r="X65" s="487"/>
    </row>
    <row r="66" spans="1:24" s="504" customFormat="1" ht="15.75" hidden="1" customHeight="1" x14ac:dyDescent="0.3">
      <c r="A66" s="486" t="s">
        <v>4655</v>
      </c>
      <c r="B66" s="479">
        <v>45506</v>
      </c>
      <c r="C66" s="484">
        <v>45531.49722222222</v>
      </c>
      <c r="D66" s="473">
        <v>45532.640277777777</v>
      </c>
      <c r="E66" s="474">
        <v>45533.416666666664</v>
      </c>
      <c r="F66" s="478">
        <v>45533</v>
      </c>
      <c r="G66" s="509">
        <v>45533</v>
      </c>
      <c r="H66" s="502" t="s">
        <v>613</v>
      </c>
      <c r="I66" s="485">
        <v>234094</v>
      </c>
      <c r="J66" s="501" t="s">
        <v>792</v>
      </c>
      <c r="K66" s="296" t="s">
        <v>562</v>
      </c>
      <c r="L66" s="296" t="s">
        <v>560</v>
      </c>
      <c r="M66" s="472" t="s">
        <v>793</v>
      </c>
      <c r="N66" s="416" t="s">
        <v>794</v>
      </c>
      <c r="O66" s="226" t="s">
        <v>618</v>
      </c>
      <c r="P66" s="502" t="s">
        <v>613</v>
      </c>
      <c r="Q66" s="128" t="s">
        <v>605</v>
      </c>
      <c r="R66" s="491">
        <v>0.49791666666666667</v>
      </c>
      <c r="S66" s="475">
        <v>0.60902777777777772</v>
      </c>
      <c r="T66" s="475">
        <v>0.11111111111111105</v>
      </c>
      <c r="U66" s="475">
        <v>0.25</v>
      </c>
      <c r="V66" s="503" t="s">
        <v>1024</v>
      </c>
      <c r="W66" s="503" t="s">
        <v>605</v>
      </c>
      <c r="X66" s="487"/>
    </row>
    <row r="67" spans="1:24" s="504" customFormat="1" ht="15.75" hidden="1" customHeight="1" x14ac:dyDescent="0.3">
      <c r="A67" s="486" t="s">
        <v>4655</v>
      </c>
      <c r="B67" s="479">
        <v>45506</v>
      </c>
      <c r="C67" s="484">
        <v>45532.595833333333</v>
      </c>
      <c r="D67" s="473">
        <v>45533.320833333331</v>
      </c>
      <c r="E67" s="474">
        <v>45534.416666666664</v>
      </c>
      <c r="F67" s="478">
        <v>45534</v>
      </c>
      <c r="G67" s="509">
        <v>45534</v>
      </c>
      <c r="H67" s="502" t="s">
        <v>613</v>
      </c>
      <c r="I67" s="485">
        <v>234186</v>
      </c>
      <c r="J67" s="501" t="s">
        <v>795</v>
      </c>
      <c r="K67" s="296" t="s">
        <v>562</v>
      </c>
      <c r="L67" s="296" t="s">
        <v>560</v>
      </c>
      <c r="M67" s="472" t="s">
        <v>796</v>
      </c>
      <c r="N67" s="416" t="s">
        <v>797</v>
      </c>
      <c r="O67" s="226" t="s">
        <v>618</v>
      </c>
      <c r="P67" s="502" t="s">
        <v>613</v>
      </c>
      <c r="Q67" s="128" t="s">
        <v>605</v>
      </c>
      <c r="R67" s="491">
        <v>0.4548611111111111</v>
      </c>
      <c r="S67" s="475">
        <v>0.71527777777777779</v>
      </c>
      <c r="T67" s="475">
        <v>0.26041666666666669</v>
      </c>
      <c r="U67" s="475">
        <v>0.25</v>
      </c>
      <c r="V67" s="503" t="s">
        <v>747</v>
      </c>
      <c r="W67" s="503">
        <f>T67-U67</f>
        <v>1.0416666666666685E-2</v>
      </c>
      <c r="X67" s="486"/>
    </row>
    <row r="68" spans="1:24" s="504" customFormat="1" ht="15.75" hidden="1" customHeight="1" x14ac:dyDescent="0.3">
      <c r="A68" s="486" t="s">
        <v>4655</v>
      </c>
      <c r="B68" s="479">
        <v>45506</v>
      </c>
      <c r="C68" s="484">
        <v>45533.490972222222</v>
      </c>
      <c r="D68" s="473">
        <v>45533.740972222222</v>
      </c>
      <c r="E68" s="474">
        <v>45534.791666666664</v>
      </c>
      <c r="F68" s="478">
        <v>45534</v>
      </c>
      <c r="G68" s="509">
        <v>45534</v>
      </c>
      <c r="H68" s="502" t="s">
        <v>613</v>
      </c>
      <c r="I68" s="485">
        <v>234278</v>
      </c>
      <c r="J68" s="501" t="s">
        <v>798</v>
      </c>
      <c r="K68" s="296" t="s">
        <v>559</v>
      </c>
      <c r="L68" s="296" t="s">
        <v>560</v>
      </c>
      <c r="M68" s="472" t="s">
        <v>799</v>
      </c>
      <c r="N68" s="416" t="s">
        <v>800</v>
      </c>
      <c r="O68" s="226" t="s">
        <v>618</v>
      </c>
      <c r="P68" s="502" t="s">
        <v>613</v>
      </c>
      <c r="Q68" s="128" t="s">
        <v>605</v>
      </c>
      <c r="R68" s="491">
        <v>0.96875</v>
      </c>
      <c r="S68" s="475">
        <v>3.4722222222222224E-2</v>
      </c>
      <c r="T68" s="475">
        <v>6.5972222222222224E-2</v>
      </c>
      <c r="U68" s="475">
        <v>0.25</v>
      </c>
      <c r="V68" s="503" t="s">
        <v>1024</v>
      </c>
      <c r="W68" s="503" t="s">
        <v>605</v>
      </c>
      <c r="X68" s="486"/>
    </row>
    <row r="69" spans="1:24" s="504" customFormat="1" ht="15.75" hidden="1" customHeight="1" x14ac:dyDescent="0.3">
      <c r="A69" s="486" t="s">
        <v>4655</v>
      </c>
      <c r="B69" s="479">
        <v>45506</v>
      </c>
      <c r="C69" s="484">
        <v>45523.401388888888</v>
      </c>
      <c r="D69" s="473">
        <v>45525.565972222219</v>
      </c>
      <c r="E69" s="474">
        <v>45533.625</v>
      </c>
      <c r="F69" s="478">
        <v>45537</v>
      </c>
      <c r="G69" s="509">
        <v>45537</v>
      </c>
      <c r="H69" s="502" t="s">
        <v>613</v>
      </c>
      <c r="I69" s="485">
        <v>234090</v>
      </c>
      <c r="J69" s="501" t="s">
        <v>801</v>
      </c>
      <c r="K69" s="296" t="s">
        <v>562</v>
      </c>
      <c r="L69" s="296" t="s">
        <v>560</v>
      </c>
      <c r="M69" s="472" t="s">
        <v>802</v>
      </c>
      <c r="N69" s="416" t="s">
        <v>803</v>
      </c>
      <c r="O69" s="226" t="s">
        <v>618</v>
      </c>
      <c r="P69" s="502" t="s">
        <v>613</v>
      </c>
      <c r="Q69" s="128" t="s">
        <v>605</v>
      </c>
      <c r="R69" s="491">
        <v>0.41180555555555554</v>
      </c>
      <c r="S69" s="475">
        <v>0.78680555555555554</v>
      </c>
      <c r="T69" s="475">
        <v>0.375</v>
      </c>
      <c r="U69" s="475">
        <v>0.25</v>
      </c>
      <c r="V69" s="503" t="s">
        <v>747</v>
      </c>
      <c r="W69" s="503">
        <f>T69-U69</f>
        <v>0.125</v>
      </c>
      <c r="X69" s="486"/>
    </row>
    <row r="70" spans="1:24" s="504" customFormat="1" ht="15.75" hidden="1" customHeight="1" x14ac:dyDescent="0.3">
      <c r="A70" s="486" t="s">
        <v>4655</v>
      </c>
      <c r="B70" s="479">
        <v>45506</v>
      </c>
      <c r="C70" s="484">
        <v>45526.46875</v>
      </c>
      <c r="D70" s="473">
        <v>45527.69027777778</v>
      </c>
      <c r="E70" s="474">
        <v>45537.333333333336</v>
      </c>
      <c r="F70" s="478">
        <v>45537</v>
      </c>
      <c r="G70" s="509">
        <v>45537</v>
      </c>
      <c r="H70" s="502" t="s">
        <v>613</v>
      </c>
      <c r="I70" s="485">
        <v>234323</v>
      </c>
      <c r="J70" s="501" t="s">
        <v>804</v>
      </c>
      <c r="K70" s="296" t="s">
        <v>562</v>
      </c>
      <c r="L70" s="296" t="s">
        <v>560</v>
      </c>
      <c r="M70" s="472" t="s">
        <v>805</v>
      </c>
      <c r="N70" s="416" t="s">
        <v>806</v>
      </c>
      <c r="O70" s="474" t="s">
        <v>612</v>
      </c>
      <c r="P70" s="502" t="s">
        <v>613</v>
      </c>
      <c r="Q70" s="128" t="s">
        <v>605</v>
      </c>
      <c r="R70" s="491">
        <v>0.59236111111111112</v>
      </c>
      <c r="S70" s="475">
        <v>0.82916666666666672</v>
      </c>
      <c r="T70" s="475">
        <v>0.2368055555555556</v>
      </c>
      <c r="U70" s="475">
        <v>0.25</v>
      </c>
      <c r="V70" s="503" t="s">
        <v>1024</v>
      </c>
      <c r="W70" s="503" t="s">
        <v>605</v>
      </c>
      <c r="X70" s="487"/>
    </row>
    <row r="71" spans="1:24" s="504" customFormat="1" ht="15.75" hidden="1" customHeight="1" x14ac:dyDescent="0.3">
      <c r="A71" s="486" t="s">
        <v>4655</v>
      </c>
      <c r="B71" s="479">
        <v>45506</v>
      </c>
      <c r="C71" s="484">
        <v>45526.46875</v>
      </c>
      <c r="D71" s="473">
        <v>45527.69027777778</v>
      </c>
      <c r="E71" s="474">
        <v>45537.333333333336</v>
      </c>
      <c r="F71" s="478">
        <v>45537</v>
      </c>
      <c r="G71" s="509">
        <v>45537</v>
      </c>
      <c r="H71" s="502" t="s">
        <v>613</v>
      </c>
      <c r="I71" s="485">
        <v>234341</v>
      </c>
      <c r="J71" s="501" t="s">
        <v>804</v>
      </c>
      <c r="K71" s="296" t="s">
        <v>562</v>
      </c>
      <c r="L71" s="296" t="s">
        <v>560</v>
      </c>
      <c r="M71" s="472" t="s">
        <v>805</v>
      </c>
      <c r="N71" s="416" t="s">
        <v>806</v>
      </c>
      <c r="O71" s="474" t="s">
        <v>612</v>
      </c>
      <c r="P71" s="502" t="s">
        <v>613</v>
      </c>
      <c r="Q71" s="128" t="s">
        <v>605</v>
      </c>
      <c r="R71" s="491">
        <v>0.59236111111111112</v>
      </c>
      <c r="S71" s="475">
        <v>0.86527777777777781</v>
      </c>
      <c r="T71" s="475">
        <v>0.2729166666666667</v>
      </c>
      <c r="U71" s="475">
        <v>0.25</v>
      </c>
      <c r="V71" s="503" t="s">
        <v>747</v>
      </c>
      <c r="W71" s="503">
        <f>T71-U71</f>
        <v>2.2916666666666696E-2</v>
      </c>
      <c r="X71" s="486"/>
    </row>
    <row r="72" spans="1:24" s="504" customFormat="1" ht="15.75" hidden="1" customHeight="1" x14ac:dyDescent="0.3">
      <c r="A72" s="486" t="s">
        <v>4655</v>
      </c>
      <c r="B72" s="479">
        <v>45506</v>
      </c>
      <c r="C72" s="484">
        <v>45526.46875</v>
      </c>
      <c r="D72" s="473">
        <v>45527.69027777778</v>
      </c>
      <c r="E72" s="474">
        <v>45539.333333333336</v>
      </c>
      <c r="F72" s="478">
        <v>45539</v>
      </c>
      <c r="G72" s="509">
        <v>45539</v>
      </c>
      <c r="H72" s="502" t="s">
        <v>613</v>
      </c>
      <c r="I72" s="485">
        <v>234677</v>
      </c>
      <c r="J72" s="501" t="s">
        <v>804</v>
      </c>
      <c r="K72" s="296" t="s">
        <v>562</v>
      </c>
      <c r="L72" s="296" t="s">
        <v>560</v>
      </c>
      <c r="M72" s="472" t="s">
        <v>805</v>
      </c>
      <c r="N72" s="416" t="s">
        <v>806</v>
      </c>
      <c r="O72" s="474" t="s">
        <v>612</v>
      </c>
      <c r="P72" s="502" t="s">
        <v>613</v>
      </c>
      <c r="Q72" s="128" t="s">
        <v>605</v>
      </c>
      <c r="R72" s="491">
        <v>0.52083333333333337</v>
      </c>
      <c r="S72" s="475">
        <v>0.73750000000000004</v>
      </c>
      <c r="T72" s="475">
        <v>0.21666666666666667</v>
      </c>
      <c r="U72" s="475">
        <v>0.25</v>
      </c>
      <c r="V72" s="503" t="s">
        <v>1024</v>
      </c>
      <c r="W72" s="503" t="s">
        <v>605</v>
      </c>
      <c r="X72" s="487"/>
    </row>
    <row r="73" spans="1:24" s="504" customFormat="1" ht="15.75" hidden="1" customHeight="1" x14ac:dyDescent="0.3">
      <c r="A73" s="486" t="s">
        <v>4655</v>
      </c>
      <c r="B73" s="479">
        <v>45506</v>
      </c>
      <c r="C73" s="484">
        <v>45526.46875</v>
      </c>
      <c r="D73" s="473">
        <v>45527.69027777778</v>
      </c>
      <c r="E73" s="474">
        <v>45539.333333333336</v>
      </c>
      <c r="F73" s="478">
        <v>45539</v>
      </c>
      <c r="G73" s="509">
        <v>45539</v>
      </c>
      <c r="H73" s="502" t="s">
        <v>613</v>
      </c>
      <c r="I73" s="485">
        <v>234674</v>
      </c>
      <c r="J73" s="501" t="s">
        <v>804</v>
      </c>
      <c r="K73" s="296" t="s">
        <v>562</v>
      </c>
      <c r="L73" s="296" t="s">
        <v>560</v>
      </c>
      <c r="M73" s="472" t="s">
        <v>805</v>
      </c>
      <c r="N73" s="416" t="s">
        <v>806</v>
      </c>
      <c r="O73" s="474" t="s">
        <v>612</v>
      </c>
      <c r="P73" s="502" t="s">
        <v>613</v>
      </c>
      <c r="Q73" s="128" t="s">
        <v>605</v>
      </c>
      <c r="R73" s="491">
        <v>0.55625000000000002</v>
      </c>
      <c r="S73" s="475">
        <v>0.79097222222222219</v>
      </c>
      <c r="T73" s="475">
        <v>0.23472222222222217</v>
      </c>
      <c r="U73" s="475">
        <v>0.25</v>
      </c>
      <c r="V73" s="503" t="s">
        <v>1024</v>
      </c>
      <c r="W73" s="503" t="s">
        <v>605</v>
      </c>
      <c r="X73" s="487"/>
    </row>
    <row r="74" spans="1:24" s="504" customFormat="1" ht="15.75" hidden="1" customHeight="1" x14ac:dyDescent="0.3">
      <c r="A74" s="486" t="s">
        <v>4655</v>
      </c>
      <c r="B74" s="479">
        <v>45506</v>
      </c>
      <c r="C74" s="484">
        <v>45526.46875</v>
      </c>
      <c r="D74" s="473">
        <v>45527.69027777778</v>
      </c>
      <c r="E74" s="474">
        <v>45539.375</v>
      </c>
      <c r="F74" s="478">
        <v>45539</v>
      </c>
      <c r="G74" s="509">
        <v>45539</v>
      </c>
      <c r="H74" s="502" t="s">
        <v>613</v>
      </c>
      <c r="I74" s="485">
        <v>234665</v>
      </c>
      <c r="J74" s="501" t="s">
        <v>804</v>
      </c>
      <c r="K74" s="296" t="s">
        <v>562</v>
      </c>
      <c r="L74" s="296" t="s">
        <v>560</v>
      </c>
      <c r="M74" s="472" t="s">
        <v>805</v>
      </c>
      <c r="N74" s="416" t="s">
        <v>806</v>
      </c>
      <c r="O74" s="474" t="s">
        <v>612</v>
      </c>
      <c r="P74" s="502" t="s">
        <v>613</v>
      </c>
      <c r="Q74" s="128" t="s">
        <v>605</v>
      </c>
      <c r="R74" s="491">
        <v>0.46597222222222223</v>
      </c>
      <c r="S74" s="475">
        <v>0.65972222222222221</v>
      </c>
      <c r="T74" s="475">
        <v>0.19374999999999998</v>
      </c>
      <c r="U74" s="475">
        <v>0.25</v>
      </c>
      <c r="V74" s="503" t="s">
        <v>1024</v>
      </c>
      <c r="W74" s="503" t="s">
        <v>605</v>
      </c>
      <c r="X74" s="487"/>
    </row>
    <row r="75" spans="1:24" s="504" customFormat="1" ht="15.75" hidden="1" customHeight="1" x14ac:dyDescent="0.3">
      <c r="A75" s="486" t="s">
        <v>4655</v>
      </c>
      <c r="B75" s="479">
        <v>45506</v>
      </c>
      <c r="C75" s="484">
        <v>45526.409722222219</v>
      </c>
      <c r="D75" s="473">
        <v>45531.46875</v>
      </c>
      <c r="E75" s="474">
        <v>45538.5</v>
      </c>
      <c r="F75" s="478">
        <v>45539</v>
      </c>
      <c r="G75" s="509">
        <v>45539</v>
      </c>
      <c r="H75" s="502" t="s">
        <v>613</v>
      </c>
      <c r="I75" s="485">
        <v>234490</v>
      </c>
      <c r="J75" s="501" t="s">
        <v>807</v>
      </c>
      <c r="K75" s="296" t="s">
        <v>634</v>
      </c>
      <c r="L75" s="296" t="s">
        <v>560</v>
      </c>
      <c r="M75" s="472" t="s">
        <v>808</v>
      </c>
      <c r="N75" s="416" t="s">
        <v>809</v>
      </c>
      <c r="O75" s="226" t="s">
        <v>618</v>
      </c>
      <c r="P75" s="502" t="s">
        <v>613</v>
      </c>
      <c r="Q75" s="128" t="s">
        <v>605</v>
      </c>
      <c r="R75" s="491">
        <v>0.3888888888888889</v>
      </c>
      <c r="S75" s="475">
        <v>0.59513888888888888</v>
      </c>
      <c r="T75" s="475">
        <v>0.20624999999999999</v>
      </c>
      <c r="U75" s="475">
        <v>0.25</v>
      </c>
      <c r="V75" s="503" t="s">
        <v>1024</v>
      </c>
      <c r="W75" s="503" t="s">
        <v>605</v>
      </c>
      <c r="X75" s="487"/>
    </row>
    <row r="76" spans="1:24" s="511" customFormat="1" ht="15.75" hidden="1" customHeight="1" x14ac:dyDescent="0.3">
      <c r="A76" s="486" t="s">
        <v>4655</v>
      </c>
      <c r="B76" s="479">
        <v>45506</v>
      </c>
      <c r="C76" s="484">
        <v>45534.726388888892</v>
      </c>
      <c r="D76" s="473">
        <v>45537.47152777778</v>
      </c>
      <c r="E76" s="474">
        <v>45539.375</v>
      </c>
      <c r="F76" s="478">
        <v>45539</v>
      </c>
      <c r="G76" s="509">
        <v>45539</v>
      </c>
      <c r="H76" s="502" t="s">
        <v>613</v>
      </c>
      <c r="I76" s="485">
        <v>234678</v>
      </c>
      <c r="J76" s="501" t="s">
        <v>810</v>
      </c>
      <c r="K76" s="296" t="s">
        <v>562</v>
      </c>
      <c r="L76" s="296" t="s">
        <v>560</v>
      </c>
      <c r="M76" s="472" t="s">
        <v>811</v>
      </c>
      <c r="N76" s="416" t="s">
        <v>812</v>
      </c>
      <c r="O76" s="519" t="s">
        <v>4674</v>
      </c>
      <c r="P76" s="502" t="s">
        <v>613</v>
      </c>
      <c r="Q76" s="128" t="s">
        <v>605</v>
      </c>
      <c r="R76" s="491">
        <v>0.42499999999999999</v>
      </c>
      <c r="S76" s="475">
        <v>0.63958333333333328</v>
      </c>
      <c r="T76" s="475">
        <v>0.21458333333333329</v>
      </c>
      <c r="U76" s="475">
        <v>0.25</v>
      </c>
      <c r="V76" s="503" t="s">
        <v>1024</v>
      </c>
      <c r="W76" s="503" t="s">
        <v>605</v>
      </c>
      <c r="X76" s="487"/>
    </row>
    <row r="77" spans="1:24" s="511" customFormat="1" ht="15.75" hidden="1" customHeight="1" x14ac:dyDescent="0.3">
      <c r="A77" s="486" t="s">
        <v>4655</v>
      </c>
      <c r="B77" s="479">
        <v>45506</v>
      </c>
      <c r="C77" s="484">
        <v>45534.68472222222</v>
      </c>
      <c r="D77" s="473">
        <v>45534.774305555555</v>
      </c>
      <c r="E77" s="474">
        <v>45539.416666666664</v>
      </c>
      <c r="F77" s="478">
        <v>45539</v>
      </c>
      <c r="G77" s="509">
        <v>45539</v>
      </c>
      <c r="H77" s="502" t="s">
        <v>613</v>
      </c>
      <c r="I77" s="485">
        <v>234685</v>
      </c>
      <c r="J77" s="501" t="s">
        <v>813</v>
      </c>
      <c r="K77" s="296" t="s">
        <v>562</v>
      </c>
      <c r="L77" s="296" t="s">
        <v>560</v>
      </c>
      <c r="M77" s="472" t="s">
        <v>814</v>
      </c>
      <c r="N77" s="416" t="s">
        <v>815</v>
      </c>
      <c r="O77" s="474" t="s">
        <v>612</v>
      </c>
      <c r="P77" s="502" t="s">
        <v>613</v>
      </c>
      <c r="Q77" s="128" t="s">
        <v>605</v>
      </c>
      <c r="R77" s="491">
        <v>0.65</v>
      </c>
      <c r="S77" s="475">
        <v>0.80069444444444449</v>
      </c>
      <c r="T77" s="475">
        <v>0.15069444444444446</v>
      </c>
      <c r="U77" s="475">
        <v>0.25</v>
      </c>
      <c r="V77" s="503" t="s">
        <v>1024</v>
      </c>
      <c r="W77" s="503" t="s">
        <v>605</v>
      </c>
      <c r="X77" s="487"/>
    </row>
    <row r="78" spans="1:24" s="511" customFormat="1" ht="15.75" hidden="1" customHeight="1" x14ac:dyDescent="0.3">
      <c r="A78" s="486" t="s">
        <v>4655</v>
      </c>
      <c r="B78" s="479">
        <v>45506</v>
      </c>
      <c r="C78" s="484">
        <v>45534.700694444444</v>
      </c>
      <c r="D78" s="473">
        <v>45534.774305555555</v>
      </c>
      <c r="E78" s="474">
        <v>45539.416666666664</v>
      </c>
      <c r="F78" s="478">
        <v>45539</v>
      </c>
      <c r="G78" s="509">
        <v>45539</v>
      </c>
      <c r="H78" s="502" t="s">
        <v>613</v>
      </c>
      <c r="I78" s="485">
        <v>234683</v>
      </c>
      <c r="J78" s="501" t="s">
        <v>816</v>
      </c>
      <c r="K78" s="296" t="s">
        <v>562</v>
      </c>
      <c r="L78" s="296" t="s">
        <v>560</v>
      </c>
      <c r="M78" s="472" t="s">
        <v>817</v>
      </c>
      <c r="N78" s="416" t="s">
        <v>818</v>
      </c>
      <c r="O78" s="474" t="s">
        <v>612</v>
      </c>
      <c r="P78" s="502" t="s">
        <v>613</v>
      </c>
      <c r="Q78" s="128" t="s">
        <v>605</v>
      </c>
      <c r="R78" s="491">
        <v>0.65</v>
      </c>
      <c r="S78" s="475">
        <v>0.80069444444444449</v>
      </c>
      <c r="T78" s="475">
        <v>0.15069444444444446</v>
      </c>
      <c r="U78" s="475">
        <v>0.25</v>
      </c>
      <c r="V78" s="503" t="s">
        <v>1024</v>
      </c>
      <c r="W78" s="503" t="s">
        <v>605</v>
      </c>
      <c r="X78" s="487"/>
    </row>
    <row r="79" spans="1:24" s="504" customFormat="1" ht="15.75" hidden="1" customHeight="1" x14ac:dyDescent="0.3">
      <c r="A79" s="486" t="s">
        <v>4655</v>
      </c>
      <c r="B79" s="479">
        <v>45536</v>
      </c>
      <c r="C79" s="484">
        <v>45537.345138888886</v>
      </c>
      <c r="D79" s="473">
        <v>45537.563888888886</v>
      </c>
      <c r="E79" s="474">
        <v>45540.375</v>
      </c>
      <c r="F79" s="478">
        <v>45540</v>
      </c>
      <c r="G79" s="509">
        <v>45540</v>
      </c>
      <c r="H79" s="502" t="s">
        <v>613</v>
      </c>
      <c r="I79" s="485">
        <v>234818</v>
      </c>
      <c r="J79" s="501" t="s">
        <v>819</v>
      </c>
      <c r="K79" s="296" t="s">
        <v>562</v>
      </c>
      <c r="L79" s="296" t="s">
        <v>560</v>
      </c>
      <c r="M79" s="472" t="s">
        <v>820</v>
      </c>
      <c r="N79" s="416" t="s">
        <v>821</v>
      </c>
      <c r="O79" s="226" t="s">
        <v>618</v>
      </c>
      <c r="P79" s="502" t="s">
        <v>613</v>
      </c>
      <c r="Q79" s="128" t="s">
        <v>605</v>
      </c>
      <c r="R79" s="491">
        <v>0.49305555555555558</v>
      </c>
      <c r="S79" s="475">
        <v>0.73888888888888893</v>
      </c>
      <c r="T79" s="475">
        <v>0.24583333333333335</v>
      </c>
      <c r="U79" s="475">
        <v>0.25</v>
      </c>
      <c r="V79" s="503" t="s">
        <v>1024</v>
      </c>
      <c r="W79" s="503" t="s">
        <v>605</v>
      </c>
      <c r="X79" s="487"/>
    </row>
    <row r="80" spans="1:24" s="504" customFormat="1" ht="15.75" hidden="1" customHeight="1" x14ac:dyDescent="0.3">
      <c r="A80" s="486" t="s">
        <v>4655</v>
      </c>
      <c r="B80" s="479">
        <v>45536</v>
      </c>
      <c r="C80" s="484">
        <v>45537.709027777775</v>
      </c>
      <c r="D80" s="473">
        <v>45538.380555555559</v>
      </c>
      <c r="E80" s="474">
        <v>45540.375</v>
      </c>
      <c r="F80" s="478">
        <v>45540</v>
      </c>
      <c r="G80" s="509">
        <v>45540</v>
      </c>
      <c r="H80" s="502" t="s">
        <v>613</v>
      </c>
      <c r="I80" s="485">
        <v>234814</v>
      </c>
      <c r="J80" s="501" t="s">
        <v>822</v>
      </c>
      <c r="K80" s="296" t="s">
        <v>562</v>
      </c>
      <c r="L80" s="296" t="s">
        <v>560</v>
      </c>
      <c r="M80" s="472" t="s">
        <v>823</v>
      </c>
      <c r="N80" s="416" t="s">
        <v>824</v>
      </c>
      <c r="O80" s="474" t="s">
        <v>612</v>
      </c>
      <c r="P80" s="502" t="s">
        <v>613</v>
      </c>
      <c r="Q80" s="128" t="s">
        <v>605</v>
      </c>
      <c r="R80" s="491">
        <v>0.5</v>
      </c>
      <c r="S80" s="475">
        <v>0.79097222222222219</v>
      </c>
      <c r="T80" s="475">
        <v>0.29097222222222219</v>
      </c>
      <c r="U80" s="475">
        <v>0.25</v>
      </c>
      <c r="V80" s="503" t="s">
        <v>747</v>
      </c>
      <c r="W80" s="503">
        <f>T80-U80</f>
        <v>4.0972222222222188E-2</v>
      </c>
      <c r="X80" s="486"/>
    </row>
    <row r="81" spans="1:24" s="504" customFormat="1" ht="15.75" hidden="1" customHeight="1" x14ac:dyDescent="0.3">
      <c r="A81" s="486" t="s">
        <v>4655</v>
      </c>
      <c r="B81" s="479">
        <v>45536</v>
      </c>
      <c r="C81" s="484">
        <v>45537.522916666669</v>
      </c>
      <c r="D81" s="473">
        <v>45537.872916666667</v>
      </c>
      <c r="E81" s="474">
        <v>45540.416666666664</v>
      </c>
      <c r="F81" s="478">
        <v>45540</v>
      </c>
      <c r="G81" s="509">
        <v>45540</v>
      </c>
      <c r="H81" s="502" t="s">
        <v>613</v>
      </c>
      <c r="I81" s="485">
        <v>234844</v>
      </c>
      <c r="J81" s="501" t="s">
        <v>825</v>
      </c>
      <c r="K81" s="296" t="s">
        <v>562</v>
      </c>
      <c r="L81" s="296" t="s">
        <v>560</v>
      </c>
      <c r="M81" s="472" t="s">
        <v>826</v>
      </c>
      <c r="N81" s="416" t="s">
        <v>827</v>
      </c>
      <c r="O81" s="474" t="s">
        <v>612</v>
      </c>
      <c r="P81" s="502" t="s">
        <v>613</v>
      </c>
      <c r="Q81" s="128" t="s">
        <v>605</v>
      </c>
      <c r="R81" s="491">
        <v>0.62291666666666667</v>
      </c>
      <c r="S81" s="475">
        <v>0.74930555555555556</v>
      </c>
      <c r="T81" s="475">
        <v>0.12638888888888888</v>
      </c>
      <c r="U81" s="475">
        <v>0.25</v>
      </c>
      <c r="V81" s="503" t="s">
        <v>1024</v>
      </c>
      <c r="W81" s="503" t="s">
        <v>605</v>
      </c>
      <c r="X81" s="487"/>
    </row>
    <row r="82" spans="1:24" s="504" customFormat="1" ht="15.75" hidden="1" customHeight="1" x14ac:dyDescent="0.3">
      <c r="A82" s="486" t="s">
        <v>4655</v>
      </c>
      <c r="B82" s="479">
        <v>45536</v>
      </c>
      <c r="C82" s="484">
        <v>45537.708333333336</v>
      </c>
      <c r="D82" s="473">
        <v>45537.87777777778</v>
      </c>
      <c r="E82" s="474">
        <v>45540.375</v>
      </c>
      <c r="F82" s="478">
        <v>45540</v>
      </c>
      <c r="G82" s="509">
        <v>45540</v>
      </c>
      <c r="H82" s="502" t="s">
        <v>613</v>
      </c>
      <c r="I82" s="485">
        <v>234823</v>
      </c>
      <c r="J82" s="501" t="s">
        <v>828</v>
      </c>
      <c r="K82" s="296" t="s">
        <v>562</v>
      </c>
      <c r="L82" s="296" t="s">
        <v>560</v>
      </c>
      <c r="M82" s="472" t="s">
        <v>829</v>
      </c>
      <c r="N82" s="416" t="s">
        <v>830</v>
      </c>
      <c r="O82" s="226" t="s">
        <v>618</v>
      </c>
      <c r="P82" s="502" t="s">
        <v>613</v>
      </c>
      <c r="Q82" s="128" t="s">
        <v>605</v>
      </c>
      <c r="R82" s="491">
        <v>0.44236111111111109</v>
      </c>
      <c r="S82" s="475">
        <v>0.77638888888888891</v>
      </c>
      <c r="T82" s="475">
        <v>0.33402777777777781</v>
      </c>
      <c r="U82" s="475">
        <v>0.25</v>
      </c>
      <c r="V82" s="503" t="s">
        <v>747</v>
      </c>
      <c r="W82" s="503">
        <f>T82-U82</f>
        <v>8.4027777777777812E-2</v>
      </c>
      <c r="X82" s="486"/>
    </row>
    <row r="83" spans="1:24" s="504" customFormat="1" ht="15.75" hidden="1" customHeight="1" x14ac:dyDescent="0.3">
      <c r="A83" s="486" t="s">
        <v>4655</v>
      </c>
      <c r="B83" s="479">
        <v>45536</v>
      </c>
      <c r="C83" s="484">
        <v>45537.740972222222</v>
      </c>
      <c r="D83" s="473">
        <v>45537.859722222223</v>
      </c>
      <c r="E83" s="474">
        <v>45540.458333333336</v>
      </c>
      <c r="F83" s="478">
        <v>45540</v>
      </c>
      <c r="G83" s="509">
        <v>45540</v>
      </c>
      <c r="H83" s="502" t="s">
        <v>613</v>
      </c>
      <c r="I83" s="485">
        <v>234822</v>
      </c>
      <c r="J83" s="501" t="s">
        <v>831</v>
      </c>
      <c r="K83" s="296" t="s">
        <v>562</v>
      </c>
      <c r="L83" s="296" t="s">
        <v>560</v>
      </c>
      <c r="M83" s="472" t="s">
        <v>832</v>
      </c>
      <c r="N83" s="416" t="s">
        <v>833</v>
      </c>
      <c r="O83" s="474" t="s">
        <v>612</v>
      </c>
      <c r="P83" s="502" t="s">
        <v>613</v>
      </c>
      <c r="Q83" s="128" t="s">
        <v>605</v>
      </c>
      <c r="R83" s="491">
        <v>0.61250000000000004</v>
      </c>
      <c r="S83" s="475">
        <v>0.76875000000000004</v>
      </c>
      <c r="T83" s="475">
        <v>0.15625</v>
      </c>
      <c r="U83" s="475">
        <v>0.25</v>
      </c>
      <c r="V83" s="503" t="s">
        <v>1024</v>
      </c>
      <c r="W83" s="503" t="s">
        <v>605</v>
      </c>
      <c r="X83" s="487"/>
    </row>
    <row r="84" spans="1:24" s="504" customFormat="1" ht="15.75" hidden="1" customHeight="1" x14ac:dyDescent="0.3">
      <c r="A84" s="486" t="s">
        <v>4655</v>
      </c>
      <c r="B84" s="479">
        <v>45506</v>
      </c>
      <c r="C84" s="484">
        <v>45530.614583333336</v>
      </c>
      <c r="D84" s="473">
        <v>45469.698611111111</v>
      </c>
      <c r="E84" s="474">
        <v>45541.375</v>
      </c>
      <c r="F84" s="478">
        <v>45541</v>
      </c>
      <c r="G84" s="509">
        <v>45541</v>
      </c>
      <c r="H84" s="502" t="s">
        <v>613</v>
      </c>
      <c r="I84" s="485">
        <v>234888</v>
      </c>
      <c r="J84" s="501" t="s">
        <v>834</v>
      </c>
      <c r="K84" s="296" t="s">
        <v>562</v>
      </c>
      <c r="L84" s="296" t="s">
        <v>560</v>
      </c>
      <c r="M84" s="472" t="s">
        <v>835</v>
      </c>
      <c r="N84" s="416" t="s">
        <v>836</v>
      </c>
      <c r="O84" s="474" t="s">
        <v>612</v>
      </c>
      <c r="P84" s="502" t="s">
        <v>613</v>
      </c>
      <c r="Q84" s="128" t="s">
        <v>605</v>
      </c>
      <c r="R84" s="491">
        <v>0.54097222222222219</v>
      </c>
      <c r="S84" s="475">
        <v>0.78819444444444442</v>
      </c>
      <c r="T84" s="475">
        <v>0.24722222222222223</v>
      </c>
      <c r="U84" s="475">
        <v>0.25</v>
      </c>
      <c r="V84" s="503" t="s">
        <v>1024</v>
      </c>
      <c r="W84" s="503" t="s">
        <v>605</v>
      </c>
      <c r="X84" s="487"/>
    </row>
    <row r="85" spans="1:24" s="504" customFormat="1" ht="15.75" hidden="1" customHeight="1" x14ac:dyDescent="0.3">
      <c r="A85" s="486" t="s">
        <v>4655</v>
      </c>
      <c r="B85" s="479">
        <v>45506</v>
      </c>
      <c r="C85" s="484">
        <v>45530.614583333336</v>
      </c>
      <c r="D85" s="473">
        <v>45469.698611111111</v>
      </c>
      <c r="E85" s="474">
        <v>45541.375</v>
      </c>
      <c r="F85" s="478">
        <v>45541</v>
      </c>
      <c r="G85" s="509">
        <v>45541</v>
      </c>
      <c r="H85" s="502" t="s">
        <v>613</v>
      </c>
      <c r="I85" s="485">
        <v>234889</v>
      </c>
      <c r="J85" s="501" t="s">
        <v>834</v>
      </c>
      <c r="K85" s="296" t="s">
        <v>562</v>
      </c>
      <c r="L85" s="296" t="s">
        <v>560</v>
      </c>
      <c r="M85" s="472" t="s">
        <v>835</v>
      </c>
      <c r="N85" s="416" t="s">
        <v>836</v>
      </c>
      <c r="O85" s="474" t="s">
        <v>612</v>
      </c>
      <c r="P85" s="502" t="s">
        <v>613</v>
      </c>
      <c r="Q85" s="128" t="s">
        <v>605</v>
      </c>
      <c r="R85" s="491">
        <v>0.54097222222222219</v>
      </c>
      <c r="S85" s="475">
        <v>0.78819444444444442</v>
      </c>
      <c r="T85" s="475">
        <v>0.24722222222222223</v>
      </c>
      <c r="U85" s="475">
        <v>0.25</v>
      </c>
      <c r="V85" s="503" t="s">
        <v>1024</v>
      </c>
      <c r="W85" s="503" t="s">
        <v>605</v>
      </c>
      <c r="X85" s="487"/>
    </row>
    <row r="86" spans="1:24" s="504" customFormat="1" ht="15.75" hidden="1" customHeight="1" x14ac:dyDescent="0.3">
      <c r="A86" s="486" t="s">
        <v>4655</v>
      </c>
      <c r="B86" s="479">
        <v>45506</v>
      </c>
      <c r="C86" s="484">
        <v>45533.480555555558</v>
      </c>
      <c r="D86" s="473">
        <v>45534.552083333336</v>
      </c>
      <c r="E86" s="474">
        <v>45541.416666666664</v>
      </c>
      <c r="F86" s="478">
        <v>45541</v>
      </c>
      <c r="G86" s="509">
        <v>45541</v>
      </c>
      <c r="H86" s="502" t="s">
        <v>613</v>
      </c>
      <c r="I86" s="485">
        <v>234892</v>
      </c>
      <c r="J86" s="501" t="s">
        <v>837</v>
      </c>
      <c r="K86" s="296" t="s">
        <v>562</v>
      </c>
      <c r="L86" s="296" t="s">
        <v>560</v>
      </c>
      <c r="M86" s="472" t="s">
        <v>838</v>
      </c>
      <c r="N86" s="416" t="s">
        <v>839</v>
      </c>
      <c r="O86" s="474" t="s">
        <v>612</v>
      </c>
      <c r="P86" s="502" t="s">
        <v>613</v>
      </c>
      <c r="Q86" s="128" t="s">
        <v>605</v>
      </c>
      <c r="R86" s="491">
        <v>0.54097222222222219</v>
      </c>
      <c r="S86" s="475">
        <v>0.73333333333333328</v>
      </c>
      <c r="T86" s="475">
        <v>0.19236111111111109</v>
      </c>
      <c r="U86" s="475">
        <v>0.25</v>
      </c>
      <c r="V86" s="503" t="s">
        <v>1024</v>
      </c>
      <c r="W86" s="503" t="s">
        <v>605</v>
      </c>
      <c r="X86" s="487"/>
    </row>
    <row r="87" spans="1:24" s="504" customFormat="1" ht="15.75" hidden="1" customHeight="1" x14ac:dyDescent="0.3">
      <c r="A87" s="486" t="s">
        <v>4655</v>
      </c>
      <c r="B87" s="479">
        <v>45506</v>
      </c>
      <c r="C87" s="484">
        <v>45533.480555555558</v>
      </c>
      <c r="D87" s="473">
        <v>45534.552083333336</v>
      </c>
      <c r="E87" s="474">
        <v>45541.541666666664</v>
      </c>
      <c r="F87" s="474">
        <v>45544</v>
      </c>
      <c r="G87" s="499">
        <v>45544</v>
      </c>
      <c r="H87" s="502" t="s">
        <v>613</v>
      </c>
      <c r="I87" s="485">
        <v>234904</v>
      </c>
      <c r="J87" s="501" t="s">
        <v>837</v>
      </c>
      <c r="K87" s="296" t="s">
        <v>562</v>
      </c>
      <c r="L87" s="296" t="s">
        <v>560</v>
      </c>
      <c r="M87" s="472" t="s">
        <v>838</v>
      </c>
      <c r="N87" s="416" t="s">
        <v>839</v>
      </c>
      <c r="O87" s="474" t="s">
        <v>612</v>
      </c>
      <c r="P87" s="502" t="s">
        <v>613</v>
      </c>
      <c r="Q87" s="128" t="s">
        <v>605</v>
      </c>
      <c r="R87" s="491">
        <v>0.27777777777777779</v>
      </c>
      <c r="S87" s="475">
        <v>0.57013888888888886</v>
      </c>
      <c r="T87" s="475">
        <v>0.29236111111111107</v>
      </c>
      <c r="U87" s="475">
        <v>0.25</v>
      </c>
      <c r="V87" s="503" t="s">
        <v>747</v>
      </c>
      <c r="W87" s="503">
        <f t="shared" ref="W87:W91" si="1">T87-U87</f>
        <v>4.2361111111111072E-2</v>
      </c>
      <c r="X87" s="486"/>
    </row>
    <row r="88" spans="1:24" s="514" customFormat="1" ht="15.75" hidden="1" customHeight="1" x14ac:dyDescent="0.3">
      <c r="A88" s="486" t="s">
        <v>4655</v>
      </c>
      <c r="B88" s="479">
        <v>45506</v>
      </c>
      <c r="C88" s="484">
        <v>45525.445833333331</v>
      </c>
      <c r="D88" s="473">
        <v>45531.740972222222</v>
      </c>
      <c r="E88" s="474">
        <v>45534.416666666664</v>
      </c>
      <c r="F88" s="478">
        <v>45537</v>
      </c>
      <c r="G88" s="509">
        <v>45537</v>
      </c>
      <c r="H88" s="502" t="s">
        <v>613</v>
      </c>
      <c r="I88" s="485">
        <v>234187</v>
      </c>
      <c r="J88" s="501" t="s">
        <v>840</v>
      </c>
      <c r="K88" s="296" t="s">
        <v>562</v>
      </c>
      <c r="L88" s="296" t="s">
        <v>560</v>
      </c>
      <c r="M88" s="472" t="s">
        <v>841</v>
      </c>
      <c r="N88" s="416" t="s">
        <v>842</v>
      </c>
      <c r="O88" s="474" t="s">
        <v>612</v>
      </c>
      <c r="P88" s="502" t="s">
        <v>613</v>
      </c>
      <c r="Q88" s="128" t="s">
        <v>605</v>
      </c>
      <c r="R88" s="491">
        <v>0.36666666666666664</v>
      </c>
      <c r="S88" s="475">
        <v>0.76527777777777772</v>
      </c>
      <c r="T88" s="475">
        <v>0.39861111111111108</v>
      </c>
      <c r="U88" s="475">
        <v>0.25</v>
      </c>
      <c r="V88" s="503" t="s">
        <v>747</v>
      </c>
      <c r="W88" s="503">
        <f t="shared" si="1"/>
        <v>0.14861111111111108</v>
      </c>
      <c r="X88" s="486"/>
    </row>
    <row r="89" spans="1:24" s="504" customFormat="1" ht="15.75" hidden="1" customHeight="1" x14ac:dyDescent="0.3">
      <c r="A89" s="486" t="s">
        <v>4655</v>
      </c>
      <c r="B89" s="479">
        <v>45506</v>
      </c>
      <c r="C89" s="484">
        <v>45525.445833333331</v>
      </c>
      <c r="D89" s="473">
        <v>45531.740972222222</v>
      </c>
      <c r="E89" s="474">
        <v>45534.458333333336</v>
      </c>
      <c r="F89" s="478">
        <v>45537</v>
      </c>
      <c r="G89" s="509">
        <v>45537</v>
      </c>
      <c r="H89" s="502" t="s">
        <v>613</v>
      </c>
      <c r="I89" s="485">
        <v>234192</v>
      </c>
      <c r="J89" s="501" t="s">
        <v>840</v>
      </c>
      <c r="K89" s="296" t="s">
        <v>562</v>
      </c>
      <c r="L89" s="296" t="s">
        <v>560</v>
      </c>
      <c r="M89" s="472" t="s">
        <v>841</v>
      </c>
      <c r="N89" s="416" t="s">
        <v>842</v>
      </c>
      <c r="O89" s="474" t="s">
        <v>612</v>
      </c>
      <c r="P89" s="502" t="s">
        <v>613</v>
      </c>
      <c r="Q89" s="128" t="s">
        <v>605</v>
      </c>
      <c r="R89" s="491">
        <v>0.28749999999999998</v>
      </c>
      <c r="S89" s="475">
        <v>0.77847222222222223</v>
      </c>
      <c r="T89" s="475">
        <v>0.49097222222222225</v>
      </c>
      <c r="U89" s="475">
        <v>0.25</v>
      </c>
      <c r="V89" s="503" t="s">
        <v>747</v>
      </c>
      <c r="W89" s="503">
        <f t="shared" si="1"/>
        <v>0.24097222222222225</v>
      </c>
      <c r="X89" s="486"/>
    </row>
    <row r="90" spans="1:24" s="514" customFormat="1" ht="15.75" hidden="1" customHeight="1" x14ac:dyDescent="0.3">
      <c r="A90" s="486" t="s">
        <v>4655</v>
      </c>
      <c r="B90" s="479">
        <v>45506</v>
      </c>
      <c r="C90" s="484">
        <v>45525.445833333331</v>
      </c>
      <c r="D90" s="473">
        <v>45531.740972222222</v>
      </c>
      <c r="E90" s="474">
        <v>45534.541666666664</v>
      </c>
      <c r="F90" s="478">
        <v>45537</v>
      </c>
      <c r="G90" s="509">
        <v>45537</v>
      </c>
      <c r="H90" s="502" t="s">
        <v>613</v>
      </c>
      <c r="I90" s="485">
        <v>234229</v>
      </c>
      <c r="J90" s="501" t="s">
        <v>840</v>
      </c>
      <c r="K90" s="296" t="s">
        <v>562</v>
      </c>
      <c r="L90" s="296" t="s">
        <v>560</v>
      </c>
      <c r="M90" s="472" t="s">
        <v>841</v>
      </c>
      <c r="N90" s="416" t="s">
        <v>842</v>
      </c>
      <c r="O90" s="474" t="s">
        <v>612</v>
      </c>
      <c r="P90" s="502" t="s">
        <v>613</v>
      </c>
      <c r="Q90" s="128" t="s">
        <v>605</v>
      </c>
      <c r="R90" s="491">
        <v>0.37638888888888888</v>
      </c>
      <c r="S90" s="475">
        <v>0.78819444444444442</v>
      </c>
      <c r="T90" s="475">
        <v>0.41180555555555554</v>
      </c>
      <c r="U90" s="475">
        <v>0.25</v>
      </c>
      <c r="V90" s="503" t="s">
        <v>747</v>
      </c>
      <c r="W90" s="503">
        <f t="shared" si="1"/>
        <v>0.16180555555555554</v>
      </c>
      <c r="X90" s="486"/>
    </row>
    <row r="91" spans="1:24" s="514" customFormat="1" ht="15.75" hidden="1" customHeight="1" x14ac:dyDescent="0.3">
      <c r="A91" s="486" t="s">
        <v>4655</v>
      </c>
      <c r="B91" s="479">
        <v>45506</v>
      </c>
      <c r="C91" s="484">
        <v>45525.445833333331</v>
      </c>
      <c r="D91" s="473">
        <v>45531.740972222222</v>
      </c>
      <c r="E91" s="474">
        <v>45534.583333333336</v>
      </c>
      <c r="F91" s="478">
        <v>45537</v>
      </c>
      <c r="G91" s="509">
        <v>45537</v>
      </c>
      <c r="H91" s="502" t="s">
        <v>613</v>
      </c>
      <c r="I91" s="485">
        <v>234233</v>
      </c>
      <c r="J91" s="501" t="s">
        <v>840</v>
      </c>
      <c r="K91" s="296" t="s">
        <v>562</v>
      </c>
      <c r="L91" s="296" t="s">
        <v>560</v>
      </c>
      <c r="M91" s="472" t="s">
        <v>841</v>
      </c>
      <c r="N91" s="416" t="s">
        <v>842</v>
      </c>
      <c r="O91" s="474" t="s">
        <v>612</v>
      </c>
      <c r="P91" s="502" t="s">
        <v>613</v>
      </c>
      <c r="Q91" s="128" t="s">
        <v>605</v>
      </c>
      <c r="R91" s="491">
        <v>0.28888888888888886</v>
      </c>
      <c r="S91" s="475">
        <v>0.75624999999999998</v>
      </c>
      <c r="T91" s="475">
        <v>0.46736111111111112</v>
      </c>
      <c r="U91" s="475">
        <v>0.25</v>
      </c>
      <c r="V91" s="503" t="s">
        <v>747</v>
      </c>
      <c r="W91" s="503">
        <f t="shared" si="1"/>
        <v>0.21736111111111112</v>
      </c>
      <c r="X91" s="486"/>
    </row>
    <row r="92" spans="1:24" s="514" customFormat="1" ht="15.75" hidden="1" customHeight="1" x14ac:dyDescent="0.3">
      <c r="A92" s="486" t="s">
        <v>4655</v>
      </c>
      <c r="B92" s="479">
        <v>45506</v>
      </c>
      <c r="C92" s="484">
        <v>45525.445833333331</v>
      </c>
      <c r="D92" s="473">
        <v>45531.740972222222</v>
      </c>
      <c r="E92" s="474">
        <v>45539.416666666664</v>
      </c>
      <c r="F92" s="478">
        <v>45539</v>
      </c>
      <c r="G92" s="509">
        <v>45539</v>
      </c>
      <c r="H92" s="502" t="s">
        <v>613</v>
      </c>
      <c r="I92" s="485">
        <v>234652</v>
      </c>
      <c r="J92" s="501" t="s">
        <v>840</v>
      </c>
      <c r="K92" s="296" t="s">
        <v>562</v>
      </c>
      <c r="L92" s="296" t="s">
        <v>560</v>
      </c>
      <c r="M92" s="472" t="s">
        <v>841</v>
      </c>
      <c r="N92" s="416" t="s">
        <v>842</v>
      </c>
      <c r="O92" s="474" t="s">
        <v>843</v>
      </c>
      <c r="P92" s="502" t="s">
        <v>613</v>
      </c>
      <c r="Q92" s="128" t="s">
        <v>605</v>
      </c>
      <c r="R92" s="491">
        <v>0.5</v>
      </c>
      <c r="S92" s="475">
        <v>0.71250000000000002</v>
      </c>
      <c r="T92" s="475">
        <v>0.21250000000000002</v>
      </c>
      <c r="U92" s="475">
        <v>0.25</v>
      </c>
      <c r="V92" s="503" t="s">
        <v>1024</v>
      </c>
      <c r="W92" s="503" t="s">
        <v>605</v>
      </c>
      <c r="X92" s="486"/>
    </row>
    <row r="93" spans="1:24" s="514" customFormat="1" ht="15.75" hidden="1" customHeight="1" x14ac:dyDescent="0.3">
      <c r="A93" s="486" t="s">
        <v>4655</v>
      </c>
      <c r="B93" s="479">
        <v>45506</v>
      </c>
      <c r="C93" s="484">
        <v>45525.445833333331</v>
      </c>
      <c r="D93" s="473">
        <v>45531.740972222222</v>
      </c>
      <c r="E93" s="474">
        <v>45539.375</v>
      </c>
      <c r="F93" s="478">
        <v>45539</v>
      </c>
      <c r="G93" s="509">
        <v>45539</v>
      </c>
      <c r="H93" s="502" t="s">
        <v>613</v>
      </c>
      <c r="I93" s="485">
        <v>234651</v>
      </c>
      <c r="J93" s="501" t="s">
        <v>840</v>
      </c>
      <c r="K93" s="296" t="s">
        <v>562</v>
      </c>
      <c r="L93" s="296" t="s">
        <v>560</v>
      </c>
      <c r="M93" s="472" t="s">
        <v>841</v>
      </c>
      <c r="N93" s="416" t="s">
        <v>842</v>
      </c>
      <c r="O93" s="474" t="s">
        <v>843</v>
      </c>
      <c r="P93" s="502" t="s">
        <v>613</v>
      </c>
      <c r="Q93" s="128" t="s">
        <v>605</v>
      </c>
      <c r="R93" s="491">
        <v>0.5</v>
      </c>
      <c r="S93" s="475">
        <v>0.77013888888888893</v>
      </c>
      <c r="T93" s="475">
        <v>0.27013888888888893</v>
      </c>
      <c r="U93" s="475">
        <v>0.25</v>
      </c>
      <c r="V93" s="503" t="s">
        <v>747</v>
      </c>
      <c r="W93" s="503">
        <f t="shared" ref="W93:W94" si="2">T93-U93</f>
        <v>2.0138888888888928E-2</v>
      </c>
      <c r="X93" s="486"/>
    </row>
    <row r="94" spans="1:24" s="514" customFormat="1" ht="15.75" hidden="1" customHeight="1" x14ac:dyDescent="0.3">
      <c r="A94" s="486" t="s">
        <v>4655</v>
      </c>
      <c r="B94" s="479">
        <v>45506</v>
      </c>
      <c r="C94" s="484">
        <v>45525.445833333331</v>
      </c>
      <c r="D94" s="473">
        <v>45531.740972222222</v>
      </c>
      <c r="E94" s="474">
        <v>45539.375</v>
      </c>
      <c r="F94" s="478">
        <v>45539</v>
      </c>
      <c r="G94" s="509">
        <v>45539</v>
      </c>
      <c r="H94" s="502" t="s">
        <v>613</v>
      </c>
      <c r="I94" s="485">
        <v>234663</v>
      </c>
      <c r="J94" s="501" t="s">
        <v>840</v>
      </c>
      <c r="K94" s="296" t="s">
        <v>562</v>
      </c>
      <c r="L94" s="296" t="s">
        <v>560</v>
      </c>
      <c r="M94" s="472" t="s">
        <v>841</v>
      </c>
      <c r="N94" s="416" t="s">
        <v>842</v>
      </c>
      <c r="O94" s="474" t="s">
        <v>843</v>
      </c>
      <c r="P94" s="502" t="s">
        <v>613</v>
      </c>
      <c r="Q94" s="128" t="s">
        <v>605</v>
      </c>
      <c r="R94" s="491">
        <v>0.5</v>
      </c>
      <c r="S94" s="475">
        <v>0.76111111111111107</v>
      </c>
      <c r="T94" s="475">
        <v>0.26111111111111107</v>
      </c>
      <c r="U94" s="475">
        <v>0.25</v>
      </c>
      <c r="V94" s="503" t="s">
        <v>747</v>
      </c>
      <c r="W94" s="503">
        <f t="shared" si="2"/>
        <v>1.1111111111111072E-2</v>
      </c>
      <c r="X94" s="486"/>
    </row>
    <row r="95" spans="1:24" s="514" customFormat="1" ht="15.75" hidden="1" customHeight="1" x14ac:dyDescent="0.3">
      <c r="A95" s="486" t="s">
        <v>4655</v>
      </c>
      <c r="B95" s="479">
        <v>45506</v>
      </c>
      <c r="C95" s="484">
        <v>45525.445833333331</v>
      </c>
      <c r="D95" s="473">
        <v>45531.740972222222</v>
      </c>
      <c r="E95" s="474">
        <v>45539.458333333336</v>
      </c>
      <c r="F95" s="478">
        <v>45539</v>
      </c>
      <c r="G95" s="509">
        <v>45539</v>
      </c>
      <c r="H95" s="502" t="s">
        <v>613</v>
      </c>
      <c r="I95" s="485">
        <v>234659</v>
      </c>
      <c r="J95" s="501" t="s">
        <v>840</v>
      </c>
      <c r="K95" s="296" t="s">
        <v>562</v>
      </c>
      <c r="L95" s="296" t="s">
        <v>560</v>
      </c>
      <c r="M95" s="472" t="s">
        <v>841</v>
      </c>
      <c r="N95" s="416" t="s">
        <v>842</v>
      </c>
      <c r="O95" s="474" t="s">
        <v>843</v>
      </c>
      <c r="P95" s="502" t="s">
        <v>613</v>
      </c>
      <c r="Q95" s="128" t="s">
        <v>605</v>
      </c>
      <c r="R95" s="491">
        <v>0.5625</v>
      </c>
      <c r="S95" s="475">
        <v>0.77916666666666667</v>
      </c>
      <c r="T95" s="475">
        <v>0.21666666666666667</v>
      </c>
      <c r="U95" s="475">
        <v>0.25</v>
      </c>
      <c r="V95" s="503" t="s">
        <v>1024</v>
      </c>
      <c r="W95" s="503" t="s">
        <v>605</v>
      </c>
      <c r="X95" s="486"/>
    </row>
    <row r="96" spans="1:24" s="514" customFormat="1" ht="15.75" hidden="1" customHeight="1" x14ac:dyDescent="0.3">
      <c r="A96" s="486" t="s">
        <v>4655</v>
      </c>
      <c r="B96" s="479">
        <v>45506</v>
      </c>
      <c r="C96" s="484">
        <v>45525.445833333331</v>
      </c>
      <c r="D96" s="473">
        <v>45531.740972222222</v>
      </c>
      <c r="E96" s="474">
        <v>45539.541666666664</v>
      </c>
      <c r="F96" s="478">
        <v>45540</v>
      </c>
      <c r="G96" s="509">
        <v>45540</v>
      </c>
      <c r="H96" s="502" t="s">
        <v>613</v>
      </c>
      <c r="I96" s="485">
        <v>234701</v>
      </c>
      <c r="J96" s="501" t="s">
        <v>840</v>
      </c>
      <c r="K96" s="296" t="s">
        <v>562</v>
      </c>
      <c r="L96" s="296" t="s">
        <v>560</v>
      </c>
      <c r="M96" s="472" t="s">
        <v>841</v>
      </c>
      <c r="N96" s="416" t="s">
        <v>842</v>
      </c>
      <c r="O96" s="474" t="s">
        <v>612</v>
      </c>
      <c r="P96" s="502" t="s">
        <v>613</v>
      </c>
      <c r="Q96" s="128" t="s">
        <v>605</v>
      </c>
      <c r="R96" s="491">
        <v>0.34791666666666665</v>
      </c>
      <c r="S96" s="475">
        <v>0.59722222222222221</v>
      </c>
      <c r="T96" s="475">
        <v>0.24930555555555556</v>
      </c>
      <c r="U96" s="475">
        <v>0.25</v>
      </c>
      <c r="V96" s="503" t="s">
        <v>1024</v>
      </c>
      <c r="W96" s="503" t="s">
        <v>605</v>
      </c>
      <c r="X96" s="486"/>
    </row>
    <row r="97" spans="1:24" s="514" customFormat="1" ht="15.75" hidden="1" customHeight="1" x14ac:dyDescent="0.3">
      <c r="A97" s="486" t="s">
        <v>4655</v>
      </c>
      <c r="B97" s="479">
        <v>45506</v>
      </c>
      <c r="C97" s="484">
        <v>45525.445833333331</v>
      </c>
      <c r="D97" s="473">
        <v>45531.740972222222</v>
      </c>
      <c r="E97" s="474">
        <v>45539.625</v>
      </c>
      <c r="F97" s="478">
        <v>45540</v>
      </c>
      <c r="G97" s="509">
        <v>45540</v>
      </c>
      <c r="H97" s="502" t="s">
        <v>613</v>
      </c>
      <c r="I97" s="485">
        <v>234703</v>
      </c>
      <c r="J97" s="501" t="s">
        <v>840</v>
      </c>
      <c r="K97" s="296" t="s">
        <v>562</v>
      </c>
      <c r="L97" s="296" t="s">
        <v>560</v>
      </c>
      <c r="M97" s="472" t="s">
        <v>841</v>
      </c>
      <c r="N97" s="416" t="s">
        <v>842</v>
      </c>
      <c r="O97" s="474" t="s">
        <v>612</v>
      </c>
      <c r="P97" s="502" t="s">
        <v>613</v>
      </c>
      <c r="Q97" s="128" t="s">
        <v>605</v>
      </c>
      <c r="R97" s="491">
        <v>0.21944444444444444</v>
      </c>
      <c r="S97" s="475">
        <v>0.53888888888888886</v>
      </c>
      <c r="T97" s="475">
        <v>0.31944444444444442</v>
      </c>
      <c r="U97" s="475">
        <v>0.25</v>
      </c>
      <c r="V97" s="503" t="s">
        <v>747</v>
      </c>
      <c r="W97" s="503">
        <f t="shared" ref="W97:W98" si="3">T97-U97</f>
        <v>6.944444444444442E-2</v>
      </c>
      <c r="X97" s="486"/>
    </row>
    <row r="98" spans="1:24" s="514" customFormat="1" ht="15.75" hidden="1" customHeight="1" x14ac:dyDescent="0.3">
      <c r="A98" s="486" t="s">
        <v>4655</v>
      </c>
      <c r="B98" s="479">
        <v>45506</v>
      </c>
      <c r="C98" s="484">
        <v>45525.445833333331</v>
      </c>
      <c r="D98" s="473">
        <v>45531.740972222222</v>
      </c>
      <c r="E98" s="474">
        <v>45539.583333333336</v>
      </c>
      <c r="F98" s="478">
        <v>45540</v>
      </c>
      <c r="G98" s="509">
        <v>45540</v>
      </c>
      <c r="H98" s="502" t="s">
        <v>613</v>
      </c>
      <c r="I98" s="485">
        <v>234702</v>
      </c>
      <c r="J98" s="501" t="s">
        <v>840</v>
      </c>
      <c r="K98" s="296" t="s">
        <v>562</v>
      </c>
      <c r="L98" s="296" t="s">
        <v>560</v>
      </c>
      <c r="M98" s="472" t="s">
        <v>841</v>
      </c>
      <c r="N98" s="416" t="s">
        <v>842</v>
      </c>
      <c r="O98" s="474" t="s">
        <v>612</v>
      </c>
      <c r="P98" s="502" t="s">
        <v>613</v>
      </c>
      <c r="Q98" s="128" t="s">
        <v>605</v>
      </c>
      <c r="R98" s="491">
        <v>0.38541666666666669</v>
      </c>
      <c r="S98" s="475">
        <v>0.66874999999999996</v>
      </c>
      <c r="T98" s="475">
        <v>0.28333333333333327</v>
      </c>
      <c r="U98" s="475">
        <v>0.25</v>
      </c>
      <c r="V98" s="503" t="s">
        <v>747</v>
      </c>
      <c r="W98" s="503">
        <f t="shared" si="3"/>
        <v>3.333333333333327E-2</v>
      </c>
      <c r="X98" s="486"/>
    </row>
    <row r="99" spans="1:24" s="514" customFormat="1" ht="15.75" hidden="1" customHeight="1" x14ac:dyDescent="0.3">
      <c r="A99" s="486" t="s">
        <v>4655</v>
      </c>
      <c r="B99" s="479">
        <v>45506</v>
      </c>
      <c r="C99" s="484">
        <v>45525.445833333331</v>
      </c>
      <c r="D99" s="473">
        <v>45531.740972222222</v>
      </c>
      <c r="E99" s="474">
        <v>45540.375</v>
      </c>
      <c r="F99" s="478">
        <v>45540</v>
      </c>
      <c r="G99" s="509">
        <v>45540</v>
      </c>
      <c r="H99" s="502" t="s">
        <v>613</v>
      </c>
      <c r="I99" s="485">
        <v>234757</v>
      </c>
      <c r="J99" s="501" t="s">
        <v>840</v>
      </c>
      <c r="K99" s="296" t="s">
        <v>562</v>
      </c>
      <c r="L99" s="296" t="s">
        <v>560</v>
      </c>
      <c r="M99" s="472" t="s">
        <v>841</v>
      </c>
      <c r="N99" s="416" t="s">
        <v>842</v>
      </c>
      <c r="O99" s="474" t="s">
        <v>843</v>
      </c>
      <c r="P99" s="502" t="s">
        <v>613</v>
      </c>
      <c r="Q99" s="128" t="s">
        <v>605</v>
      </c>
      <c r="R99" s="491">
        <v>0.53819444444444442</v>
      </c>
      <c r="S99" s="475">
        <v>0.74027777777777781</v>
      </c>
      <c r="T99" s="475">
        <v>0.20208333333333339</v>
      </c>
      <c r="U99" s="475">
        <v>0.25</v>
      </c>
      <c r="V99" s="503" t="s">
        <v>1024</v>
      </c>
      <c r="W99" s="503" t="s">
        <v>605</v>
      </c>
      <c r="X99" s="486"/>
    </row>
    <row r="100" spans="1:24" s="511" customFormat="1" ht="15.75" hidden="1" customHeight="1" x14ac:dyDescent="0.3">
      <c r="A100" s="486" t="s">
        <v>4655</v>
      </c>
      <c r="B100" s="479">
        <v>45536</v>
      </c>
      <c r="C100" s="484">
        <v>45537.4375</v>
      </c>
      <c r="D100" s="473">
        <v>45537.884027777778</v>
      </c>
      <c r="E100" s="474">
        <v>45541.416666666664</v>
      </c>
      <c r="F100" s="478">
        <v>45541</v>
      </c>
      <c r="G100" s="509">
        <v>45541</v>
      </c>
      <c r="H100" s="502" t="s">
        <v>613</v>
      </c>
      <c r="I100" s="485">
        <v>234886</v>
      </c>
      <c r="J100" s="501" t="s">
        <v>844</v>
      </c>
      <c r="K100" s="296" t="s">
        <v>562</v>
      </c>
      <c r="L100" s="296" t="s">
        <v>560</v>
      </c>
      <c r="M100" s="472" t="s">
        <v>845</v>
      </c>
      <c r="N100" s="416" t="s">
        <v>846</v>
      </c>
      <c r="O100" s="474" t="s">
        <v>612</v>
      </c>
      <c r="P100" s="502" t="s">
        <v>613</v>
      </c>
      <c r="Q100" s="128" t="s">
        <v>605</v>
      </c>
      <c r="R100" s="491">
        <v>0.57638888888888884</v>
      </c>
      <c r="S100" s="475">
        <v>0.72361111111111109</v>
      </c>
      <c r="T100" s="475">
        <v>0.14722222222222225</v>
      </c>
      <c r="U100" s="475">
        <v>0.25</v>
      </c>
      <c r="V100" s="503" t="s">
        <v>1024</v>
      </c>
      <c r="W100" s="503" t="s">
        <v>605</v>
      </c>
      <c r="X100" s="486"/>
    </row>
    <row r="101" spans="1:24" s="504" customFormat="1" ht="15.75" hidden="1" customHeight="1" x14ac:dyDescent="0.3">
      <c r="A101" s="486" t="s">
        <v>4655</v>
      </c>
      <c r="B101" s="479">
        <v>45536</v>
      </c>
      <c r="C101" s="484">
        <v>45539.490972222222</v>
      </c>
      <c r="D101" s="473">
        <v>45539.574999999997</v>
      </c>
      <c r="E101" s="474">
        <v>45541.333333333336</v>
      </c>
      <c r="F101" s="478">
        <v>45541</v>
      </c>
      <c r="G101" s="509">
        <v>45541</v>
      </c>
      <c r="H101" s="502" t="s">
        <v>613</v>
      </c>
      <c r="I101" s="485">
        <v>234918</v>
      </c>
      <c r="J101" s="501" t="s">
        <v>847</v>
      </c>
      <c r="K101" s="296" t="s">
        <v>559</v>
      </c>
      <c r="L101" s="296" t="s">
        <v>560</v>
      </c>
      <c r="M101" s="472" t="s">
        <v>848</v>
      </c>
      <c r="N101" s="416" t="s">
        <v>849</v>
      </c>
      <c r="O101" s="474" t="s">
        <v>612</v>
      </c>
      <c r="P101" s="502" t="s">
        <v>613</v>
      </c>
      <c r="Q101" s="128" t="s">
        <v>605</v>
      </c>
      <c r="R101" s="491">
        <v>0.48472222222222222</v>
      </c>
      <c r="S101" s="475">
        <v>0.69305555555555554</v>
      </c>
      <c r="T101" s="475">
        <v>0.20833333333333331</v>
      </c>
      <c r="U101" s="475">
        <v>0.25</v>
      </c>
      <c r="V101" s="503" t="s">
        <v>1024</v>
      </c>
      <c r="W101" s="503" t="s">
        <v>605</v>
      </c>
      <c r="X101" s="480"/>
    </row>
    <row r="102" spans="1:24" s="504" customFormat="1" ht="15.75" hidden="1" customHeight="1" x14ac:dyDescent="0.3">
      <c r="A102" s="486" t="s">
        <v>4655</v>
      </c>
      <c r="B102" s="479">
        <v>45536</v>
      </c>
      <c r="C102" s="484">
        <v>45539.490972222222</v>
      </c>
      <c r="D102" s="473">
        <v>45539.572222222225</v>
      </c>
      <c r="E102" s="474">
        <v>45541.333333333336</v>
      </c>
      <c r="F102" s="478">
        <v>45541</v>
      </c>
      <c r="G102" s="509">
        <v>45541</v>
      </c>
      <c r="H102" s="502" t="s">
        <v>613</v>
      </c>
      <c r="I102" s="485">
        <v>234917</v>
      </c>
      <c r="J102" s="501" t="s">
        <v>850</v>
      </c>
      <c r="K102" s="296" t="s">
        <v>559</v>
      </c>
      <c r="L102" s="296" t="s">
        <v>560</v>
      </c>
      <c r="M102" s="472" t="s">
        <v>851</v>
      </c>
      <c r="N102" s="416" t="s">
        <v>852</v>
      </c>
      <c r="O102" s="474" t="s">
        <v>612</v>
      </c>
      <c r="P102" s="502" t="s">
        <v>613</v>
      </c>
      <c r="Q102" s="128" t="s">
        <v>605</v>
      </c>
      <c r="R102" s="491">
        <v>0.48472222222222222</v>
      </c>
      <c r="S102" s="475">
        <v>0.69305555555555554</v>
      </c>
      <c r="T102" s="475">
        <v>0.20833333333333331</v>
      </c>
      <c r="U102" s="475">
        <v>0.25</v>
      </c>
      <c r="V102" s="503" t="s">
        <v>1024</v>
      </c>
      <c r="W102" s="503" t="s">
        <v>605</v>
      </c>
      <c r="X102" s="480"/>
    </row>
    <row r="103" spans="1:24" s="504" customFormat="1" ht="15.75" hidden="1" customHeight="1" x14ac:dyDescent="0.3">
      <c r="A103" s="486" t="s">
        <v>4655</v>
      </c>
      <c r="B103" s="479">
        <v>45536</v>
      </c>
      <c r="C103" s="484">
        <v>45539.493750000001</v>
      </c>
      <c r="D103" s="473">
        <v>45539.772222222222</v>
      </c>
      <c r="E103" s="474">
        <v>45544.375</v>
      </c>
      <c r="F103" s="478">
        <v>45544</v>
      </c>
      <c r="G103" s="509">
        <v>45544</v>
      </c>
      <c r="H103" s="502" t="s">
        <v>613</v>
      </c>
      <c r="I103" s="485">
        <v>235018</v>
      </c>
      <c r="J103" s="501" t="s">
        <v>853</v>
      </c>
      <c r="K103" s="296" t="s">
        <v>562</v>
      </c>
      <c r="L103" s="296" t="s">
        <v>560</v>
      </c>
      <c r="M103" s="472" t="s">
        <v>854</v>
      </c>
      <c r="N103" s="416" t="s">
        <v>855</v>
      </c>
      <c r="O103" s="474" t="s">
        <v>612</v>
      </c>
      <c r="P103" s="502" t="s">
        <v>613</v>
      </c>
      <c r="Q103" s="128" t="s">
        <v>605</v>
      </c>
      <c r="R103" s="491">
        <v>0.65</v>
      </c>
      <c r="S103" s="475">
        <v>0.74027777777777781</v>
      </c>
      <c r="T103" s="475">
        <v>9.027777777777779E-2</v>
      </c>
      <c r="U103" s="475">
        <v>0.25</v>
      </c>
      <c r="V103" s="503" t="s">
        <v>1024</v>
      </c>
      <c r="W103" s="503" t="s">
        <v>605</v>
      </c>
      <c r="X103" s="478"/>
    </row>
    <row r="104" spans="1:24" s="504" customFormat="1" ht="15.75" hidden="1" customHeight="1" x14ac:dyDescent="0.3">
      <c r="A104" s="486" t="s">
        <v>4655</v>
      </c>
      <c r="B104" s="479">
        <v>45536</v>
      </c>
      <c r="C104" s="484">
        <v>45539.732638888891</v>
      </c>
      <c r="D104" s="473">
        <v>45541.681944444441</v>
      </c>
      <c r="E104" s="474">
        <v>45545.333333333336</v>
      </c>
      <c r="F104" s="478">
        <v>45545</v>
      </c>
      <c r="G104" s="509">
        <v>45545</v>
      </c>
      <c r="H104" s="502" t="s">
        <v>613</v>
      </c>
      <c r="I104" s="485">
        <v>235175</v>
      </c>
      <c r="J104" s="501" t="s">
        <v>856</v>
      </c>
      <c r="K104" s="296" t="s">
        <v>639</v>
      </c>
      <c r="L104" s="296" t="s">
        <v>560</v>
      </c>
      <c r="M104" s="472" t="s">
        <v>857</v>
      </c>
      <c r="N104" s="416" t="s">
        <v>858</v>
      </c>
      <c r="O104" s="474" t="s">
        <v>612</v>
      </c>
      <c r="P104" s="502" t="s">
        <v>613</v>
      </c>
      <c r="Q104" s="128" t="s">
        <v>605</v>
      </c>
      <c r="R104" s="491">
        <v>0.50208333333333333</v>
      </c>
      <c r="S104" s="475">
        <v>0.64236111111111116</v>
      </c>
      <c r="T104" s="475">
        <v>0.14027777777777783</v>
      </c>
      <c r="U104" s="475">
        <v>0.25</v>
      </c>
      <c r="V104" s="503" t="s">
        <v>1024</v>
      </c>
      <c r="W104" s="503" t="s">
        <v>605</v>
      </c>
      <c r="X104" s="478"/>
    </row>
    <row r="105" spans="1:24" s="504" customFormat="1" ht="15.75" hidden="1" customHeight="1" x14ac:dyDescent="0.3">
      <c r="A105" s="486" t="s">
        <v>4655</v>
      </c>
      <c r="B105" s="479">
        <v>45536</v>
      </c>
      <c r="C105" s="484">
        <v>45541.386805555558</v>
      </c>
      <c r="D105" s="473">
        <v>45541.681250000001</v>
      </c>
      <c r="E105" s="474">
        <v>45545.333333333336</v>
      </c>
      <c r="F105" s="478">
        <v>45545</v>
      </c>
      <c r="G105" s="509">
        <v>45545</v>
      </c>
      <c r="H105" s="502" t="s">
        <v>613</v>
      </c>
      <c r="I105" s="485">
        <v>235174</v>
      </c>
      <c r="J105" s="501" t="s">
        <v>859</v>
      </c>
      <c r="K105" s="296" t="s">
        <v>559</v>
      </c>
      <c r="L105" s="296" t="s">
        <v>560</v>
      </c>
      <c r="M105" s="472" t="s">
        <v>860</v>
      </c>
      <c r="N105" s="416" t="s">
        <v>861</v>
      </c>
      <c r="O105" s="226" t="s">
        <v>618</v>
      </c>
      <c r="P105" s="502" t="s">
        <v>613</v>
      </c>
      <c r="Q105" s="128" t="s">
        <v>605</v>
      </c>
      <c r="R105" s="491">
        <v>0.53194444444444444</v>
      </c>
      <c r="S105" s="475">
        <v>0.64513888888888893</v>
      </c>
      <c r="T105" s="475">
        <v>0.11319444444444449</v>
      </c>
      <c r="U105" s="475">
        <v>0.25</v>
      </c>
      <c r="V105" s="503" t="s">
        <v>1024</v>
      </c>
      <c r="W105" s="503" t="s">
        <v>605</v>
      </c>
      <c r="X105" s="478"/>
    </row>
    <row r="106" spans="1:24" s="504" customFormat="1" ht="12" hidden="1" customHeight="1" x14ac:dyDescent="0.3">
      <c r="A106" s="486" t="s">
        <v>4655</v>
      </c>
      <c r="B106" s="479">
        <v>45536</v>
      </c>
      <c r="C106" s="484">
        <v>45541.384722222225</v>
      </c>
      <c r="D106" s="473">
        <v>45547.475694444445</v>
      </c>
      <c r="E106" s="474">
        <v>45548.333333333336</v>
      </c>
      <c r="F106" s="478">
        <v>45548</v>
      </c>
      <c r="G106" s="509">
        <v>45548</v>
      </c>
      <c r="H106" s="502" t="s">
        <v>613</v>
      </c>
      <c r="I106" s="485">
        <v>235458</v>
      </c>
      <c r="J106" s="501" t="s">
        <v>862</v>
      </c>
      <c r="K106" s="296" t="s">
        <v>562</v>
      </c>
      <c r="L106" s="296" t="s">
        <v>560</v>
      </c>
      <c r="M106" s="472" t="s">
        <v>863</v>
      </c>
      <c r="N106" s="416" t="s">
        <v>864</v>
      </c>
      <c r="O106" s="474" t="s">
        <v>612</v>
      </c>
      <c r="P106" s="502" t="s">
        <v>747</v>
      </c>
      <c r="Q106" s="494" t="s">
        <v>4660</v>
      </c>
      <c r="R106" s="491">
        <v>0.57152777777777775</v>
      </c>
      <c r="S106" s="475">
        <v>0.76597222222222228</v>
      </c>
      <c r="T106" s="475">
        <v>0.19444444444444453</v>
      </c>
      <c r="U106" s="475">
        <v>0.25</v>
      </c>
      <c r="V106" s="503" t="s">
        <v>1024</v>
      </c>
      <c r="W106" s="503" t="s">
        <v>605</v>
      </c>
      <c r="X106" s="478" t="s">
        <v>4673</v>
      </c>
    </row>
    <row r="107" spans="1:24" s="511" customFormat="1" ht="15.75" hidden="1" customHeight="1" x14ac:dyDescent="0.3">
      <c r="A107" s="486" t="s">
        <v>4655</v>
      </c>
      <c r="B107" s="479">
        <v>45536</v>
      </c>
      <c r="C107" s="484">
        <v>45546.65902777778</v>
      </c>
      <c r="D107" s="473">
        <v>45547.492361111108</v>
      </c>
      <c r="E107" s="474">
        <v>45551.333333333336</v>
      </c>
      <c r="F107" s="478">
        <v>45551</v>
      </c>
      <c r="G107" s="509">
        <v>45551</v>
      </c>
      <c r="H107" s="502" t="s">
        <v>613</v>
      </c>
      <c r="I107" s="485">
        <v>235542</v>
      </c>
      <c r="J107" s="501" t="s">
        <v>865</v>
      </c>
      <c r="K107" s="296" t="s">
        <v>562</v>
      </c>
      <c r="L107" s="296" t="s">
        <v>866</v>
      </c>
      <c r="M107" s="472" t="s">
        <v>867</v>
      </c>
      <c r="N107" s="416" t="s">
        <v>868</v>
      </c>
      <c r="O107" s="226" t="s">
        <v>618</v>
      </c>
      <c r="P107" s="502" t="s">
        <v>613</v>
      </c>
      <c r="Q107" s="128" t="s">
        <v>605</v>
      </c>
      <c r="R107" s="491">
        <v>0.62847222222222221</v>
      </c>
      <c r="S107" s="475">
        <v>0.68402777777777779</v>
      </c>
      <c r="T107" s="475">
        <v>5.555555555555558E-2</v>
      </c>
      <c r="U107" s="475">
        <v>0.25</v>
      </c>
      <c r="V107" s="503" t="s">
        <v>1024</v>
      </c>
      <c r="W107" s="503" t="s">
        <v>605</v>
      </c>
      <c r="X107" s="478"/>
    </row>
    <row r="108" spans="1:24" s="504" customFormat="1" ht="15.75" hidden="1" customHeight="1" x14ac:dyDescent="0.3">
      <c r="A108" s="486" t="s">
        <v>4655</v>
      </c>
      <c r="B108" s="479">
        <v>45536</v>
      </c>
      <c r="C108" s="484">
        <v>45547.401388888888</v>
      </c>
      <c r="D108" s="473">
        <v>45547.45416666667</v>
      </c>
      <c r="E108" s="474">
        <v>45551.375</v>
      </c>
      <c r="F108" s="478">
        <v>45551</v>
      </c>
      <c r="G108" s="509">
        <v>45551</v>
      </c>
      <c r="H108" s="502" t="s">
        <v>613</v>
      </c>
      <c r="I108" s="485">
        <v>235546</v>
      </c>
      <c r="J108" s="501" t="s">
        <v>869</v>
      </c>
      <c r="K108" s="296" t="s">
        <v>559</v>
      </c>
      <c r="L108" s="296" t="s">
        <v>560</v>
      </c>
      <c r="M108" s="472" t="s">
        <v>870</v>
      </c>
      <c r="N108" s="416" t="s">
        <v>871</v>
      </c>
      <c r="O108" s="226" t="s">
        <v>618</v>
      </c>
      <c r="P108" s="502" t="s">
        <v>613</v>
      </c>
      <c r="Q108" s="128" t="s">
        <v>605</v>
      </c>
      <c r="R108" s="491">
        <v>0.45763888888888887</v>
      </c>
      <c r="S108" s="475">
        <v>0.7</v>
      </c>
      <c r="T108" s="475">
        <v>0.24236111111111108</v>
      </c>
      <c r="U108" s="475">
        <v>0.25</v>
      </c>
      <c r="V108" s="503" t="s">
        <v>1024</v>
      </c>
      <c r="W108" s="503" t="s">
        <v>605</v>
      </c>
      <c r="X108" s="478"/>
    </row>
    <row r="109" spans="1:24" s="504" customFormat="1" ht="15.75" hidden="1" customHeight="1" x14ac:dyDescent="0.3">
      <c r="A109" s="486" t="s">
        <v>4655</v>
      </c>
      <c r="B109" s="479">
        <v>45536</v>
      </c>
      <c r="C109" s="484">
        <v>45551.493055555555</v>
      </c>
      <c r="D109" s="473">
        <v>45551.736111111109</v>
      </c>
      <c r="E109" s="474">
        <v>45553.375</v>
      </c>
      <c r="F109" s="478">
        <v>45553</v>
      </c>
      <c r="G109" s="509">
        <v>45553</v>
      </c>
      <c r="H109" s="502" t="s">
        <v>613</v>
      </c>
      <c r="I109" s="485">
        <v>235834</v>
      </c>
      <c r="J109" s="501" t="s">
        <v>872</v>
      </c>
      <c r="K109" s="296" t="s">
        <v>562</v>
      </c>
      <c r="L109" s="296" t="s">
        <v>560</v>
      </c>
      <c r="M109" s="472" t="s">
        <v>873</v>
      </c>
      <c r="N109" s="416" t="s">
        <v>874</v>
      </c>
      <c r="O109" s="474" t="s">
        <v>612</v>
      </c>
      <c r="P109" s="502" t="s">
        <v>613</v>
      </c>
      <c r="Q109" s="128" t="s">
        <v>605</v>
      </c>
      <c r="R109" s="491">
        <v>0.52916666666666667</v>
      </c>
      <c r="S109" s="475">
        <v>0.71458333333333335</v>
      </c>
      <c r="T109" s="475">
        <v>0.18541666666666667</v>
      </c>
      <c r="U109" s="475">
        <v>0.25</v>
      </c>
      <c r="V109" s="503" t="s">
        <v>1024</v>
      </c>
      <c r="W109" s="503" t="s">
        <v>605</v>
      </c>
      <c r="X109" s="478"/>
    </row>
    <row r="110" spans="1:24" s="504" customFormat="1" ht="15.75" hidden="1" customHeight="1" x14ac:dyDescent="0.3">
      <c r="A110" s="486" t="s">
        <v>4655</v>
      </c>
      <c r="B110" s="479">
        <v>45536</v>
      </c>
      <c r="C110" s="484">
        <v>45551.493055555555</v>
      </c>
      <c r="D110" s="473">
        <v>45551.736111111109</v>
      </c>
      <c r="E110" s="474">
        <v>45553.416666666664</v>
      </c>
      <c r="F110" s="478">
        <v>45553</v>
      </c>
      <c r="G110" s="509">
        <v>45553</v>
      </c>
      <c r="H110" s="502" t="s">
        <v>613</v>
      </c>
      <c r="I110" s="485">
        <v>235838</v>
      </c>
      <c r="J110" s="501" t="s">
        <v>872</v>
      </c>
      <c r="K110" s="296" t="s">
        <v>562</v>
      </c>
      <c r="L110" s="296" t="s">
        <v>560</v>
      </c>
      <c r="M110" s="472" t="s">
        <v>873</v>
      </c>
      <c r="N110" s="416" t="s">
        <v>874</v>
      </c>
      <c r="O110" s="474" t="s">
        <v>612</v>
      </c>
      <c r="P110" s="502" t="s">
        <v>613</v>
      </c>
      <c r="Q110" s="128" t="s">
        <v>605</v>
      </c>
      <c r="R110" s="491">
        <v>0.54513888888888884</v>
      </c>
      <c r="S110" s="475">
        <v>0.69374999999999998</v>
      </c>
      <c r="T110" s="475">
        <v>0.14861111111111114</v>
      </c>
      <c r="U110" s="475">
        <v>0.25</v>
      </c>
      <c r="V110" s="503" t="s">
        <v>1024</v>
      </c>
      <c r="W110" s="503" t="s">
        <v>605</v>
      </c>
      <c r="X110" s="478"/>
    </row>
    <row r="111" spans="1:24" s="504" customFormat="1" ht="15.75" hidden="1" customHeight="1" x14ac:dyDescent="0.3">
      <c r="A111" s="486" t="s">
        <v>4655</v>
      </c>
      <c r="B111" s="479">
        <v>45536</v>
      </c>
      <c r="C111" s="484">
        <v>45551.493055555555</v>
      </c>
      <c r="D111" s="473">
        <v>45551.736111111109</v>
      </c>
      <c r="E111" s="474">
        <v>45553.458333333336</v>
      </c>
      <c r="F111" s="478">
        <v>45553</v>
      </c>
      <c r="G111" s="509">
        <v>45553</v>
      </c>
      <c r="H111" s="502" t="s">
        <v>613</v>
      </c>
      <c r="I111" s="485">
        <v>235839</v>
      </c>
      <c r="J111" s="501" t="s">
        <v>872</v>
      </c>
      <c r="K111" s="296" t="s">
        <v>562</v>
      </c>
      <c r="L111" s="296" t="s">
        <v>560</v>
      </c>
      <c r="M111" s="472" t="s">
        <v>873</v>
      </c>
      <c r="N111" s="416" t="s">
        <v>874</v>
      </c>
      <c r="O111" s="474" t="s">
        <v>612</v>
      </c>
      <c r="P111" s="502" t="s">
        <v>613</v>
      </c>
      <c r="Q111" s="128" t="s">
        <v>605</v>
      </c>
      <c r="R111" s="491">
        <v>0.6381944444444444</v>
      </c>
      <c r="S111" s="475">
        <v>0.75416666666666665</v>
      </c>
      <c r="T111" s="475">
        <v>0.11597222222222225</v>
      </c>
      <c r="U111" s="475">
        <v>0.25</v>
      </c>
      <c r="V111" s="503" t="s">
        <v>1024</v>
      </c>
      <c r="W111" s="503" t="s">
        <v>605</v>
      </c>
      <c r="X111" s="478"/>
    </row>
    <row r="112" spans="1:24" s="504" customFormat="1" ht="15.75" hidden="1" customHeight="1" x14ac:dyDescent="0.3">
      <c r="A112" s="486" t="s">
        <v>4655</v>
      </c>
      <c r="B112" s="479">
        <v>45536</v>
      </c>
      <c r="C112" s="484">
        <v>45551.493055555555</v>
      </c>
      <c r="D112" s="473">
        <v>45551.736111111109</v>
      </c>
      <c r="E112" s="474">
        <v>45554.375</v>
      </c>
      <c r="F112" s="478">
        <v>45554</v>
      </c>
      <c r="G112" s="509">
        <v>45554</v>
      </c>
      <c r="H112" s="502" t="s">
        <v>613</v>
      </c>
      <c r="I112" s="485">
        <v>235879</v>
      </c>
      <c r="J112" s="501" t="s">
        <v>872</v>
      </c>
      <c r="K112" s="296" t="s">
        <v>562</v>
      </c>
      <c r="L112" s="296" t="s">
        <v>560</v>
      </c>
      <c r="M112" s="472" t="s">
        <v>873</v>
      </c>
      <c r="N112" s="416" t="s">
        <v>874</v>
      </c>
      <c r="O112" s="474" t="s">
        <v>612</v>
      </c>
      <c r="P112" s="502" t="s">
        <v>613</v>
      </c>
      <c r="Q112" s="128" t="s">
        <v>605</v>
      </c>
      <c r="R112" s="491">
        <v>0.49791666666666667</v>
      </c>
      <c r="S112" s="475">
        <v>0.66041666666666665</v>
      </c>
      <c r="T112" s="475">
        <v>0.16249999999999998</v>
      </c>
      <c r="U112" s="475">
        <v>0.25</v>
      </c>
      <c r="V112" s="503" t="s">
        <v>1024</v>
      </c>
      <c r="W112" s="503" t="s">
        <v>605</v>
      </c>
      <c r="X112" s="478"/>
    </row>
    <row r="113" spans="1:24" s="504" customFormat="1" ht="15.75" hidden="1" customHeight="1" x14ac:dyDescent="0.3">
      <c r="A113" s="486" t="s">
        <v>4655</v>
      </c>
      <c r="B113" s="479">
        <v>45536</v>
      </c>
      <c r="C113" s="484">
        <v>45551.493055555555</v>
      </c>
      <c r="D113" s="473">
        <v>45551.736111111109</v>
      </c>
      <c r="E113" s="474">
        <v>45554.375</v>
      </c>
      <c r="F113" s="478">
        <v>45554</v>
      </c>
      <c r="G113" s="509">
        <v>45554</v>
      </c>
      <c r="H113" s="502" t="s">
        <v>613</v>
      </c>
      <c r="I113" s="485">
        <v>235876</v>
      </c>
      <c r="J113" s="501" t="s">
        <v>872</v>
      </c>
      <c r="K113" s="296" t="s">
        <v>562</v>
      </c>
      <c r="L113" s="296" t="s">
        <v>560</v>
      </c>
      <c r="M113" s="472" t="s">
        <v>873</v>
      </c>
      <c r="N113" s="416" t="s">
        <v>874</v>
      </c>
      <c r="O113" s="474" t="s">
        <v>612</v>
      </c>
      <c r="P113" s="502" t="s">
        <v>613</v>
      </c>
      <c r="Q113" s="128" t="s">
        <v>605</v>
      </c>
      <c r="R113" s="491">
        <v>0.50902777777777775</v>
      </c>
      <c r="S113" s="475">
        <v>0.61805555555555558</v>
      </c>
      <c r="T113" s="475">
        <v>0.10902777777777783</v>
      </c>
      <c r="U113" s="475">
        <v>0.25</v>
      </c>
      <c r="V113" s="503" t="s">
        <v>1024</v>
      </c>
      <c r="W113" s="503" t="s">
        <v>605</v>
      </c>
      <c r="X113" s="478"/>
    </row>
    <row r="114" spans="1:24" s="504" customFormat="1" ht="15.75" hidden="1" customHeight="1" x14ac:dyDescent="0.3">
      <c r="A114" s="486" t="s">
        <v>4655</v>
      </c>
      <c r="B114" s="479">
        <v>45536</v>
      </c>
      <c r="C114" s="484">
        <v>45552.729861111111</v>
      </c>
      <c r="D114" s="473">
        <v>45553.501388888886</v>
      </c>
      <c r="E114" s="474">
        <v>45553.791666666664</v>
      </c>
      <c r="F114" s="478">
        <v>45554</v>
      </c>
      <c r="G114" s="509">
        <v>45554</v>
      </c>
      <c r="H114" s="502" t="s">
        <v>613</v>
      </c>
      <c r="I114" s="485">
        <v>235913</v>
      </c>
      <c r="J114" s="501" t="s">
        <v>875</v>
      </c>
      <c r="K114" s="296" t="s">
        <v>562</v>
      </c>
      <c r="L114" s="296" t="s">
        <v>560</v>
      </c>
      <c r="M114" s="472" t="s">
        <v>876</v>
      </c>
      <c r="N114" s="416" t="s">
        <v>877</v>
      </c>
      <c r="O114" s="474" t="s">
        <v>612</v>
      </c>
      <c r="P114" s="502" t="s">
        <v>613</v>
      </c>
      <c r="Q114" s="128" t="s">
        <v>605</v>
      </c>
      <c r="R114" s="491">
        <v>0.30694444444444446</v>
      </c>
      <c r="S114" s="475">
        <v>0.50277777777777777</v>
      </c>
      <c r="T114" s="475">
        <v>0.1958333333333333</v>
      </c>
      <c r="U114" s="475">
        <v>0.25</v>
      </c>
      <c r="V114" s="503" t="s">
        <v>1024</v>
      </c>
      <c r="W114" s="503" t="s">
        <v>605</v>
      </c>
      <c r="X114" s="495"/>
    </row>
    <row r="115" spans="1:24" s="504" customFormat="1" ht="15.75" hidden="1" customHeight="1" x14ac:dyDescent="0.3">
      <c r="A115" s="486" t="s">
        <v>4655</v>
      </c>
      <c r="B115" s="479">
        <v>45536</v>
      </c>
      <c r="C115" s="484">
        <v>45552.729861111111</v>
      </c>
      <c r="D115" s="473">
        <v>45553.501388888886</v>
      </c>
      <c r="E115" s="474">
        <v>45553.791666666664</v>
      </c>
      <c r="F115" s="478">
        <v>45554</v>
      </c>
      <c r="G115" s="509">
        <v>45554</v>
      </c>
      <c r="H115" s="502" t="s">
        <v>613</v>
      </c>
      <c r="I115" s="485">
        <v>235915</v>
      </c>
      <c r="J115" s="501" t="s">
        <v>875</v>
      </c>
      <c r="K115" s="296" t="s">
        <v>562</v>
      </c>
      <c r="L115" s="296" t="s">
        <v>560</v>
      </c>
      <c r="M115" s="472" t="s">
        <v>876</v>
      </c>
      <c r="N115" s="416" t="s">
        <v>877</v>
      </c>
      <c r="O115" s="474" t="s">
        <v>612</v>
      </c>
      <c r="P115" s="502" t="s">
        <v>613</v>
      </c>
      <c r="Q115" s="128" t="s">
        <v>605</v>
      </c>
      <c r="R115" s="491">
        <v>0.33541666666666664</v>
      </c>
      <c r="S115" s="475">
        <v>0.55486111111111114</v>
      </c>
      <c r="T115" s="475">
        <v>0.2194444444444445</v>
      </c>
      <c r="U115" s="475">
        <v>0.25</v>
      </c>
      <c r="V115" s="503" t="s">
        <v>1024</v>
      </c>
      <c r="W115" s="503" t="s">
        <v>605</v>
      </c>
      <c r="X115" s="495"/>
    </row>
    <row r="116" spans="1:24" s="504" customFormat="1" ht="15.75" hidden="1" customHeight="1" x14ac:dyDescent="0.3">
      <c r="A116" s="486" t="s">
        <v>4655</v>
      </c>
      <c r="B116" s="479">
        <v>45536</v>
      </c>
      <c r="C116" s="484">
        <v>45553.711805555555</v>
      </c>
      <c r="D116" s="473">
        <v>45553.789583333331</v>
      </c>
      <c r="E116" s="474">
        <v>45554.583333333336</v>
      </c>
      <c r="F116" s="478">
        <v>45555</v>
      </c>
      <c r="G116" s="509">
        <v>45555</v>
      </c>
      <c r="H116" s="502" t="s">
        <v>613</v>
      </c>
      <c r="I116" s="485">
        <v>235930</v>
      </c>
      <c r="J116" s="501" t="s">
        <v>878</v>
      </c>
      <c r="K116" s="296" t="s">
        <v>562</v>
      </c>
      <c r="L116" s="296" t="s">
        <v>560</v>
      </c>
      <c r="M116" s="472" t="s">
        <v>879</v>
      </c>
      <c r="N116" s="416" t="s">
        <v>880</v>
      </c>
      <c r="O116" s="474" t="s">
        <v>612</v>
      </c>
      <c r="P116" s="502" t="s">
        <v>613</v>
      </c>
      <c r="Q116" s="128" t="s">
        <v>605</v>
      </c>
      <c r="R116" s="491">
        <v>0.37569444444444444</v>
      </c>
      <c r="S116" s="475">
        <v>0.60763888888888884</v>
      </c>
      <c r="T116" s="475">
        <v>0.2319444444444444</v>
      </c>
      <c r="U116" s="475">
        <v>0.25</v>
      </c>
      <c r="V116" s="503" t="s">
        <v>1024</v>
      </c>
      <c r="W116" s="503" t="s">
        <v>605</v>
      </c>
      <c r="X116" s="478"/>
    </row>
    <row r="117" spans="1:24" s="504" customFormat="1" ht="15.75" hidden="1" customHeight="1" x14ac:dyDescent="0.3">
      <c r="A117" s="486" t="s">
        <v>4655</v>
      </c>
      <c r="B117" s="479">
        <v>45536</v>
      </c>
      <c r="C117" s="484">
        <v>45553.711805555555</v>
      </c>
      <c r="D117" s="473">
        <v>45553.789583333331</v>
      </c>
      <c r="E117" s="474">
        <v>45554.708333333336</v>
      </c>
      <c r="F117" s="478">
        <v>45555</v>
      </c>
      <c r="G117" s="509">
        <v>45555</v>
      </c>
      <c r="H117" s="502" t="s">
        <v>613</v>
      </c>
      <c r="I117" s="485">
        <v>235933</v>
      </c>
      <c r="J117" s="501" t="s">
        <v>878</v>
      </c>
      <c r="K117" s="296" t="s">
        <v>562</v>
      </c>
      <c r="L117" s="296" t="s">
        <v>560</v>
      </c>
      <c r="M117" s="472" t="s">
        <v>879</v>
      </c>
      <c r="N117" s="416" t="s">
        <v>880</v>
      </c>
      <c r="O117" s="474" t="s">
        <v>612</v>
      </c>
      <c r="P117" s="502" t="s">
        <v>613</v>
      </c>
      <c r="Q117" s="128" t="s">
        <v>605</v>
      </c>
      <c r="R117" s="491">
        <v>0.29166666666666669</v>
      </c>
      <c r="S117" s="475">
        <v>0.51111111111111107</v>
      </c>
      <c r="T117" s="475">
        <v>0.21944444444444439</v>
      </c>
      <c r="U117" s="475">
        <v>0.25</v>
      </c>
      <c r="V117" s="503" t="s">
        <v>1024</v>
      </c>
      <c r="W117" s="503" t="s">
        <v>605</v>
      </c>
      <c r="X117" s="478"/>
    </row>
    <row r="118" spans="1:24" s="504" customFormat="1" ht="15.75" hidden="1" customHeight="1" x14ac:dyDescent="0.3">
      <c r="A118" s="486" t="s">
        <v>4655</v>
      </c>
      <c r="B118" s="479">
        <v>45536</v>
      </c>
      <c r="C118" s="484">
        <v>45553.711805555555</v>
      </c>
      <c r="D118" s="473">
        <v>45553.789583333331</v>
      </c>
      <c r="E118" s="474">
        <v>45554.666666666664</v>
      </c>
      <c r="F118" s="478">
        <v>45555</v>
      </c>
      <c r="G118" s="509">
        <v>45555</v>
      </c>
      <c r="H118" s="502" t="s">
        <v>613</v>
      </c>
      <c r="I118" s="485">
        <v>235932</v>
      </c>
      <c r="J118" s="501" t="s">
        <v>878</v>
      </c>
      <c r="K118" s="296" t="s">
        <v>562</v>
      </c>
      <c r="L118" s="296" t="s">
        <v>560</v>
      </c>
      <c r="M118" s="472" t="s">
        <v>879</v>
      </c>
      <c r="N118" s="416" t="s">
        <v>880</v>
      </c>
      <c r="O118" s="474" t="s">
        <v>612</v>
      </c>
      <c r="P118" s="502" t="s">
        <v>613</v>
      </c>
      <c r="Q118" s="128" t="s">
        <v>605</v>
      </c>
      <c r="R118" s="491">
        <v>0.29166666666666669</v>
      </c>
      <c r="S118" s="475">
        <v>0.51041666666666663</v>
      </c>
      <c r="T118" s="475">
        <v>0.21874999999999994</v>
      </c>
      <c r="U118" s="475">
        <v>0.25</v>
      </c>
      <c r="V118" s="503" t="s">
        <v>1024</v>
      </c>
      <c r="W118" s="503" t="s">
        <v>605</v>
      </c>
      <c r="X118" s="478"/>
    </row>
    <row r="119" spans="1:24" s="504" customFormat="1" ht="15.75" hidden="1" customHeight="1" x14ac:dyDescent="0.3">
      <c r="A119" s="486" t="s">
        <v>4655</v>
      </c>
      <c r="B119" s="479">
        <v>45536</v>
      </c>
      <c r="C119" s="484">
        <v>45553.711805555555</v>
      </c>
      <c r="D119" s="473">
        <v>45553.789583333331</v>
      </c>
      <c r="E119" s="474">
        <v>45554.625</v>
      </c>
      <c r="F119" s="478">
        <v>45555</v>
      </c>
      <c r="G119" s="509">
        <v>45555</v>
      </c>
      <c r="H119" s="502" t="s">
        <v>613</v>
      </c>
      <c r="I119" s="485">
        <v>235931</v>
      </c>
      <c r="J119" s="501" t="s">
        <v>878</v>
      </c>
      <c r="K119" s="296" t="s">
        <v>562</v>
      </c>
      <c r="L119" s="296" t="s">
        <v>560</v>
      </c>
      <c r="M119" s="472" t="s">
        <v>879</v>
      </c>
      <c r="N119" s="416" t="s">
        <v>880</v>
      </c>
      <c r="O119" s="474" t="s">
        <v>612</v>
      </c>
      <c r="P119" s="502" t="s">
        <v>613</v>
      </c>
      <c r="Q119" s="128" t="s">
        <v>605</v>
      </c>
      <c r="R119" s="491">
        <v>0.39374999999999999</v>
      </c>
      <c r="S119" s="475">
        <v>0.68680555555555556</v>
      </c>
      <c r="T119" s="475">
        <v>0.29305555555555557</v>
      </c>
      <c r="U119" s="475">
        <v>0.25</v>
      </c>
      <c r="V119" s="503" t="s">
        <v>747</v>
      </c>
      <c r="W119" s="503">
        <f>T119-U119</f>
        <v>4.3055555555555569E-2</v>
      </c>
      <c r="X119" s="478"/>
    </row>
    <row r="120" spans="1:24" s="504" customFormat="1" ht="15.75" hidden="1" customHeight="1" x14ac:dyDescent="0.3">
      <c r="A120" s="486" t="s">
        <v>4655</v>
      </c>
      <c r="B120" s="479">
        <v>45536</v>
      </c>
      <c r="C120" s="484">
        <v>45553.520833333336</v>
      </c>
      <c r="D120" s="473">
        <v>45554.333333333336</v>
      </c>
      <c r="E120" s="474">
        <v>45558.375</v>
      </c>
      <c r="F120" s="478">
        <v>45558</v>
      </c>
      <c r="G120" s="509">
        <v>45558</v>
      </c>
      <c r="H120" s="502" t="s">
        <v>613</v>
      </c>
      <c r="I120" s="485">
        <v>236033</v>
      </c>
      <c r="J120" s="501" t="s">
        <v>881</v>
      </c>
      <c r="K120" s="296" t="s">
        <v>562</v>
      </c>
      <c r="L120" s="296" t="s">
        <v>560</v>
      </c>
      <c r="M120" s="472" t="s">
        <v>882</v>
      </c>
      <c r="N120" s="416" t="s">
        <v>883</v>
      </c>
      <c r="O120" s="474" t="s">
        <v>612</v>
      </c>
      <c r="P120" s="502" t="s">
        <v>613</v>
      </c>
      <c r="Q120" s="128" t="s">
        <v>605</v>
      </c>
      <c r="R120" s="491">
        <v>0.4826388888888889</v>
      </c>
      <c r="S120" s="475">
        <v>0.57152777777777775</v>
      </c>
      <c r="T120" s="475">
        <v>8.8888888888888851E-2</v>
      </c>
      <c r="U120" s="475">
        <v>0.25</v>
      </c>
      <c r="V120" s="503" t="s">
        <v>1024</v>
      </c>
      <c r="W120" s="503" t="s">
        <v>605</v>
      </c>
      <c r="X120" s="478"/>
    </row>
    <row r="121" spans="1:24" s="504" customFormat="1" ht="15.75" hidden="1" customHeight="1" x14ac:dyDescent="0.3">
      <c r="A121" s="486" t="s">
        <v>4655</v>
      </c>
      <c r="B121" s="479">
        <v>45536</v>
      </c>
      <c r="C121" s="484">
        <v>45555.388194444444</v>
      </c>
      <c r="D121" s="473">
        <v>45555.411111111112</v>
      </c>
      <c r="E121" s="474">
        <v>45559.375</v>
      </c>
      <c r="F121" s="478">
        <v>45559</v>
      </c>
      <c r="G121" s="509">
        <v>45559</v>
      </c>
      <c r="H121" s="502" t="s">
        <v>613</v>
      </c>
      <c r="I121" s="485">
        <v>236172</v>
      </c>
      <c r="J121" s="501" t="s">
        <v>884</v>
      </c>
      <c r="K121" s="296" t="s">
        <v>559</v>
      </c>
      <c r="L121" s="296" t="s">
        <v>560</v>
      </c>
      <c r="M121" s="472" t="s">
        <v>885</v>
      </c>
      <c r="N121" s="416" t="s">
        <v>886</v>
      </c>
      <c r="O121" s="519" t="s">
        <v>4674</v>
      </c>
      <c r="P121" s="502" t="s">
        <v>613</v>
      </c>
      <c r="Q121" s="128" t="s">
        <v>605</v>
      </c>
      <c r="R121" s="491">
        <v>0.56041666666666667</v>
      </c>
      <c r="S121" s="475">
        <v>0.62291666666666667</v>
      </c>
      <c r="T121" s="475">
        <v>6.25E-2</v>
      </c>
      <c r="U121" s="475">
        <v>0.25</v>
      </c>
      <c r="V121" s="503" t="s">
        <v>1024</v>
      </c>
      <c r="W121" s="503" t="s">
        <v>605</v>
      </c>
      <c r="X121" s="478"/>
    </row>
    <row r="122" spans="1:24" s="504" customFormat="1" ht="15.75" hidden="1" customHeight="1" x14ac:dyDescent="0.3">
      <c r="A122" s="486" t="s">
        <v>4655</v>
      </c>
      <c r="B122" s="479">
        <v>45536</v>
      </c>
      <c r="C122" s="484">
        <v>45552.400694444441</v>
      </c>
      <c r="D122" s="473">
        <v>45522.333333333336</v>
      </c>
      <c r="E122" s="474">
        <v>45560.375</v>
      </c>
      <c r="F122" s="478">
        <v>45560</v>
      </c>
      <c r="G122" s="509">
        <v>45560</v>
      </c>
      <c r="H122" s="502" t="s">
        <v>613</v>
      </c>
      <c r="I122" s="485">
        <v>236028</v>
      </c>
      <c r="J122" s="501" t="s">
        <v>887</v>
      </c>
      <c r="K122" s="296" t="s">
        <v>562</v>
      </c>
      <c r="L122" s="296" t="s">
        <v>866</v>
      </c>
      <c r="M122" s="472" t="s">
        <v>888</v>
      </c>
      <c r="N122" s="416" t="s">
        <v>868</v>
      </c>
      <c r="O122" s="474" t="s">
        <v>843</v>
      </c>
      <c r="P122" s="502" t="s">
        <v>613</v>
      </c>
      <c r="Q122" s="128" t="s">
        <v>605</v>
      </c>
      <c r="R122" s="491">
        <v>0.77777777777777779</v>
      </c>
      <c r="S122" s="475">
        <v>0.80555555555555558</v>
      </c>
      <c r="T122" s="475">
        <v>2.777777777777779E-2</v>
      </c>
      <c r="U122" s="475">
        <v>0.25</v>
      </c>
      <c r="V122" s="503" t="s">
        <v>1024</v>
      </c>
      <c r="W122" s="503" t="s">
        <v>605</v>
      </c>
      <c r="X122" s="478"/>
    </row>
    <row r="123" spans="1:24" s="504" customFormat="1" ht="15.75" hidden="1" customHeight="1" x14ac:dyDescent="0.3">
      <c r="A123" s="486" t="s">
        <v>4655</v>
      </c>
      <c r="B123" s="479">
        <v>45536</v>
      </c>
      <c r="C123" s="484">
        <v>45558.474999999999</v>
      </c>
      <c r="D123" s="473">
        <v>45558.689583333333</v>
      </c>
      <c r="E123" s="474">
        <v>45560.375</v>
      </c>
      <c r="F123" s="478">
        <v>45560</v>
      </c>
      <c r="G123" s="509">
        <v>45560</v>
      </c>
      <c r="H123" s="502" t="s">
        <v>613</v>
      </c>
      <c r="I123" s="485">
        <v>236319</v>
      </c>
      <c r="J123" s="501" t="s">
        <v>889</v>
      </c>
      <c r="K123" s="296" t="s">
        <v>562</v>
      </c>
      <c r="L123" s="296" t="s">
        <v>560</v>
      </c>
      <c r="M123" s="472" t="s">
        <v>890</v>
      </c>
      <c r="N123" s="416" t="s">
        <v>891</v>
      </c>
      <c r="O123" s="474" t="s">
        <v>612</v>
      </c>
      <c r="P123" s="502" t="s">
        <v>613</v>
      </c>
      <c r="Q123" s="128" t="s">
        <v>605</v>
      </c>
      <c r="R123" s="491">
        <v>0.43125000000000002</v>
      </c>
      <c r="S123" s="475">
        <v>0.75</v>
      </c>
      <c r="T123" s="475">
        <v>0.31874999999999998</v>
      </c>
      <c r="U123" s="475">
        <v>0.25</v>
      </c>
      <c r="V123" s="503" t="s">
        <v>747</v>
      </c>
      <c r="W123" s="503">
        <f>T123-U123</f>
        <v>6.8749999999999978E-2</v>
      </c>
      <c r="X123" s="478"/>
    </row>
    <row r="124" spans="1:24" s="504" customFormat="1" ht="15.75" hidden="1" customHeight="1" x14ac:dyDescent="0.3">
      <c r="A124" s="486" t="s">
        <v>4655</v>
      </c>
      <c r="B124" s="479">
        <v>45536</v>
      </c>
      <c r="C124" s="484">
        <v>45555.466666666667</v>
      </c>
      <c r="D124" s="473">
        <v>45558.386805555558</v>
      </c>
      <c r="E124" s="474">
        <v>45560.416666666664</v>
      </c>
      <c r="F124" s="478">
        <v>45560</v>
      </c>
      <c r="G124" s="509">
        <v>45560</v>
      </c>
      <c r="H124" s="502" t="s">
        <v>613</v>
      </c>
      <c r="I124" s="485">
        <v>236320</v>
      </c>
      <c r="J124" s="501" t="s">
        <v>892</v>
      </c>
      <c r="K124" s="296" t="s">
        <v>562</v>
      </c>
      <c r="L124" s="296" t="s">
        <v>560</v>
      </c>
      <c r="M124" s="472" t="s">
        <v>893</v>
      </c>
      <c r="N124" s="416" t="s">
        <v>894</v>
      </c>
      <c r="O124" s="226" t="s">
        <v>618</v>
      </c>
      <c r="P124" s="502" t="s">
        <v>613</v>
      </c>
      <c r="Q124" s="128" t="s">
        <v>605</v>
      </c>
      <c r="R124" s="491">
        <v>0.43333333333333335</v>
      </c>
      <c r="S124" s="475">
        <v>0.49930555555555556</v>
      </c>
      <c r="T124" s="475">
        <v>6.597222222222221E-2</v>
      </c>
      <c r="U124" s="475">
        <v>0.25</v>
      </c>
      <c r="V124" s="503" t="s">
        <v>1024</v>
      </c>
      <c r="W124" s="503" t="s">
        <v>605</v>
      </c>
      <c r="X124" s="478"/>
    </row>
    <row r="125" spans="1:24" s="504" customFormat="1" ht="15.75" hidden="1" customHeight="1" x14ac:dyDescent="0.3">
      <c r="A125" s="486" t="s">
        <v>4655</v>
      </c>
      <c r="B125" s="479">
        <v>45536</v>
      </c>
      <c r="C125" s="484">
        <v>45559.475694444445</v>
      </c>
      <c r="D125" s="473">
        <v>45559.690972222219</v>
      </c>
      <c r="E125" s="474">
        <v>45561.375</v>
      </c>
      <c r="F125" s="478">
        <v>45561</v>
      </c>
      <c r="G125" s="509">
        <v>45561</v>
      </c>
      <c r="H125" s="502" t="s">
        <v>613</v>
      </c>
      <c r="I125" s="485">
        <v>236400</v>
      </c>
      <c r="J125" s="501" t="s">
        <v>895</v>
      </c>
      <c r="K125" s="296" t="s">
        <v>559</v>
      </c>
      <c r="L125" s="296" t="s">
        <v>560</v>
      </c>
      <c r="M125" s="472" t="s">
        <v>896</v>
      </c>
      <c r="N125" s="416" t="s">
        <v>897</v>
      </c>
      <c r="O125" s="474" t="s">
        <v>612</v>
      </c>
      <c r="P125" s="502" t="s">
        <v>613</v>
      </c>
      <c r="Q125" s="128" t="s">
        <v>605</v>
      </c>
      <c r="R125" s="491">
        <v>0.50138888888888888</v>
      </c>
      <c r="S125" s="475">
        <v>0.59513888888888888</v>
      </c>
      <c r="T125" s="475">
        <v>9.375E-2</v>
      </c>
      <c r="U125" s="475">
        <v>0.25</v>
      </c>
      <c r="V125" s="503" t="s">
        <v>1024</v>
      </c>
      <c r="W125" s="503" t="s">
        <v>605</v>
      </c>
      <c r="X125" s="478"/>
    </row>
    <row r="126" spans="1:24" s="504" customFormat="1" ht="15.75" hidden="1" customHeight="1" x14ac:dyDescent="0.3">
      <c r="A126" s="486" t="s">
        <v>4655</v>
      </c>
      <c r="B126" s="479">
        <v>45536</v>
      </c>
      <c r="C126" s="484">
        <v>45559.51666666667</v>
      </c>
      <c r="D126" s="473">
        <v>45559.677777777775</v>
      </c>
      <c r="E126" s="474">
        <v>45561.416666666664</v>
      </c>
      <c r="F126" s="478">
        <v>45561</v>
      </c>
      <c r="G126" s="509">
        <v>45561</v>
      </c>
      <c r="H126" s="502" t="s">
        <v>613</v>
      </c>
      <c r="I126" s="485">
        <v>236403</v>
      </c>
      <c r="J126" s="501" t="s">
        <v>898</v>
      </c>
      <c r="K126" s="296" t="s">
        <v>562</v>
      </c>
      <c r="L126" s="296" t="s">
        <v>560</v>
      </c>
      <c r="M126" s="472" t="s">
        <v>899</v>
      </c>
      <c r="N126" s="416" t="s">
        <v>900</v>
      </c>
      <c r="O126" s="474" t="s">
        <v>612</v>
      </c>
      <c r="P126" s="502" t="s">
        <v>613</v>
      </c>
      <c r="Q126" s="128" t="s">
        <v>605</v>
      </c>
      <c r="R126" s="491">
        <v>0.55555555555555558</v>
      </c>
      <c r="S126" s="475">
        <v>0.64444444444444449</v>
      </c>
      <c r="T126" s="475">
        <v>8.8888888888888906E-2</v>
      </c>
      <c r="U126" s="475">
        <v>0.25</v>
      </c>
      <c r="V126" s="503" t="s">
        <v>1024</v>
      </c>
      <c r="W126" s="503" t="s">
        <v>605</v>
      </c>
      <c r="X126" s="478"/>
    </row>
    <row r="127" spans="1:24" s="504" customFormat="1" ht="15.75" hidden="1" customHeight="1" x14ac:dyDescent="0.3">
      <c r="A127" s="486" t="s">
        <v>4655</v>
      </c>
      <c r="B127" s="479">
        <v>45536</v>
      </c>
      <c r="C127" s="484">
        <v>45559.51666666667</v>
      </c>
      <c r="D127" s="473">
        <v>45559.671527777777</v>
      </c>
      <c r="E127" s="474">
        <v>45561.583333333336</v>
      </c>
      <c r="F127" s="478">
        <v>45562</v>
      </c>
      <c r="G127" s="509">
        <v>45562</v>
      </c>
      <c r="H127" s="502" t="s">
        <v>613</v>
      </c>
      <c r="I127" s="485">
        <v>236414</v>
      </c>
      <c r="J127" s="501" t="s">
        <v>901</v>
      </c>
      <c r="K127" s="296" t="s">
        <v>562</v>
      </c>
      <c r="L127" s="296" t="s">
        <v>560</v>
      </c>
      <c r="M127" s="472" t="s">
        <v>902</v>
      </c>
      <c r="N127" s="416" t="s">
        <v>903</v>
      </c>
      <c r="O127" s="474" t="s">
        <v>612</v>
      </c>
      <c r="P127" s="502" t="s">
        <v>613</v>
      </c>
      <c r="Q127" s="128" t="s">
        <v>605</v>
      </c>
      <c r="R127" s="491">
        <v>0.34166666666666667</v>
      </c>
      <c r="S127" s="475">
        <v>0.5131944444444444</v>
      </c>
      <c r="T127" s="475">
        <v>0.17152777777777772</v>
      </c>
      <c r="U127" s="475">
        <v>0.25</v>
      </c>
      <c r="V127" s="503" t="s">
        <v>1024</v>
      </c>
      <c r="W127" s="503" t="s">
        <v>605</v>
      </c>
      <c r="X127" s="478"/>
    </row>
    <row r="128" spans="1:24" s="504" customFormat="1" ht="15.75" hidden="1" customHeight="1" x14ac:dyDescent="0.3">
      <c r="A128" s="486" t="s">
        <v>4655</v>
      </c>
      <c r="B128" s="479">
        <v>45536</v>
      </c>
      <c r="C128" s="484">
        <v>45560.377083333333</v>
      </c>
      <c r="D128" s="473">
        <v>45560.515972222223</v>
      </c>
      <c r="E128" s="474">
        <v>45562.333333333336</v>
      </c>
      <c r="F128" s="478">
        <v>45562</v>
      </c>
      <c r="G128" s="509">
        <v>45562</v>
      </c>
      <c r="H128" s="502" t="s">
        <v>613</v>
      </c>
      <c r="I128" s="485">
        <v>236500</v>
      </c>
      <c r="J128" s="501" t="s">
        <v>904</v>
      </c>
      <c r="K128" s="296" t="s">
        <v>562</v>
      </c>
      <c r="L128" s="296" t="s">
        <v>560</v>
      </c>
      <c r="M128" s="472" t="s">
        <v>905</v>
      </c>
      <c r="N128" s="416" t="s">
        <v>906</v>
      </c>
      <c r="O128" s="474" t="s">
        <v>612</v>
      </c>
      <c r="P128" s="502" t="s">
        <v>613</v>
      </c>
      <c r="Q128" s="128" t="s">
        <v>605</v>
      </c>
      <c r="R128" s="491">
        <v>0.49375000000000002</v>
      </c>
      <c r="S128" s="475">
        <v>0.59236111111111112</v>
      </c>
      <c r="T128" s="475">
        <v>9.8611111111111094E-2</v>
      </c>
      <c r="U128" s="475">
        <v>0.25</v>
      </c>
      <c r="V128" s="503" t="s">
        <v>1024</v>
      </c>
      <c r="W128" s="503" t="s">
        <v>605</v>
      </c>
      <c r="X128" s="478"/>
    </row>
    <row r="129" spans="1:24" s="504" customFormat="1" ht="15.75" hidden="1" customHeight="1" x14ac:dyDescent="0.3">
      <c r="A129" s="486" t="s">
        <v>4655</v>
      </c>
      <c r="B129" s="479">
        <v>45536</v>
      </c>
      <c r="C129" s="484">
        <v>45560.377083333333</v>
      </c>
      <c r="D129" s="473">
        <v>45560.515972222223</v>
      </c>
      <c r="E129" s="474">
        <v>45562.333333333336</v>
      </c>
      <c r="F129" s="478">
        <v>45562</v>
      </c>
      <c r="G129" s="509">
        <v>45562</v>
      </c>
      <c r="H129" s="502" t="s">
        <v>613</v>
      </c>
      <c r="I129" s="485">
        <v>236501</v>
      </c>
      <c r="J129" s="501" t="s">
        <v>904</v>
      </c>
      <c r="K129" s="296" t="s">
        <v>562</v>
      </c>
      <c r="L129" s="296" t="s">
        <v>560</v>
      </c>
      <c r="M129" s="472" t="s">
        <v>905</v>
      </c>
      <c r="N129" s="416" t="s">
        <v>906</v>
      </c>
      <c r="O129" s="474" t="s">
        <v>612</v>
      </c>
      <c r="P129" s="502" t="s">
        <v>613</v>
      </c>
      <c r="Q129" s="128" t="s">
        <v>605</v>
      </c>
      <c r="R129" s="491">
        <v>0.4909722222222222</v>
      </c>
      <c r="S129" s="475">
        <v>0.61944444444444446</v>
      </c>
      <c r="T129" s="475">
        <v>0.12847222222222227</v>
      </c>
      <c r="U129" s="475">
        <v>0.25</v>
      </c>
      <c r="V129" s="503" t="s">
        <v>1024</v>
      </c>
      <c r="W129" s="503" t="s">
        <v>605</v>
      </c>
      <c r="X129" s="478"/>
    </row>
    <row r="130" spans="1:24" s="504" customFormat="1" ht="15.75" hidden="1" customHeight="1" x14ac:dyDescent="0.3">
      <c r="A130" s="486" t="s">
        <v>4655</v>
      </c>
      <c r="B130" s="479">
        <v>45536</v>
      </c>
      <c r="C130" s="484">
        <v>45560.442361111112</v>
      </c>
      <c r="D130" s="473">
        <v>45561.465277777781</v>
      </c>
      <c r="E130" s="474">
        <v>45562.458333333336</v>
      </c>
      <c r="F130" s="478">
        <v>45562</v>
      </c>
      <c r="G130" s="509">
        <v>45562</v>
      </c>
      <c r="H130" s="502" t="s">
        <v>613</v>
      </c>
      <c r="I130" s="485">
        <v>236502</v>
      </c>
      <c r="J130" s="501" t="s">
        <v>907</v>
      </c>
      <c r="K130" s="296" t="s">
        <v>908</v>
      </c>
      <c r="L130" s="296" t="s">
        <v>560</v>
      </c>
      <c r="M130" s="472" t="s">
        <v>909</v>
      </c>
      <c r="N130" s="416" t="s">
        <v>910</v>
      </c>
      <c r="O130" s="519" t="s">
        <v>4674</v>
      </c>
      <c r="P130" s="502" t="s">
        <v>613</v>
      </c>
      <c r="Q130" s="128" t="s">
        <v>605</v>
      </c>
      <c r="R130" s="491">
        <v>0.52916666666666667</v>
      </c>
      <c r="S130" s="475">
        <v>0.64097222222222228</v>
      </c>
      <c r="T130" s="475">
        <v>0.1118055555555556</v>
      </c>
      <c r="U130" s="475">
        <v>0.25</v>
      </c>
      <c r="V130" s="503" t="s">
        <v>1024</v>
      </c>
      <c r="W130" s="503" t="s">
        <v>605</v>
      </c>
      <c r="X130" s="478"/>
    </row>
    <row r="131" spans="1:24" s="504" customFormat="1" ht="15.75" hidden="1" customHeight="1" x14ac:dyDescent="0.3">
      <c r="A131" s="486" t="s">
        <v>4655</v>
      </c>
      <c r="B131" s="479">
        <v>45536</v>
      </c>
      <c r="C131" s="484">
        <v>45560.377083333333</v>
      </c>
      <c r="D131" s="473">
        <v>45560.577777777777</v>
      </c>
      <c r="E131" s="474">
        <v>45565.541666666664</v>
      </c>
      <c r="F131" s="478">
        <v>45566</v>
      </c>
      <c r="G131" s="509">
        <v>45566</v>
      </c>
      <c r="H131" s="502" t="s">
        <v>613</v>
      </c>
      <c r="I131" s="485">
        <v>236565</v>
      </c>
      <c r="J131" s="501" t="s">
        <v>912</v>
      </c>
      <c r="K131" s="296" t="s">
        <v>562</v>
      </c>
      <c r="L131" s="296" t="s">
        <v>560</v>
      </c>
      <c r="M131" s="472" t="s">
        <v>913</v>
      </c>
      <c r="N131" s="416" t="s">
        <v>914</v>
      </c>
      <c r="O131" s="474" t="s">
        <v>612</v>
      </c>
      <c r="P131" s="502" t="s">
        <v>613</v>
      </c>
      <c r="Q131" s="128" t="s">
        <v>605</v>
      </c>
      <c r="R131" s="491">
        <v>0.30763888888888891</v>
      </c>
      <c r="S131" s="475">
        <v>0.63680555555555551</v>
      </c>
      <c r="T131" s="475">
        <v>0.32916666666666661</v>
      </c>
      <c r="U131" s="475">
        <v>0.25</v>
      </c>
      <c r="V131" s="503" t="s">
        <v>747</v>
      </c>
      <c r="W131" s="503">
        <f t="shared" ref="W131:W132" si="4">T131-U131</f>
        <v>7.9166666666666607E-2</v>
      </c>
      <c r="X131" s="478"/>
    </row>
    <row r="132" spans="1:24" s="504" customFormat="1" ht="15.75" hidden="1" customHeight="1" x14ac:dyDescent="0.3">
      <c r="A132" s="486" t="s">
        <v>4655</v>
      </c>
      <c r="B132" s="479">
        <v>45536</v>
      </c>
      <c r="C132" s="484">
        <v>45561.708333333336</v>
      </c>
      <c r="D132" s="473">
        <v>45561.790972222225</v>
      </c>
      <c r="E132" s="474">
        <v>45565.5</v>
      </c>
      <c r="F132" s="478">
        <v>45566</v>
      </c>
      <c r="G132" s="509">
        <v>45566</v>
      </c>
      <c r="H132" s="502" t="s">
        <v>613</v>
      </c>
      <c r="I132" s="485">
        <v>236564</v>
      </c>
      <c r="J132" s="501" t="s">
        <v>915</v>
      </c>
      <c r="K132" s="296" t="s">
        <v>562</v>
      </c>
      <c r="L132" s="296" t="s">
        <v>560</v>
      </c>
      <c r="M132" s="472" t="s">
        <v>916</v>
      </c>
      <c r="N132" s="416" t="s">
        <v>917</v>
      </c>
      <c r="O132" s="474" t="s">
        <v>612</v>
      </c>
      <c r="P132" s="502" t="s">
        <v>613</v>
      </c>
      <c r="Q132" s="128" t="s">
        <v>605</v>
      </c>
      <c r="R132" s="491">
        <v>0.36666666666666664</v>
      </c>
      <c r="S132" s="475">
        <v>0.75763888888888886</v>
      </c>
      <c r="T132" s="475">
        <v>0.39097222222222222</v>
      </c>
      <c r="U132" s="475">
        <v>0.25</v>
      </c>
      <c r="V132" s="503" t="s">
        <v>747</v>
      </c>
      <c r="W132" s="503">
        <f t="shared" si="4"/>
        <v>0.14097222222222222</v>
      </c>
      <c r="X132" s="478"/>
    </row>
    <row r="133" spans="1:24" s="504" customFormat="1" ht="15.75" hidden="1" customHeight="1" x14ac:dyDescent="0.3">
      <c r="A133" s="486" t="s">
        <v>4655</v>
      </c>
      <c r="B133" s="479">
        <v>45536</v>
      </c>
      <c r="C133" s="484">
        <v>45561.704861111109</v>
      </c>
      <c r="D133" s="473">
        <v>45562.333333333336</v>
      </c>
      <c r="E133" s="474">
        <v>45566.375</v>
      </c>
      <c r="F133" s="478">
        <v>45566</v>
      </c>
      <c r="G133" s="509">
        <v>45566</v>
      </c>
      <c r="H133" s="502" t="s">
        <v>613</v>
      </c>
      <c r="I133" s="485">
        <v>236728</v>
      </c>
      <c r="J133" s="501" t="s">
        <v>918</v>
      </c>
      <c r="K133" s="296" t="s">
        <v>562</v>
      </c>
      <c r="L133" s="296" t="s">
        <v>560</v>
      </c>
      <c r="M133" s="472" t="s">
        <v>919</v>
      </c>
      <c r="N133" s="416" t="s">
        <v>920</v>
      </c>
      <c r="O133" s="474" t="s">
        <v>612</v>
      </c>
      <c r="P133" s="502" t="s">
        <v>613</v>
      </c>
      <c r="Q133" s="128" t="s">
        <v>605</v>
      </c>
      <c r="R133" s="491">
        <v>0.59513888888888888</v>
      </c>
      <c r="S133" s="475">
        <v>0.6958333333333333</v>
      </c>
      <c r="T133" s="475">
        <v>0.10069444444444442</v>
      </c>
      <c r="U133" s="475">
        <v>0.25</v>
      </c>
      <c r="V133" s="503" t="s">
        <v>1024</v>
      </c>
      <c r="W133" s="503" t="s">
        <v>605</v>
      </c>
      <c r="X133" s="478"/>
    </row>
    <row r="134" spans="1:24" s="504" customFormat="1" ht="15.75" hidden="1" customHeight="1" x14ac:dyDescent="0.3">
      <c r="A134" s="486" t="s">
        <v>4655</v>
      </c>
      <c r="B134" s="479">
        <v>45536</v>
      </c>
      <c r="C134" s="484">
        <v>45561.704861111109</v>
      </c>
      <c r="D134" s="473">
        <v>45562.333333333336</v>
      </c>
      <c r="E134" s="474">
        <v>45566.416666666664</v>
      </c>
      <c r="F134" s="478">
        <v>45566</v>
      </c>
      <c r="G134" s="509">
        <v>45566</v>
      </c>
      <c r="H134" s="502" t="s">
        <v>613</v>
      </c>
      <c r="I134" s="485">
        <v>236740</v>
      </c>
      <c r="J134" s="501" t="s">
        <v>921</v>
      </c>
      <c r="K134" s="296" t="s">
        <v>562</v>
      </c>
      <c r="L134" s="296" t="s">
        <v>560</v>
      </c>
      <c r="M134" s="472" t="s">
        <v>922</v>
      </c>
      <c r="N134" s="416" t="s">
        <v>923</v>
      </c>
      <c r="O134" s="474" t="s">
        <v>612</v>
      </c>
      <c r="P134" s="502" t="s">
        <v>613</v>
      </c>
      <c r="Q134" s="128" t="s">
        <v>605</v>
      </c>
      <c r="R134" s="491">
        <v>0.67013888888888884</v>
      </c>
      <c r="S134" s="475">
        <v>0.80208333333333337</v>
      </c>
      <c r="T134" s="475">
        <v>0.13194444444444453</v>
      </c>
      <c r="U134" s="475">
        <v>0.25</v>
      </c>
      <c r="V134" s="503" t="s">
        <v>1024</v>
      </c>
      <c r="W134" s="503" t="s">
        <v>605</v>
      </c>
      <c r="X134" s="478"/>
    </row>
    <row r="135" spans="1:24" s="504" customFormat="1" ht="15.75" hidden="1" customHeight="1" x14ac:dyDescent="0.3">
      <c r="A135" s="486" t="s">
        <v>4655</v>
      </c>
      <c r="B135" s="479">
        <v>45536</v>
      </c>
      <c r="C135" s="484">
        <v>45561.701388888891</v>
      </c>
      <c r="D135" s="473">
        <v>45562.493750000001</v>
      </c>
      <c r="E135" s="474">
        <v>45566.416666666664</v>
      </c>
      <c r="F135" s="478">
        <v>45566</v>
      </c>
      <c r="G135" s="509">
        <v>45566</v>
      </c>
      <c r="H135" s="502" t="s">
        <v>613</v>
      </c>
      <c r="I135" s="485">
        <v>236737</v>
      </c>
      <c r="J135" s="501" t="s">
        <v>924</v>
      </c>
      <c r="K135" s="296" t="s">
        <v>562</v>
      </c>
      <c r="L135" s="296" t="s">
        <v>560</v>
      </c>
      <c r="M135" s="472" t="s">
        <v>925</v>
      </c>
      <c r="N135" s="416" t="s">
        <v>926</v>
      </c>
      <c r="O135" s="474" t="s">
        <v>612</v>
      </c>
      <c r="P135" s="502" t="s">
        <v>613</v>
      </c>
      <c r="Q135" s="128" t="s">
        <v>605</v>
      </c>
      <c r="R135" s="491">
        <v>0.55208333333333337</v>
      </c>
      <c r="S135" s="475">
        <v>0.77152777777777781</v>
      </c>
      <c r="T135" s="475">
        <v>0.21944444444444444</v>
      </c>
      <c r="U135" s="475">
        <v>0.25</v>
      </c>
      <c r="V135" s="503" t="s">
        <v>1024</v>
      </c>
      <c r="W135" s="503" t="s">
        <v>605</v>
      </c>
      <c r="X135" s="478"/>
    </row>
    <row r="136" spans="1:24" s="504" customFormat="1" ht="15.75" hidden="1" customHeight="1" x14ac:dyDescent="0.3">
      <c r="A136" s="486" t="s">
        <v>4655</v>
      </c>
      <c r="B136" s="479">
        <v>45536</v>
      </c>
      <c r="C136" s="484">
        <v>45562.387499999997</v>
      </c>
      <c r="D136" s="473">
        <v>45562.481944444444</v>
      </c>
      <c r="E136" s="474">
        <v>45566.458333333336</v>
      </c>
      <c r="F136" s="478">
        <v>45567</v>
      </c>
      <c r="G136" s="509">
        <v>45567</v>
      </c>
      <c r="H136" s="502" t="s">
        <v>613</v>
      </c>
      <c r="I136" s="485">
        <v>236741</v>
      </c>
      <c r="J136" s="501" t="s">
        <v>927</v>
      </c>
      <c r="K136" s="296" t="s">
        <v>562</v>
      </c>
      <c r="L136" s="296" t="s">
        <v>560</v>
      </c>
      <c r="M136" s="472" t="s">
        <v>928</v>
      </c>
      <c r="N136" s="416" t="s">
        <v>929</v>
      </c>
      <c r="O136" s="474" t="s">
        <v>612</v>
      </c>
      <c r="P136" s="502" t="s">
        <v>613</v>
      </c>
      <c r="Q136" s="128" t="s">
        <v>605</v>
      </c>
      <c r="R136" s="491">
        <v>0.26874999999999999</v>
      </c>
      <c r="S136" s="475">
        <v>0.55902777777777779</v>
      </c>
      <c r="T136" s="475">
        <v>0.2902777777777778</v>
      </c>
      <c r="U136" s="475">
        <v>0.25</v>
      </c>
      <c r="V136" s="503" t="s">
        <v>747</v>
      </c>
      <c r="W136" s="503">
        <f>T136-U136</f>
        <v>4.0277777777777801E-2</v>
      </c>
      <c r="X136" s="486"/>
    </row>
    <row r="137" spans="1:24" s="515" customFormat="1" ht="15.75" hidden="1" customHeight="1" x14ac:dyDescent="0.3">
      <c r="A137" s="486" t="s">
        <v>4655</v>
      </c>
      <c r="B137" s="479">
        <v>45536</v>
      </c>
      <c r="C137" s="484">
        <v>45565.609722222223</v>
      </c>
      <c r="D137" s="473">
        <v>45565.697222222225</v>
      </c>
      <c r="E137" s="474">
        <v>45567.333333333336</v>
      </c>
      <c r="F137" s="478">
        <v>45567</v>
      </c>
      <c r="G137" s="509">
        <v>45567</v>
      </c>
      <c r="H137" s="502" t="s">
        <v>613</v>
      </c>
      <c r="I137" s="485">
        <v>236832</v>
      </c>
      <c r="J137" s="501" t="s">
        <v>930</v>
      </c>
      <c r="K137" s="296" t="s">
        <v>562</v>
      </c>
      <c r="L137" s="296" t="s">
        <v>560</v>
      </c>
      <c r="M137" s="472" t="s">
        <v>931</v>
      </c>
      <c r="N137" s="416" t="s">
        <v>932</v>
      </c>
      <c r="O137" s="474" t="s">
        <v>612</v>
      </c>
      <c r="P137" s="502" t="s">
        <v>613</v>
      </c>
      <c r="Q137" s="128" t="s">
        <v>605</v>
      </c>
      <c r="R137" s="491">
        <v>0.47569444444444442</v>
      </c>
      <c r="S137" s="475">
        <v>0.63680555555555551</v>
      </c>
      <c r="T137" s="475">
        <v>0.16111111111111109</v>
      </c>
      <c r="U137" s="475">
        <v>0.25</v>
      </c>
      <c r="V137" s="503" t="s">
        <v>1024</v>
      </c>
      <c r="W137" s="503" t="s">
        <v>605</v>
      </c>
      <c r="X137" s="478"/>
    </row>
    <row r="138" spans="1:24" s="504" customFormat="1" ht="15.75" hidden="1" customHeight="1" x14ac:dyDescent="0.3">
      <c r="A138" s="486" t="s">
        <v>4655</v>
      </c>
      <c r="B138" s="479">
        <v>45536</v>
      </c>
      <c r="C138" s="484">
        <v>45560.665277777778</v>
      </c>
      <c r="D138" s="473">
        <v>45565.46875</v>
      </c>
      <c r="E138" s="474">
        <v>45567.5</v>
      </c>
      <c r="F138" s="478">
        <v>45567</v>
      </c>
      <c r="G138" s="509">
        <v>45567</v>
      </c>
      <c r="H138" s="502" t="s">
        <v>613</v>
      </c>
      <c r="I138" s="485">
        <v>236837</v>
      </c>
      <c r="J138" s="501" t="s">
        <v>933</v>
      </c>
      <c r="K138" s="296" t="s">
        <v>559</v>
      </c>
      <c r="L138" s="296" t="s">
        <v>560</v>
      </c>
      <c r="M138" s="472" t="s">
        <v>934</v>
      </c>
      <c r="N138" s="416" t="s">
        <v>935</v>
      </c>
      <c r="O138" s="519" t="s">
        <v>4674</v>
      </c>
      <c r="P138" s="502" t="s">
        <v>613</v>
      </c>
      <c r="Q138" s="128" t="s">
        <v>605</v>
      </c>
      <c r="R138" s="491">
        <v>0.45833333333333331</v>
      </c>
      <c r="S138" s="475">
        <v>0.59861111111111109</v>
      </c>
      <c r="T138" s="475">
        <v>0.14027777777777778</v>
      </c>
      <c r="U138" s="475">
        <v>0.25</v>
      </c>
      <c r="V138" s="503" t="s">
        <v>1024</v>
      </c>
      <c r="W138" s="503" t="s">
        <v>605</v>
      </c>
      <c r="X138" s="478"/>
    </row>
    <row r="139" spans="1:24" s="504" customFormat="1" ht="15.75" hidden="1" customHeight="1" x14ac:dyDescent="0.3">
      <c r="A139" s="486" t="s">
        <v>4655</v>
      </c>
      <c r="B139" s="479">
        <v>45566</v>
      </c>
      <c r="C139" s="484">
        <v>45567.745833333334</v>
      </c>
      <c r="D139" s="473">
        <v>45568.429861111108</v>
      </c>
      <c r="E139" s="474">
        <v>45569.416666666664</v>
      </c>
      <c r="F139" s="478">
        <v>45569</v>
      </c>
      <c r="G139" s="509">
        <v>45569</v>
      </c>
      <c r="H139" s="502" t="s">
        <v>613</v>
      </c>
      <c r="I139" s="485">
        <v>237081</v>
      </c>
      <c r="J139" s="501" t="s">
        <v>936</v>
      </c>
      <c r="K139" s="296" t="s">
        <v>562</v>
      </c>
      <c r="L139" s="296" t="s">
        <v>560</v>
      </c>
      <c r="M139" s="472" t="s">
        <v>937</v>
      </c>
      <c r="N139" s="416" t="s">
        <v>938</v>
      </c>
      <c r="O139" s="474" t="s">
        <v>612</v>
      </c>
      <c r="P139" s="502" t="s">
        <v>613</v>
      </c>
      <c r="Q139" s="128" t="s">
        <v>605</v>
      </c>
      <c r="R139" s="491">
        <v>0.57986111111111116</v>
      </c>
      <c r="S139" s="475">
        <v>0.76249999999999996</v>
      </c>
      <c r="T139" s="475">
        <v>0.1826388888888888</v>
      </c>
      <c r="U139" s="475">
        <v>0.25</v>
      </c>
      <c r="V139" s="503" t="s">
        <v>1024</v>
      </c>
      <c r="W139" s="503" t="s">
        <v>605</v>
      </c>
      <c r="X139" s="478"/>
    </row>
    <row r="140" spans="1:24" s="516" customFormat="1" ht="15.75" hidden="1" customHeight="1" x14ac:dyDescent="0.3">
      <c r="A140" s="486" t="s">
        <v>4655</v>
      </c>
      <c r="B140" s="479">
        <v>45566</v>
      </c>
      <c r="C140" s="484">
        <v>45567.627083333333</v>
      </c>
      <c r="D140" s="473">
        <v>45567.665972222225</v>
      </c>
      <c r="E140" s="474">
        <v>45569.625</v>
      </c>
      <c r="F140" s="478">
        <v>45572</v>
      </c>
      <c r="G140" s="509">
        <v>45572</v>
      </c>
      <c r="H140" s="502" t="s">
        <v>613</v>
      </c>
      <c r="I140" s="485">
        <v>237478</v>
      </c>
      <c r="J140" s="501" t="s">
        <v>939</v>
      </c>
      <c r="K140" s="296" t="s">
        <v>559</v>
      </c>
      <c r="L140" s="296" t="s">
        <v>560</v>
      </c>
      <c r="M140" s="472" t="s">
        <v>940</v>
      </c>
      <c r="N140" s="416" t="s">
        <v>941</v>
      </c>
      <c r="O140" s="519" t="s">
        <v>4674</v>
      </c>
      <c r="P140" s="502" t="s">
        <v>613</v>
      </c>
      <c r="Q140" s="128" t="s">
        <v>605</v>
      </c>
      <c r="R140" s="491">
        <v>0.41319444444444442</v>
      </c>
      <c r="S140" s="475">
        <v>0.63263888888888886</v>
      </c>
      <c r="T140" s="475">
        <v>0.21944444444444444</v>
      </c>
      <c r="U140" s="475">
        <v>0.25</v>
      </c>
      <c r="V140" s="503" t="s">
        <v>1024</v>
      </c>
      <c r="W140" s="503" t="s">
        <v>605</v>
      </c>
      <c r="X140" s="478"/>
    </row>
    <row r="141" spans="1:24" s="504" customFormat="1" ht="15.75" hidden="1" customHeight="1" x14ac:dyDescent="0.3">
      <c r="A141" s="486" t="s">
        <v>4655</v>
      </c>
      <c r="B141" s="479">
        <v>45566</v>
      </c>
      <c r="C141" s="484">
        <v>45568.662499999999</v>
      </c>
      <c r="D141" s="473">
        <v>45568.67291666667</v>
      </c>
      <c r="E141" s="474">
        <v>45572.583333333336</v>
      </c>
      <c r="F141" s="478">
        <v>45573</v>
      </c>
      <c r="G141" s="509">
        <v>45573</v>
      </c>
      <c r="H141" s="502" t="s">
        <v>613</v>
      </c>
      <c r="I141" s="485">
        <v>237185</v>
      </c>
      <c r="J141" s="501" t="s">
        <v>942</v>
      </c>
      <c r="K141" s="296" t="s">
        <v>943</v>
      </c>
      <c r="L141" s="296" t="s">
        <v>560</v>
      </c>
      <c r="M141" s="472" t="s">
        <v>944</v>
      </c>
      <c r="N141" s="416" t="s">
        <v>945</v>
      </c>
      <c r="O141" s="226" t="s">
        <v>618</v>
      </c>
      <c r="P141" s="502" t="s">
        <v>613</v>
      </c>
      <c r="Q141" s="128" t="s">
        <v>605</v>
      </c>
      <c r="R141" s="491">
        <v>0.36944444444444446</v>
      </c>
      <c r="S141" s="475">
        <v>0.47708333333333336</v>
      </c>
      <c r="T141" s="475">
        <v>0.1076388888888889</v>
      </c>
      <c r="U141" s="475">
        <v>0.25</v>
      </c>
      <c r="V141" s="503" t="s">
        <v>1024</v>
      </c>
      <c r="W141" s="503" t="s">
        <v>605</v>
      </c>
      <c r="X141" s="478"/>
    </row>
    <row r="142" spans="1:24" s="504" customFormat="1" ht="15.75" hidden="1" customHeight="1" x14ac:dyDescent="0.3">
      <c r="A142" s="486" t="s">
        <v>4655</v>
      </c>
      <c r="B142" s="479">
        <v>45566</v>
      </c>
      <c r="C142" s="484">
        <v>45569.654861111114</v>
      </c>
      <c r="D142" s="473">
        <v>45572.527083333334</v>
      </c>
      <c r="E142" s="474">
        <v>45574.375</v>
      </c>
      <c r="F142" s="478">
        <v>45574</v>
      </c>
      <c r="G142" s="509">
        <v>45574</v>
      </c>
      <c r="H142" s="502" t="s">
        <v>613</v>
      </c>
      <c r="I142" s="485">
        <v>237493</v>
      </c>
      <c r="J142" s="501" t="s">
        <v>947</v>
      </c>
      <c r="K142" s="296" t="s">
        <v>562</v>
      </c>
      <c r="L142" s="296" t="s">
        <v>560</v>
      </c>
      <c r="M142" s="472" t="s">
        <v>948</v>
      </c>
      <c r="N142" s="416" t="s">
        <v>949</v>
      </c>
      <c r="O142" s="474" t="s">
        <v>612</v>
      </c>
      <c r="P142" s="502" t="s">
        <v>613</v>
      </c>
      <c r="Q142" s="128" t="s">
        <v>605</v>
      </c>
      <c r="R142" s="491">
        <v>0.53472222222222221</v>
      </c>
      <c r="S142" s="475">
        <v>0.73333333333333328</v>
      </c>
      <c r="T142" s="475">
        <v>0.19861111111111107</v>
      </c>
      <c r="U142" s="475">
        <v>0.25</v>
      </c>
      <c r="V142" s="503" t="s">
        <v>1024</v>
      </c>
      <c r="W142" s="503" t="s">
        <v>605</v>
      </c>
      <c r="X142" s="478"/>
    </row>
    <row r="143" spans="1:24" s="504" customFormat="1" ht="15.75" hidden="1" customHeight="1" x14ac:dyDescent="0.3">
      <c r="A143" s="486" t="s">
        <v>4655</v>
      </c>
      <c r="B143" s="479">
        <v>45566</v>
      </c>
      <c r="C143" s="484">
        <v>45568.665972222225</v>
      </c>
      <c r="D143" s="473">
        <v>45572.655555555553</v>
      </c>
      <c r="E143" s="474">
        <v>45574.583333333336</v>
      </c>
      <c r="F143" s="478">
        <v>45574</v>
      </c>
      <c r="G143" s="509">
        <v>45574</v>
      </c>
      <c r="H143" s="502" t="s">
        <v>613</v>
      </c>
      <c r="I143" s="485">
        <v>237491</v>
      </c>
      <c r="J143" s="501" t="s">
        <v>950</v>
      </c>
      <c r="K143" s="296" t="s">
        <v>559</v>
      </c>
      <c r="L143" s="296" t="s">
        <v>560</v>
      </c>
      <c r="M143" s="472" t="s">
        <v>951</v>
      </c>
      <c r="N143" s="416" t="s">
        <v>952</v>
      </c>
      <c r="O143" s="226" t="s">
        <v>618</v>
      </c>
      <c r="P143" s="502" t="s">
        <v>613</v>
      </c>
      <c r="Q143" s="128" t="s">
        <v>605</v>
      </c>
      <c r="R143" s="491">
        <v>0.50138888888888888</v>
      </c>
      <c r="S143" s="475">
        <v>0.79305555555555551</v>
      </c>
      <c r="T143" s="475">
        <v>0.29166666666666663</v>
      </c>
      <c r="U143" s="475">
        <v>0.25</v>
      </c>
      <c r="V143" s="503" t="s">
        <v>747</v>
      </c>
      <c r="W143" s="503">
        <f>T143-U143</f>
        <v>4.166666666666663E-2</v>
      </c>
      <c r="X143" s="478"/>
    </row>
    <row r="144" spans="1:24" s="504" customFormat="1" ht="15.75" hidden="1" customHeight="1" x14ac:dyDescent="0.3">
      <c r="A144" s="486" t="s">
        <v>4655</v>
      </c>
      <c r="B144" s="479">
        <v>45566</v>
      </c>
      <c r="C144" s="484">
        <v>45573.718055555553</v>
      </c>
      <c r="D144" s="473">
        <v>45574.622916666667</v>
      </c>
      <c r="E144" s="474">
        <v>45576.375</v>
      </c>
      <c r="F144" s="478">
        <v>45576</v>
      </c>
      <c r="G144" s="509">
        <v>45576</v>
      </c>
      <c r="H144" s="502" t="s">
        <v>613</v>
      </c>
      <c r="I144" s="485">
        <v>237655</v>
      </c>
      <c r="J144" s="501" t="s">
        <v>953</v>
      </c>
      <c r="K144" s="296" t="s">
        <v>562</v>
      </c>
      <c r="L144" s="296" t="s">
        <v>560</v>
      </c>
      <c r="M144" s="472" t="s">
        <v>954</v>
      </c>
      <c r="N144" s="416" t="s">
        <v>955</v>
      </c>
      <c r="O144" s="474" t="s">
        <v>612</v>
      </c>
      <c r="P144" s="502" t="s">
        <v>613</v>
      </c>
      <c r="Q144" s="128" t="s">
        <v>605</v>
      </c>
      <c r="R144" s="491">
        <v>0.46388888888888891</v>
      </c>
      <c r="S144" s="475">
        <v>0.6875</v>
      </c>
      <c r="T144" s="475">
        <v>0.22361111111111109</v>
      </c>
      <c r="U144" s="475">
        <v>0.25</v>
      </c>
      <c r="V144" s="503" t="s">
        <v>1024</v>
      </c>
      <c r="W144" s="503" t="s">
        <v>605</v>
      </c>
      <c r="X144" s="478"/>
    </row>
    <row r="145" spans="1:24" s="504" customFormat="1" ht="15.75" hidden="1" customHeight="1" x14ac:dyDescent="0.3">
      <c r="A145" s="486" t="s">
        <v>4655</v>
      </c>
      <c r="B145" s="479">
        <v>45566</v>
      </c>
      <c r="C145" s="484">
        <v>45575.335416666669</v>
      </c>
      <c r="D145" s="473">
        <v>45575.472916666666</v>
      </c>
      <c r="E145" s="474">
        <v>45576.416666666664</v>
      </c>
      <c r="F145" s="478">
        <v>45576</v>
      </c>
      <c r="G145" s="509">
        <v>45576</v>
      </c>
      <c r="H145" s="502" t="s">
        <v>613</v>
      </c>
      <c r="I145" s="485">
        <v>237656</v>
      </c>
      <c r="J145" s="501" t="s">
        <v>956</v>
      </c>
      <c r="K145" s="296" t="s">
        <v>562</v>
      </c>
      <c r="L145" s="296" t="s">
        <v>560</v>
      </c>
      <c r="M145" s="472" t="s">
        <v>957</v>
      </c>
      <c r="N145" s="416" t="s">
        <v>958</v>
      </c>
      <c r="O145" s="474" t="s">
        <v>612</v>
      </c>
      <c r="P145" s="502" t="s">
        <v>613</v>
      </c>
      <c r="Q145" s="128" t="s">
        <v>605</v>
      </c>
      <c r="R145" s="491">
        <v>0.50277777777777777</v>
      </c>
      <c r="S145" s="475">
        <v>0.72916666666666663</v>
      </c>
      <c r="T145" s="475">
        <v>0.22638888888888886</v>
      </c>
      <c r="U145" s="475">
        <v>0.25</v>
      </c>
      <c r="V145" s="503" t="s">
        <v>1024</v>
      </c>
      <c r="W145" s="503" t="s">
        <v>605</v>
      </c>
      <c r="X145" s="478"/>
    </row>
    <row r="146" spans="1:24" s="515" customFormat="1" ht="15.75" hidden="1" customHeight="1" x14ac:dyDescent="0.3">
      <c r="A146" s="486" t="s">
        <v>4655</v>
      </c>
      <c r="B146" s="479">
        <v>45566</v>
      </c>
      <c r="C146" s="484">
        <v>45579.484722222223</v>
      </c>
      <c r="D146" s="473">
        <v>45579.57708333333</v>
      </c>
      <c r="E146" s="474">
        <v>45581.541666666664</v>
      </c>
      <c r="F146" s="478">
        <v>45582</v>
      </c>
      <c r="G146" s="509">
        <v>45582</v>
      </c>
      <c r="H146" s="502" t="s">
        <v>613</v>
      </c>
      <c r="I146" s="485">
        <v>237996</v>
      </c>
      <c r="J146" s="501" t="s">
        <v>959</v>
      </c>
      <c r="K146" s="296" t="s">
        <v>562</v>
      </c>
      <c r="L146" s="296" t="s">
        <v>560</v>
      </c>
      <c r="M146" s="472" t="s">
        <v>960</v>
      </c>
      <c r="N146" s="416" t="s">
        <v>961</v>
      </c>
      <c r="O146" s="474" t="s">
        <v>612</v>
      </c>
      <c r="P146" s="502" t="s">
        <v>613</v>
      </c>
      <c r="Q146" s="128" t="s">
        <v>605</v>
      </c>
      <c r="R146" s="491">
        <v>0.37916666666666665</v>
      </c>
      <c r="S146" s="475">
        <v>0.58333333333333337</v>
      </c>
      <c r="T146" s="475">
        <v>0.20416666666666672</v>
      </c>
      <c r="U146" s="475">
        <v>0.25</v>
      </c>
      <c r="V146" s="503" t="s">
        <v>1024</v>
      </c>
      <c r="W146" s="503" t="s">
        <v>605</v>
      </c>
      <c r="X146" s="478"/>
    </row>
    <row r="147" spans="1:24" s="504" customFormat="1" ht="15.75" hidden="1" customHeight="1" x14ac:dyDescent="0.3">
      <c r="A147" s="486" t="s">
        <v>4655</v>
      </c>
      <c r="B147" s="479">
        <v>45566</v>
      </c>
      <c r="C147" s="484">
        <v>45582.397916666669</v>
      </c>
      <c r="D147" s="473">
        <v>45582.459027777775</v>
      </c>
      <c r="E147" s="474">
        <v>45583.583333333336</v>
      </c>
      <c r="F147" s="478">
        <v>45586</v>
      </c>
      <c r="G147" s="509">
        <v>45586</v>
      </c>
      <c r="H147" s="502" t="s">
        <v>613</v>
      </c>
      <c r="I147" s="485">
        <v>238224</v>
      </c>
      <c r="J147" s="501" t="s">
        <v>962</v>
      </c>
      <c r="K147" s="296" t="s">
        <v>562</v>
      </c>
      <c r="L147" s="296" t="s">
        <v>560</v>
      </c>
      <c r="M147" s="472" t="s">
        <v>963</v>
      </c>
      <c r="N147" s="416" t="s">
        <v>964</v>
      </c>
      <c r="O147" s="474" t="s">
        <v>612</v>
      </c>
      <c r="P147" s="502" t="s">
        <v>613</v>
      </c>
      <c r="Q147" s="128" t="s">
        <v>605</v>
      </c>
      <c r="R147" s="491">
        <v>0.37569444444444444</v>
      </c>
      <c r="S147" s="475">
        <v>0.43333333333333335</v>
      </c>
      <c r="T147" s="475">
        <v>5.7638888888888906E-2</v>
      </c>
      <c r="U147" s="475">
        <v>0.25</v>
      </c>
      <c r="V147" s="503" t="s">
        <v>1024</v>
      </c>
      <c r="W147" s="503" t="s">
        <v>605</v>
      </c>
      <c r="X147" s="478"/>
    </row>
    <row r="148" spans="1:24" s="504" customFormat="1" ht="15.75" hidden="1" customHeight="1" x14ac:dyDescent="0.3">
      <c r="A148" s="486" t="s">
        <v>4655</v>
      </c>
      <c r="B148" s="479">
        <v>45566</v>
      </c>
      <c r="C148" s="484">
        <v>45582.397916666669</v>
      </c>
      <c r="D148" s="473">
        <v>45582.511805555558</v>
      </c>
      <c r="E148" s="474">
        <v>45583.541666666664</v>
      </c>
      <c r="F148" s="478">
        <v>45586</v>
      </c>
      <c r="G148" s="509">
        <v>45586</v>
      </c>
      <c r="H148" s="502" t="s">
        <v>613</v>
      </c>
      <c r="I148" s="485">
        <v>238255</v>
      </c>
      <c r="J148" s="501" t="s">
        <v>965</v>
      </c>
      <c r="K148" s="296" t="s">
        <v>562</v>
      </c>
      <c r="L148" s="296" t="s">
        <v>560</v>
      </c>
      <c r="M148" s="472" t="s">
        <v>966</v>
      </c>
      <c r="N148" s="416" t="s">
        <v>967</v>
      </c>
      <c r="O148" s="474" t="s">
        <v>612</v>
      </c>
      <c r="P148" s="502" t="s">
        <v>613</v>
      </c>
      <c r="Q148" s="128" t="s">
        <v>605</v>
      </c>
      <c r="R148" s="491">
        <v>0.3263888888888889</v>
      </c>
      <c r="S148" s="475">
        <v>0.61805555555555558</v>
      </c>
      <c r="T148" s="475">
        <v>0.29166666666666669</v>
      </c>
      <c r="U148" s="475">
        <v>0.25</v>
      </c>
      <c r="V148" s="503" t="s">
        <v>747</v>
      </c>
      <c r="W148" s="503">
        <f>T148-U148</f>
        <v>4.1666666666666685E-2</v>
      </c>
      <c r="X148" s="478"/>
    </row>
    <row r="149" spans="1:24" s="504" customFormat="1" ht="15.75" hidden="1" customHeight="1" x14ac:dyDescent="0.3">
      <c r="A149" s="486" t="s">
        <v>4655</v>
      </c>
      <c r="B149" s="479">
        <v>45566</v>
      </c>
      <c r="C149" s="484">
        <v>45582.498611111114</v>
      </c>
      <c r="D149" s="473">
        <v>45582.5625</v>
      </c>
      <c r="E149" s="474">
        <v>45586.416666666664</v>
      </c>
      <c r="F149" s="478">
        <v>45586</v>
      </c>
      <c r="G149" s="509">
        <v>45586</v>
      </c>
      <c r="H149" s="502" t="s">
        <v>613</v>
      </c>
      <c r="I149" s="485">
        <v>238364</v>
      </c>
      <c r="J149" s="501" t="s">
        <v>968</v>
      </c>
      <c r="K149" s="296" t="s">
        <v>562</v>
      </c>
      <c r="L149" s="296" t="s">
        <v>560</v>
      </c>
      <c r="M149" s="472" t="s">
        <v>969</v>
      </c>
      <c r="N149" s="416" t="s">
        <v>970</v>
      </c>
      <c r="O149" s="226" t="s">
        <v>618</v>
      </c>
      <c r="P149" s="502" t="s">
        <v>613</v>
      </c>
      <c r="Q149" s="128" t="s">
        <v>605</v>
      </c>
      <c r="R149" s="491">
        <v>0.42291666666666666</v>
      </c>
      <c r="S149" s="475">
        <v>0.47916666666666669</v>
      </c>
      <c r="T149" s="475">
        <v>5.6250000000000022E-2</v>
      </c>
      <c r="U149" s="475">
        <v>0.25</v>
      </c>
      <c r="V149" s="503" t="s">
        <v>1024</v>
      </c>
      <c r="W149" s="503" t="s">
        <v>605</v>
      </c>
      <c r="X149" s="478"/>
    </row>
    <row r="150" spans="1:24" s="504" customFormat="1" ht="15.75" hidden="1" customHeight="1" x14ac:dyDescent="0.3">
      <c r="A150" s="486" t="s">
        <v>4655</v>
      </c>
      <c r="B150" s="479">
        <v>45566</v>
      </c>
      <c r="C150" s="484">
        <v>45583.644444444442</v>
      </c>
      <c r="D150" s="473">
        <v>45583.763888888891</v>
      </c>
      <c r="E150" s="474">
        <v>45587.541666666664</v>
      </c>
      <c r="F150" s="478">
        <v>45588</v>
      </c>
      <c r="G150" s="509">
        <v>45588</v>
      </c>
      <c r="H150" s="502" t="s">
        <v>613</v>
      </c>
      <c r="I150" s="485">
        <v>238459</v>
      </c>
      <c r="J150" s="501" t="s">
        <v>971</v>
      </c>
      <c r="K150" s="296" t="s">
        <v>562</v>
      </c>
      <c r="L150" s="296" t="s">
        <v>560</v>
      </c>
      <c r="M150" s="472" t="s">
        <v>972</v>
      </c>
      <c r="N150" s="416" t="s">
        <v>973</v>
      </c>
      <c r="O150" s="474" t="s">
        <v>612</v>
      </c>
      <c r="P150" s="502" t="s">
        <v>613</v>
      </c>
      <c r="Q150" s="128" t="s">
        <v>605</v>
      </c>
      <c r="R150" s="491">
        <v>0.41180555555555554</v>
      </c>
      <c r="S150" s="475">
        <v>0.65972222222222221</v>
      </c>
      <c r="T150" s="475">
        <v>0.24791666666666667</v>
      </c>
      <c r="U150" s="475">
        <v>0.25</v>
      </c>
      <c r="V150" s="503" t="s">
        <v>1024</v>
      </c>
      <c r="W150" s="503" t="s">
        <v>605</v>
      </c>
      <c r="X150" s="478"/>
    </row>
    <row r="151" spans="1:24" s="504" customFormat="1" ht="15.75" hidden="1" customHeight="1" x14ac:dyDescent="0.3">
      <c r="A151" s="486" t="s">
        <v>4655</v>
      </c>
      <c r="B151" s="479">
        <v>45566</v>
      </c>
      <c r="C151" s="484">
        <v>45583.613194444442</v>
      </c>
      <c r="D151" s="473">
        <v>45583.773611111108</v>
      </c>
      <c r="E151" s="474">
        <v>45587.583333333336</v>
      </c>
      <c r="F151" s="478">
        <v>45588</v>
      </c>
      <c r="G151" s="509">
        <v>45588</v>
      </c>
      <c r="H151" s="502" t="s">
        <v>613</v>
      </c>
      <c r="I151" s="485">
        <v>238484</v>
      </c>
      <c r="J151" s="501" t="s">
        <v>974</v>
      </c>
      <c r="K151" s="296" t="s">
        <v>562</v>
      </c>
      <c r="L151" s="296" t="s">
        <v>560</v>
      </c>
      <c r="M151" s="472" t="s">
        <v>975</v>
      </c>
      <c r="N151" s="416" t="s">
        <v>976</v>
      </c>
      <c r="O151" s="474" t="s">
        <v>612</v>
      </c>
      <c r="P151" s="502" t="s">
        <v>613</v>
      </c>
      <c r="Q151" s="128" t="s">
        <v>605</v>
      </c>
      <c r="R151" s="491">
        <v>0.39583333333333331</v>
      </c>
      <c r="S151" s="475">
        <v>0.59027777777777779</v>
      </c>
      <c r="T151" s="475">
        <v>0.19444444444444448</v>
      </c>
      <c r="U151" s="475">
        <v>0.25</v>
      </c>
      <c r="V151" s="503" t="s">
        <v>1024</v>
      </c>
      <c r="W151" s="503" t="s">
        <v>605</v>
      </c>
      <c r="X151" s="478"/>
    </row>
    <row r="152" spans="1:24" s="504" customFormat="1" ht="15.75" hidden="1" customHeight="1" x14ac:dyDescent="0.3">
      <c r="A152" s="486" t="s">
        <v>4655</v>
      </c>
      <c r="B152" s="479">
        <v>45566</v>
      </c>
      <c r="C152" s="484">
        <v>45586.683333333334</v>
      </c>
      <c r="D152" s="473">
        <v>45587.320833333331</v>
      </c>
      <c r="E152" s="474">
        <v>45589.375</v>
      </c>
      <c r="F152" s="478">
        <v>45589</v>
      </c>
      <c r="G152" s="509">
        <v>45589</v>
      </c>
      <c r="H152" s="502" t="s">
        <v>613</v>
      </c>
      <c r="I152" s="485">
        <v>238753</v>
      </c>
      <c r="J152" s="501" t="s">
        <v>977</v>
      </c>
      <c r="K152" s="296" t="s">
        <v>562</v>
      </c>
      <c r="L152" s="296" t="s">
        <v>560</v>
      </c>
      <c r="M152" s="472" t="s">
        <v>978</v>
      </c>
      <c r="N152" s="416" t="s">
        <v>979</v>
      </c>
      <c r="O152" s="226" t="s">
        <v>618</v>
      </c>
      <c r="P152" s="502" t="s">
        <v>613</v>
      </c>
      <c r="Q152" s="128" t="s">
        <v>605</v>
      </c>
      <c r="R152" s="491">
        <v>0.47152777777777777</v>
      </c>
      <c r="S152" s="475">
        <v>0.60416666666666663</v>
      </c>
      <c r="T152" s="475">
        <v>0.13263888888888886</v>
      </c>
      <c r="U152" s="475">
        <v>0.25</v>
      </c>
      <c r="V152" s="503" t="s">
        <v>1024</v>
      </c>
      <c r="W152" s="503" t="s">
        <v>605</v>
      </c>
      <c r="X152" s="478"/>
    </row>
    <row r="153" spans="1:24" s="504" customFormat="1" ht="15.75" hidden="1" customHeight="1" x14ac:dyDescent="0.3">
      <c r="A153" s="486" t="s">
        <v>4655</v>
      </c>
      <c r="B153" s="479">
        <v>45566</v>
      </c>
      <c r="C153" s="484">
        <v>45583.679861111108</v>
      </c>
      <c r="D153" s="473">
        <v>45586.452777777777</v>
      </c>
      <c r="E153" s="474">
        <v>45588.416666666664</v>
      </c>
      <c r="F153" s="478">
        <v>45589</v>
      </c>
      <c r="G153" s="509">
        <v>45589</v>
      </c>
      <c r="H153" s="502" t="s">
        <v>613</v>
      </c>
      <c r="I153" s="485">
        <v>238599</v>
      </c>
      <c r="J153" s="501" t="s">
        <v>980</v>
      </c>
      <c r="K153" s="296" t="s">
        <v>562</v>
      </c>
      <c r="L153" s="296" t="s">
        <v>560</v>
      </c>
      <c r="M153" s="472" t="s">
        <v>981</v>
      </c>
      <c r="N153" s="416" t="s">
        <v>982</v>
      </c>
      <c r="O153" s="474" t="s">
        <v>612</v>
      </c>
      <c r="P153" s="502" t="s">
        <v>613</v>
      </c>
      <c r="Q153" s="128" t="s">
        <v>605</v>
      </c>
      <c r="R153" s="491">
        <v>0.32291666666666669</v>
      </c>
      <c r="S153" s="475">
        <v>0.42986111111111114</v>
      </c>
      <c r="T153" s="475">
        <v>0.10694444444444445</v>
      </c>
      <c r="U153" s="475">
        <v>0.25</v>
      </c>
      <c r="V153" s="503" t="s">
        <v>1024</v>
      </c>
      <c r="W153" s="503" t="s">
        <v>605</v>
      </c>
      <c r="X153" s="478"/>
    </row>
    <row r="154" spans="1:24" s="504" customFormat="1" ht="15.75" hidden="1" customHeight="1" x14ac:dyDescent="0.3">
      <c r="A154" s="486" t="s">
        <v>4655</v>
      </c>
      <c r="B154" s="479">
        <v>45566</v>
      </c>
      <c r="C154" s="484">
        <v>45583.679861111108</v>
      </c>
      <c r="D154" s="473">
        <v>45586.452777777777</v>
      </c>
      <c r="E154" s="474">
        <v>45588.583333333336</v>
      </c>
      <c r="F154" s="478">
        <v>45589</v>
      </c>
      <c r="G154" s="509">
        <v>45589</v>
      </c>
      <c r="H154" s="502" t="s">
        <v>613</v>
      </c>
      <c r="I154" s="485">
        <v>238587</v>
      </c>
      <c r="J154" s="501" t="s">
        <v>980</v>
      </c>
      <c r="K154" s="296" t="s">
        <v>562</v>
      </c>
      <c r="L154" s="296" t="s">
        <v>560</v>
      </c>
      <c r="M154" s="472" t="s">
        <v>981</v>
      </c>
      <c r="N154" s="416" t="s">
        <v>982</v>
      </c>
      <c r="O154" s="474" t="s">
        <v>612</v>
      </c>
      <c r="P154" s="502" t="s">
        <v>613</v>
      </c>
      <c r="Q154" s="128" t="s">
        <v>605</v>
      </c>
      <c r="R154" s="491">
        <v>0.35555555555555557</v>
      </c>
      <c r="S154" s="475">
        <v>0.47013888888888888</v>
      </c>
      <c r="T154" s="475">
        <v>0.11458333333333331</v>
      </c>
      <c r="U154" s="475">
        <v>0.25</v>
      </c>
      <c r="V154" s="503" t="s">
        <v>1024</v>
      </c>
      <c r="W154" s="503" t="s">
        <v>605</v>
      </c>
      <c r="X154" s="478"/>
    </row>
    <row r="155" spans="1:24" s="504" customFormat="1" ht="15.75" hidden="1" customHeight="1" x14ac:dyDescent="0.3">
      <c r="A155" s="486" t="s">
        <v>4655</v>
      </c>
      <c r="B155" s="479">
        <v>45566</v>
      </c>
      <c r="C155" s="484">
        <v>45583.679861111108</v>
      </c>
      <c r="D155" s="473">
        <v>45586.452777777777</v>
      </c>
      <c r="E155" s="474">
        <v>45588.541666666664</v>
      </c>
      <c r="F155" s="478">
        <v>45589</v>
      </c>
      <c r="G155" s="509">
        <v>45589</v>
      </c>
      <c r="H155" s="502" t="s">
        <v>613</v>
      </c>
      <c r="I155" s="485">
        <v>238574</v>
      </c>
      <c r="J155" s="501" t="s">
        <v>980</v>
      </c>
      <c r="K155" s="296" t="s">
        <v>562</v>
      </c>
      <c r="L155" s="296" t="s">
        <v>560</v>
      </c>
      <c r="M155" s="472" t="s">
        <v>981</v>
      </c>
      <c r="N155" s="416" t="s">
        <v>982</v>
      </c>
      <c r="O155" s="474" t="s">
        <v>612</v>
      </c>
      <c r="P155" s="502" t="s">
        <v>613</v>
      </c>
      <c r="Q155" s="128" t="s">
        <v>605</v>
      </c>
      <c r="R155" s="491">
        <v>0.38055555555555554</v>
      </c>
      <c r="S155" s="475">
        <v>0.58333333333333337</v>
      </c>
      <c r="T155" s="475">
        <v>0.20277777777777783</v>
      </c>
      <c r="U155" s="475">
        <v>0.25</v>
      </c>
      <c r="V155" s="503" t="s">
        <v>1024</v>
      </c>
      <c r="W155" s="503" t="s">
        <v>605</v>
      </c>
      <c r="X155" s="478"/>
    </row>
    <row r="156" spans="1:24" s="504" customFormat="1" ht="15.75" hidden="1" customHeight="1" x14ac:dyDescent="0.3">
      <c r="A156" s="486" t="s">
        <v>4655</v>
      </c>
      <c r="B156" s="479">
        <v>45566</v>
      </c>
      <c r="C156" s="484">
        <v>45583.679861111108</v>
      </c>
      <c r="D156" s="473">
        <v>45586.452777777777</v>
      </c>
      <c r="E156" s="474">
        <v>45588.625</v>
      </c>
      <c r="F156" s="478">
        <v>45589</v>
      </c>
      <c r="G156" s="509">
        <v>45589</v>
      </c>
      <c r="H156" s="502" t="s">
        <v>613</v>
      </c>
      <c r="I156" s="485">
        <v>238589</v>
      </c>
      <c r="J156" s="501" t="s">
        <v>980</v>
      </c>
      <c r="K156" s="296" t="s">
        <v>562</v>
      </c>
      <c r="L156" s="296" t="s">
        <v>560</v>
      </c>
      <c r="M156" s="472" t="s">
        <v>981</v>
      </c>
      <c r="N156" s="416" t="s">
        <v>982</v>
      </c>
      <c r="O156" s="474" t="s">
        <v>612</v>
      </c>
      <c r="P156" s="502" t="s">
        <v>613</v>
      </c>
      <c r="Q156" s="128" t="s">
        <v>605</v>
      </c>
      <c r="R156" s="491">
        <v>0.38333333333333336</v>
      </c>
      <c r="S156" s="475">
        <v>0.62083333333333335</v>
      </c>
      <c r="T156" s="475">
        <v>0.23749999999999999</v>
      </c>
      <c r="U156" s="475">
        <v>0.25</v>
      </c>
      <c r="V156" s="503" t="s">
        <v>1024</v>
      </c>
      <c r="W156" s="503" t="s">
        <v>605</v>
      </c>
      <c r="X156" s="478"/>
    </row>
    <row r="157" spans="1:24" s="504" customFormat="1" ht="15.75" hidden="1" customHeight="1" x14ac:dyDescent="0.3">
      <c r="A157" s="486" t="s">
        <v>4655</v>
      </c>
      <c r="B157" s="479">
        <v>45566</v>
      </c>
      <c r="C157" s="484">
        <v>45583.679861111108</v>
      </c>
      <c r="D157" s="473">
        <v>45586.548611111109</v>
      </c>
      <c r="E157" s="474">
        <v>45589.458333333336</v>
      </c>
      <c r="F157" s="478">
        <v>45589</v>
      </c>
      <c r="G157" s="509">
        <v>45589</v>
      </c>
      <c r="H157" s="502" t="s">
        <v>613</v>
      </c>
      <c r="I157" s="485">
        <v>238761</v>
      </c>
      <c r="J157" s="501" t="s">
        <v>980</v>
      </c>
      <c r="K157" s="296" t="s">
        <v>562</v>
      </c>
      <c r="L157" s="296" t="s">
        <v>560</v>
      </c>
      <c r="M157" s="472" t="s">
        <v>981</v>
      </c>
      <c r="N157" s="416" t="s">
        <v>982</v>
      </c>
      <c r="O157" s="474" t="s">
        <v>612</v>
      </c>
      <c r="P157" s="502" t="s">
        <v>613</v>
      </c>
      <c r="Q157" s="128" t="s">
        <v>605</v>
      </c>
      <c r="R157" s="491">
        <v>0.58333333333333337</v>
      </c>
      <c r="S157" s="475">
        <v>0.72083333333333333</v>
      </c>
      <c r="T157" s="475">
        <v>0.13749999999999996</v>
      </c>
      <c r="U157" s="475">
        <v>0.25</v>
      </c>
      <c r="V157" s="503" t="s">
        <v>1024</v>
      </c>
      <c r="W157" s="503" t="s">
        <v>605</v>
      </c>
      <c r="X157" s="478"/>
    </row>
    <row r="158" spans="1:24" s="504" customFormat="1" ht="15.75" hidden="1" customHeight="1" x14ac:dyDescent="0.3">
      <c r="A158" s="486" t="s">
        <v>4655</v>
      </c>
      <c r="B158" s="479">
        <v>45566</v>
      </c>
      <c r="C158" s="484">
        <v>45583.679861111108</v>
      </c>
      <c r="D158" s="473">
        <v>45586.548611111109</v>
      </c>
      <c r="E158" s="474">
        <v>45589.583333333336</v>
      </c>
      <c r="F158" s="478">
        <v>45590</v>
      </c>
      <c r="G158" s="509">
        <v>45590</v>
      </c>
      <c r="H158" s="502" t="s">
        <v>613</v>
      </c>
      <c r="I158" s="485">
        <v>238768</v>
      </c>
      <c r="J158" s="501" t="s">
        <v>980</v>
      </c>
      <c r="K158" s="296" t="s">
        <v>562</v>
      </c>
      <c r="L158" s="296" t="s">
        <v>560</v>
      </c>
      <c r="M158" s="472" t="s">
        <v>981</v>
      </c>
      <c r="N158" s="416" t="s">
        <v>982</v>
      </c>
      <c r="O158" s="474" t="s">
        <v>612</v>
      </c>
      <c r="P158" s="502" t="s">
        <v>613</v>
      </c>
      <c r="Q158" s="128" t="s">
        <v>605</v>
      </c>
      <c r="R158" s="491">
        <v>0.31111111111111112</v>
      </c>
      <c r="S158" s="475">
        <v>0.39930555555555558</v>
      </c>
      <c r="T158" s="475">
        <v>8.8194444444444464E-2</v>
      </c>
      <c r="U158" s="475">
        <v>0.25</v>
      </c>
      <c r="V158" s="503" t="s">
        <v>1024</v>
      </c>
      <c r="W158" s="503" t="s">
        <v>605</v>
      </c>
      <c r="X158" s="478"/>
    </row>
    <row r="159" spans="1:24" s="504" customFormat="1" ht="15.75" hidden="1" customHeight="1" x14ac:dyDescent="0.3">
      <c r="A159" s="486" t="s">
        <v>4655</v>
      </c>
      <c r="B159" s="479">
        <v>45566</v>
      </c>
      <c r="C159" s="484">
        <v>45583.679861111108</v>
      </c>
      <c r="D159" s="473">
        <v>45586.548611111109</v>
      </c>
      <c r="E159" s="474">
        <v>45589.541666666664</v>
      </c>
      <c r="F159" s="478">
        <v>45590</v>
      </c>
      <c r="G159" s="509">
        <v>45590</v>
      </c>
      <c r="H159" s="502" t="s">
        <v>613</v>
      </c>
      <c r="I159" s="485">
        <v>238764</v>
      </c>
      <c r="J159" s="501" t="s">
        <v>980</v>
      </c>
      <c r="K159" s="296" t="s">
        <v>562</v>
      </c>
      <c r="L159" s="296" t="s">
        <v>560</v>
      </c>
      <c r="M159" s="472" t="s">
        <v>981</v>
      </c>
      <c r="N159" s="416" t="s">
        <v>982</v>
      </c>
      <c r="O159" s="474" t="s">
        <v>612</v>
      </c>
      <c r="P159" s="502" t="s">
        <v>613</v>
      </c>
      <c r="Q159" s="128" t="s">
        <v>605</v>
      </c>
      <c r="R159" s="491">
        <v>0.40833333333333333</v>
      </c>
      <c r="S159" s="475">
        <v>0.61250000000000004</v>
      </c>
      <c r="T159" s="475">
        <v>0.20416666666666672</v>
      </c>
      <c r="U159" s="475">
        <v>0.25</v>
      </c>
      <c r="V159" s="503" t="s">
        <v>1024</v>
      </c>
      <c r="W159" s="503" t="s">
        <v>605</v>
      </c>
      <c r="X159" s="478"/>
    </row>
    <row r="160" spans="1:24" s="504" customFormat="1" ht="15.75" hidden="1" customHeight="1" x14ac:dyDescent="0.3">
      <c r="A160" s="486" t="s">
        <v>4655</v>
      </c>
      <c r="B160" s="479">
        <v>45566</v>
      </c>
      <c r="C160" s="484">
        <v>45583.679861111108</v>
      </c>
      <c r="D160" s="473">
        <v>45586.548611111109</v>
      </c>
      <c r="E160" s="474">
        <v>45589.625</v>
      </c>
      <c r="F160" s="478">
        <v>45590</v>
      </c>
      <c r="G160" s="509">
        <v>45590</v>
      </c>
      <c r="H160" s="502" t="s">
        <v>613</v>
      </c>
      <c r="I160" s="485">
        <v>238769</v>
      </c>
      <c r="J160" s="501" t="s">
        <v>980</v>
      </c>
      <c r="K160" s="296" t="s">
        <v>562</v>
      </c>
      <c r="L160" s="296" t="s">
        <v>560</v>
      </c>
      <c r="M160" s="472" t="s">
        <v>981</v>
      </c>
      <c r="N160" s="416" t="s">
        <v>982</v>
      </c>
      <c r="O160" s="474" t="s">
        <v>612</v>
      </c>
      <c r="P160" s="502" t="s">
        <v>613</v>
      </c>
      <c r="Q160" s="128" t="s">
        <v>605</v>
      </c>
      <c r="R160" s="491">
        <v>0.38958333333333334</v>
      </c>
      <c r="S160" s="475">
        <v>0.64861111111111114</v>
      </c>
      <c r="T160" s="481">
        <v>0.2590277777777778</v>
      </c>
      <c r="U160" s="475">
        <v>0.25</v>
      </c>
      <c r="V160" s="510" t="s">
        <v>747</v>
      </c>
      <c r="W160" s="503">
        <f>T160-U160</f>
        <v>9.0277777777778012E-3</v>
      </c>
      <c r="X160" s="486"/>
    </row>
    <row r="161" spans="1:24" s="504" customFormat="1" ht="15.75" hidden="1" customHeight="1" x14ac:dyDescent="0.3">
      <c r="A161" s="486" t="s">
        <v>4655</v>
      </c>
      <c r="B161" s="479">
        <v>45566</v>
      </c>
      <c r="C161" s="484">
        <v>45583.679861111108</v>
      </c>
      <c r="D161" s="473">
        <v>45586.548611111109</v>
      </c>
      <c r="E161" s="474">
        <v>45590.583333333336</v>
      </c>
      <c r="F161" s="478">
        <v>45593</v>
      </c>
      <c r="G161" s="509">
        <v>45593</v>
      </c>
      <c r="H161" s="502" t="s">
        <v>613</v>
      </c>
      <c r="I161" s="485">
        <v>238944</v>
      </c>
      <c r="J161" s="501" t="s">
        <v>980</v>
      </c>
      <c r="K161" s="296" t="s">
        <v>562</v>
      </c>
      <c r="L161" s="296" t="s">
        <v>560</v>
      </c>
      <c r="M161" s="472" t="s">
        <v>981</v>
      </c>
      <c r="N161" s="416" t="s">
        <v>982</v>
      </c>
      <c r="O161" s="474" t="s">
        <v>612</v>
      </c>
      <c r="P161" s="502" t="s">
        <v>613</v>
      </c>
      <c r="Q161" s="128" t="s">
        <v>605</v>
      </c>
      <c r="R161" s="491">
        <v>0.3611111111111111</v>
      </c>
      <c r="S161" s="475">
        <v>0.4826388888888889</v>
      </c>
      <c r="T161" s="475">
        <v>0.12152777777777779</v>
      </c>
      <c r="U161" s="475">
        <v>0.25</v>
      </c>
      <c r="V161" s="503" t="s">
        <v>1024</v>
      </c>
      <c r="W161" s="503" t="s">
        <v>605</v>
      </c>
      <c r="X161" s="478"/>
    </row>
    <row r="162" spans="1:24" s="504" customFormat="1" ht="15.75" hidden="1" customHeight="1" x14ac:dyDescent="0.3">
      <c r="A162" s="486" t="s">
        <v>4655</v>
      </c>
      <c r="B162" s="479">
        <v>45566</v>
      </c>
      <c r="C162" s="484">
        <v>45583.679861111108</v>
      </c>
      <c r="D162" s="473">
        <v>45586.548611111109</v>
      </c>
      <c r="E162" s="474">
        <v>45590.666666666664</v>
      </c>
      <c r="F162" s="478">
        <v>45593</v>
      </c>
      <c r="G162" s="509">
        <v>45593</v>
      </c>
      <c r="H162" s="502" t="s">
        <v>613</v>
      </c>
      <c r="I162" s="485">
        <v>238921</v>
      </c>
      <c r="J162" s="501" t="s">
        <v>980</v>
      </c>
      <c r="K162" s="296" t="s">
        <v>562</v>
      </c>
      <c r="L162" s="296" t="s">
        <v>560</v>
      </c>
      <c r="M162" s="472" t="s">
        <v>981</v>
      </c>
      <c r="N162" s="416" t="s">
        <v>982</v>
      </c>
      <c r="O162" s="474" t="s">
        <v>612</v>
      </c>
      <c r="P162" s="502" t="s">
        <v>613</v>
      </c>
      <c r="Q162" s="128" t="s">
        <v>605</v>
      </c>
      <c r="R162" s="491">
        <v>0.39374999999999999</v>
      </c>
      <c r="S162" s="475">
        <v>0.56597222222222221</v>
      </c>
      <c r="T162" s="475">
        <v>0.17222222222222222</v>
      </c>
      <c r="U162" s="475">
        <v>0.25</v>
      </c>
      <c r="V162" s="503" t="s">
        <v>1024</v>
      </c>
      <c r="W162" s="503" t="s">
        <v>605</v>
      </c>
      <c r="X162" s="478"/>
    </row>
    <row r="163" spans="1:24" s="504" customFormat="1" ht="15.75" hidden="1" customHeight="1" x14ac:dyDescent="0.3">
      <c r="A163" s="486" t="s">
        <v>4655</v>
      </c>
      <c r="B163" s="479">
        <v>45566</v>
      </c>
      <c r="C163" s="484">
        <v>45586.427777777775</v>
      </c>
      <c r="D163" s="473">
        <v>45587.540277777778</v>
      </c>
      <c r="E163" s="474">
        <v>45590.75</v>
      </c>
      <c r="F163" s="478">
        <v>45593</v>
      </c>
      <c r="G163" s="509">
        <v>45593</v>
      </c>
      <c r="H163" s="502" t="s">
        <v>613</v>
      </c>
      <c r="I163" s="485">
        <v>238922</v>
      </c>
      <c r="J163" s="501" t="s">
        <v>983</v>
      </c>
      <c r="K163" s="296" t="s">
        <v>562</v>
      </c>
      <c r="L163" s="296" t="s">
        <v>560</v>
      </c>
      <c r="M163" s="472" t="s">
        <v>984</v>
      </c>
      <c r="N163" s="416" t="s">
        <v>985</v>
      </c>
      <c r="O163" s="474" t="s">
        <v>612</v>
      </c>
      <c r="P163" s="502" t="s">
        <v>613</v>
      </c>
      <c r="Q163" s="128" t="s">
        <v>605</v>
      </c>
      <c r="R163" s="491">
        <v>0.27152777777777776</v>
      </c>
      <c r="S163" s="475">
        <v>0.4201388888888889</v>
      </c>
      <c r="T163" s="475">
        <v>0.14861111111111114</v>
      </c>
      <c r="U163" s="475">
        <v>0.25</v>
      </c>
      <c r="V163" s="503" t="s">
        <v>1024</v>
      </c>
      <c r="W163" s="503" t="s">
        <v>605</v>
      </c>
      <c r="X163" s="478"/>
    </row>
    <row r="164" spans="1:24" s="504" customFormat="1" ht="15.75" hidden="1" customHeight="1" x14ac:dyDescent="0.3">
      <c r="A164" s="486" t="s">
        <v>4655</v>
      </c>
      <c r="B164" s="479">
        <v>45566</v>
      </c>
      <c r="C164" s="484">
        <v>45586.427777777775</v>
      </c>
      <c r="D164" s="473">
        <v>45587.540277777778</v>
      </c>
      <c r="E164" s="474">
        <v>45590.458333333336</v>
      </c>
      <c r="F164" s="478">
        <v>45593</v>
      </c>
      <c r="G164" s="509">
        <v>45593</v>
      </c>
      <c r="H164" s="502" t="s">
        <v>613</v>
      </c>
      <c r="I164" s="485">
        <v>238924</v>
      </c>
      <c r="J164" s="501" t="s">
        <v>983</v>
      </c>
      <c r="K164" s="296" t="s">
        <v>562</v>
      </c>
      <c r="L164" s="296" t="s">
        <v>560</v>
      </c>
      <c r="M164" s="472" t="s">
        <v>984</v>
      </c>
      <c r="N164" s="416" t="s">
        <v>985</v>
      </c>
      <c r="O164" s="474" t="s">
        <v>612</v>
      </c>
      <c r="P164" s="502" t="s">
        <v>613</v>
      </c>
      <c r="Q164" s="128" t="s">
        <v>605</v>
      </c>
      <c r="R164" s="491">
        <v>0.47916666666666669</v>
      </c>
      <c r="S164" s="475">
        <v>0.62361111111111112</v>
      </c>
      <c r="T164" s="475">
        <v>0.14444444444444443</v>
      </c>
      <c r="U164" s="475">
        <v>0.25</v>
      </c>
      <c r="V164" s="503" t="s">
        <v>1024</v>
      </c>
      <c r="W164" s="503" t="s">
        <v>605</v>
      </c>
      <c r="X164" s="478"/>
    </row>
    <row r="165" spans="1:24" s="504" customFormat="1" ht="15.75" hidden="1" customHeight="1" x14ac:dyDescent="0.3">
      <c r="A165" s="486" t="s">
        <v>4655</v>
      </c>
      <c r="B165" s="479">
        <v>45566</v>
      </c>
      <c r="C165" s="484">
        <v>45588.436111111114</v>
      </c>
      <c r="D165" s="473">
        <v>45588.522916666669</v>
      </c>
      <c r="E165" s="474">
        <v>45590.583333333336</v>
      </c>
      <c r="F165" s="478">
        <v>45593</v>
      </c>
      <c r="G165" s="509">
        <v>45593</v>
      </c>
      <c r="H165" s="502" t="s">
        <v>613</v>
      </c>
      <c r="I165" s="485">
        <v>238929</v>
      </c>
      <c r="J165" s="501" t="s">
        <v>986</v>
      </c>
      <c r="K165" s="296" t="s">
        <v>562</v>
      </c>
      <c r="L165" s="296" t="s">
        <v>560</v>
      </c>
      <c r="M165" s="472" t="s">
        <v>987</v>
      </c>
      <c r="N165" s="416" t="s">
        <v>988</v>
      </c>
      <c r="O165" s="474" t="s">
        <v>612</v>
      </c>
      <c r="P165" s="502" t="s">
        <v>613</v>
      </c>
      <c r="Q165" s="128" t="s">
        <v>605</v>
      </c>
      <c r="R165" s="491">
        <v>0.31458333333333333</v>
      </c>
      <c r="S165" s="475">
        <v>0.43611111111111112</v>
      </c>
      <c r="T165" s="475">
        <v>0.12152777777777779</v>
      </c>
      <c r="U165" s="475">
        <v>0.25</v>
      </c>
      <c r="V165" s="503" t="s">
        <v>1024</v>
      </c>
      <c r="W165" s="503" t="s">
        <v>605</v>
      </c>
      <c r="X165" s="478"/>
    </row>
    <row r="166" spans="1:24" s="504" customFormat="1" ht="15.75" hidden="1" customHeight="1" x14ac:dyDescent="0.3">
      <c r="A166" s="486" t="s">
        <v>4655</v>
      </c>
      <c r="B166" s="479">
        <v>45566</v>
      </c>
      <c r="C166" s="484">
        <v>45588.436111111114</v>
      </c>
      <c r="D166" s="473">
        <v>45588.522916666669</v>
      </c>
      <c r="E166" s="474">
        <v>45590.583333333336</v>
      </c>
      <c r="F166" s="478">
        <v>45593</v>
      </c>
      <c r="G166" s="509">
        <v>45593</v>
      </c>
      <c r="H166" s="502" t="s">
        <v>613</v>
      </c>
      <c r="I166" s="485">
        <v>238919</v>
      </c>
      <c r="J166" s="501" t="s">
        <v>986</v>
      </c>
      <c r="K166" s="296" t="s">
        <v>562</v>
      </c>
      <c r="L166" s="296" t="s">
        <v>560</v>
      </c>
      <c r="M166" s="472" t="s">
        <v>987</v>
      </c>
      <c r="N166" s="416" t="s">
        <v>988</v>
      </c>
      <c r="O166" s="474" t="s">
        <v>612</v>
      </c>
      <c r="P166" s="502" t="s">
        <v>613</v>
      </c>
      <c r="Q166" s="128" t="s">
        <v>605</v>
      </c>
      <c r="R166" s="491">
        <v>0.34027777777777779</v>
      </c>
      <c r="S166" s="475">
        <v>0.55763888888888891</v>
      </c>
      <c r="T166" s="475">
        <v>0.21736111111111112</v>
      </c>
      <c r="U166" s="475">
        <v>0.25</v>
      </c>
      <c r="V166" s="503" t="s">
        <v>1024</v>
      </c>
      <c r="W166" s="503" t="s">
        <v>605</v>
      </c>
      <c r="X166" s="478"/>
    </row>
    <row r="167" spans="1:24" s="504" customFormat="1" ht="15.75" hidden="1" customHeight="1" x14ac:dyDescent="0.3">
      <c r="A167" s="486" t="s">
        <v>4655</v>
      </c>
      <c r="B167" s="479">
        <v>45566</v>
      </c>
      <c r="C167" s="484">
        <v>45589.48541666667</v>
      </c>
      <c r="D167" s="473">
        <v>45589.581944444442</v>
      </c>
      <c r="E167" s="474">
        <v>45593.333333333336</v>
      </c>
      <c r="F167" s="478">
        <v>45593</v>
      </c>
      <c r="G167" s="509">
        <v>45593</v>
      </c>
      <c r="H167" s="502" t="s">
        <v>613</v>
      </c>
      <c r="I167" s="485">
        <v>239022</v>
      </c>
      <c r="J167" s="501" t="s">
        <v>989</v>
      </c>
      <c r="K167" s="296" t="s">
        <v>562</v>
      </c>
      <c r="L167" s="296" t="s">
        <v>560</v>
      </c>
      <c r="M167" s="472" t="s">
        <v>990</v>
      </c>
      <c r="N167" s="416" t="s">
        <v>991</v>
      </c>
      <c r="O167" s="474" t="s">
        <v>612</v>
      </c>
      <c r="P167" s="502" t="s">
        <v>613</v>
      </c>
      <c r="Q167" s="128" t="s">
        <v>605</v>
      </c>
      <c r="R167" s="491">
        <v>0.45208333333333334</v>
      </c>
      <c r="S167" s="475">
        <v>0.59027777777777779</v>
      </c>
      <c r="T167" s="475">
        <v>0.13819444444444445</v>
      </c>
      <c r="U167" s="475">
        <v>0.25</v>
      </c>
      <c r="V167" s="503" t="s">
        <v>1024</v>
      </c>
      <c r="W167" s="503" t="s">
        <v>605</v>
      </c>
      <c r="X167" s="478"/>
    </row>
    <row r="168" spans="1:24" s="504" customFormat="1" ht="15.75" hidden="1" customHeight="1" x14ac:dyDescent="0.3">
      <c r="A168" s="486" t="s">
        <v>4655</v>
      </c>
      <c r="B168" s="479">
        <v>45566</v>
      </c>
      <c r="C168" s="484">
        <v>45589.617361111108</v>
      </c>
      <c r="D168" s="473">
        <v>45589.750694444447</v>
      </c>
      <c r="E168" s="474">
        <v>45593.541666666664</v>
      </c>
      <c r="F168" s="478">
        <v>45594</v>
      </c>
      <c r="G168" s="509">
        <v>45594</v>
      </c>
      <c r="H168" s="502" t="s">
        <v>613</v>
      </c>
      <c r="I168" s="485">
        <v>239029</v>
      </c>
      <c r="J168" s="501" t="s">
        <v>992</v>
      </c>
      <c r="K168" s="296" t="s">
        <v>562</v>
      </c>
      <c r="L168" s="296" t="s">
        <v>560</v>
      </c>
      <c r="M168" s="472" t="s">
        <v>993</v>
      </c>
      <c r="N168" s="416" t="s">
        <v>994</v>
      </c>
      <c r="O168" s="474" t="s">
        <v>612</v>
      </c>
      <c r="P168" s="502" t="s">
        <v>613</v>
      </c>
      <c r="Q168" s="128" t="s">
        <v>605</v>
      </c>
      <c r="R168" s="491">
        <v>0.26944444444444443</v>
      </c>
      <c r="S168" s="475">
        <v>0.48333333333333334</v>
      </c>
      <c r="T168" s="475">
        <v>0.21388888888888891</v>
      </c>
      <c r="U168" s="475">
        <v>0.25</v>
      </c>
      <c r="V168" s="503" t="s">
        <v>1024</v>
      </c>
      <c r="W168" s="503" t="s">
        <v>605</v>
      </c>
      <c r="X168" s="478"/>
    </row>
    <row r="169" spans="1:24" s="504" customFormat="1" ht="15.75" hidden="1" customHeight="1" x14ac:dyDescent="0.3">
      <c r="A169" s="486" t="s">
        <v>4655</v>
      </c>
      <c r="B169" s="479">
        <v>45566</v>
      </c>
      <c r="C169" s="484">
        <v>45589.617361111108</v>
      </c>
      <c r="D169" s="473">
        <v>45589.750694444447</v>
      </c>
      <c r="E169" s="474">
        <v>45593.583333333336</v>
      </c>
      <c r="F169" s="478">
        <v>45594</v>
      </c>
      <c r="G169" s="509">
        <v>45594</v>
      </c>
      <c r="H169" s="502" t="s">
        <v>613</v>
      </c>
      <c r="I169" s="485">
        <v>239032</v>
      </c>
      <c r="J169" s="501" t="s">
        <v>992</v>
      </c>
      <c r="K169" s="296" t="s">
        <v>562</v>
      </c>
      <c r="L169" s="296" t="s">
        <v>560</v>
      </c>
      <c r="M169" s="472" t="s">
        <v>993</v>
      </c>
      <c r="N169" s="416" t="s">
        <v>994</v>
      </c>
      <c r="O169" s="474" t="s">
        <v>612</v>
      </c>
      <c r="P169" s="502" t="s">
        <v>613</v>
      </c>
      <c r="Q169" s="128" t="s">
        <v>605</v>
      </c>
      <c r="R169" s="491">
        <v>0.26944444444444443</v>
      </c>
      <c r="S169" s="475">
        <v>0.48333333333333334</v>
      </c>
      <c r="T169" s="475">
        <v>0.21388888888888891</v>
      </c>
      <c r="U169" s="475">
        <v>0.25</v>
      </c>
      <c r="V169" s="503" t="s">
        <v>1024</v>
      </c>
      <c r="W169" s="503" t="s">
        <v>605</v>
      </c>
      <c r="X169" s="478"/>
    </row>
    <row r="170" spans="1:24" s="504" customFormat="1" ht="15.75" hidden="1" customHeight="1" x14ac:dyDescent="0.3">
      <c r="A170" s="486" t="s">
        <v>4655</v>
      </c>
      <c r="B170" s="479">
        <v>45566</v>
      </c>
      <c r="C170" s="484">
        <v>45589.617361111108</v>
      </c>
      <c r="D170" s="473">
        <v>45589.750694444447</v>
      </c>
      <c r="E170" s="474">
        <v>45594.541666666664</v>
      </c>
      <c r="F170" s="478">
        <v>45595</v>
      </c>
      <c r="G170" s="509">
        <v>45595</v>
      </c>
      <c r="H170" s="502" t="s">
        <v>613</v>
      </c>
      <c r="I170" s="485">
        <v>239153</v>
      </c>
      <c r="J170" s="501" t="s">
        <v>992</v>
      </c>
      <c r="K170" s="296" t="s">
        <v>562</v>
      </c>
      <c r="L170" s="296" t="s">
        <v>560</v>
      </c>
      <c r="M170" s="472" t="s">
        <v>993</v>
      </c>
      <c r="N170" s="416" t="s">
        <v>994</v>
      </c>
      <c r="O170" s="474" t="s">
        <v>612</v>
      </c>
      <c r="P170" s="502" t="s">
        <v>613</v>
      </c>
      <c r="Q170" s="128" t="s">
        <v>605</v>
      </c>
      <c r="R170" s="491">
        <v>0.2902777777777778</v>
      </c>
      <c r="S170" s="475">
        <v>0.47499999999999998</v>
      </c>
      <c r="T170" s="475">
        <v>0.18472222222222218</v>
      </c>
      <c r="U170" s="475">
        <v>0.25</v>
      </c>
      <c r="V170" s="503" t="s">
        <v>1024</v>
      </c>
      <c r="W170" s="503" t="s">
        <v>605</v>
      </c>
      <c r="X170" s="478"/>
    </row>
    <row r="171" spans="1:24" s="504" customFormat="1" ht="15.75" hidden="1" customHeight="1" x14ac:dyDescent="0.3">
      <c r="A171" s="486" t="s">
        <v>4653</v>
      </c>
      <c r="B171" s="479">
        <v>45566</v>
      </c>
      <c r="C171" s="484">
        <v>45589.617361111108</v>
      </c>
      <c r="D171" s="473">
        <v>45589.750694444447</v>
      </c>
      <c r="E171" s="474">
        <v>45594.583333333336</v>
      </c>
      <c r="F171" s="478">
        <v>45595</v>
      </c>
      <c r="G171" s="509">
        <v>45595</v>
      </c>
      <c r="H171" s="502" t="s">
        <v>613</v>
      </c>
      <c r="I171" s="485">
        <v>239158</v>
      </c>
      <c r="J171" s="501" t="s">
        <v>992</v>
      </c>
      <c r="K171" s="296" t="s">
        <v>562</v>
      </c>
      <c r="L171" s="296" t="s">
        <v>560</v>
      </c>
      <c r="M171" s="472" t="s">
        <v>993</v>
      </c>
      <c r="N171" s="416" t="s">
        <v>994</v>
      </c>
      <c r="O171" s="474" t="s">
        <v>612</v>
      </c>
      <c r="P171" s="502" t="s">
        <v>613</v>
      </c>
      <c r="Q171" s="128" t="s">
        <v>605</v>
      </c>
      <c r="R171" s="491">
        <v>0.3576388888888889</v>
      </c>
      <c r="S171" s="475">
        <v>0.56388888888888888</v>
      </c>
      <c r="T171" s="475">
        <v>0.20624999999999999</v>
      </c>
      <c r="U171" s="475">
        <v>0.25</v>
      </c>
      <c r="V171" s="503" t="s">
        <v>1024</v>
      </c>
      <c r="W171" s="503" t="s">
        <v>605</v>
      </c>
      <c r="X171" s="478"/>
    </row>
    <row r="172" spans="1:24" s="10" customFormat="1" ht="15.75" hidden="1" customHeight="1" x14ac:dyDescent="0.3">
      <c r="A172" s="486" t="s">
        <v>4656</v>
      </c>
      <c r="B172" s="479">
        <v>45505</v>
      </c>
      <c r="C172" s="484">
        <v>45504.688194444447</v>
      </c>
      <c r="D172" s="473">
        <v>45504.713194444441</v>
      </c>
      <c r="E172" s="474">
        <v>45505</v>
      </c>
      <c r="F172" s="478">
        <v>45505</v>
      </c>
      <c r="G172" s="517">
        <v>45509</v>
      </c>
      <c r="H172" s="500" t="s">
        <v>2148</v>
      </c>
      <c r="I172" s="485">
        <v>12310</v>
      </c>
      <c r="J172" s="501" t="s">
        <v>1029</v>
      </c>
      <c r="K172" s="296" t="s">
        <v>560</v>
      </c>
      <c r="L172" s="296" t="s">
        <v>560</v>
      </c>
      <c r="M172" s="472" t="s">
        <v>1031</v>
      </c>
      <c r="N172" s="416" t="s">
        <v>1030</v>
      </c>
      <c r="O172" s="519" t="s">
        <v>4674</v>
      </c>
      <c r="P172" s="502" t="s">
        <v>613</v>
      </c>
      <c r="Q172" s="128" t="s">
        <v>605</v>
      </c>
      <c r="R172" s="491">
        <v>0.46527777777777779</v>
      </c>
      <c r="S172" s="475">
        <v>0.61527777777777781</v>
      </c>
      <c r="T172" s="475">
        <v>0.15000000000000002</v>
      </c>
      <c r="U172" s="475">
        <v>0.20833333333333334</v>
      </c>
      <c r="V172" s="503" t="str">
        <f t="shared" ref="V172:V218" si="5">IF(T172&lt;U172,"Dentro","Fora")</f>
        <v>Dentro</v>
      </c>
      <c r="W172" s="503" t="s">
        <v>605</v>
      </c>
      <c r="X172" s="125"/>
    </row>
    <row r="173" spans="1:24" s="10" customFormat="1" ht="15.75" hidden="1" customHeight="1" x14ac:dyDescent="0.3">
      <c r="A173" s="486" t="s">
        <v>4656</v>
      </c>
      <c r="B173" s="479">
        <v>45505</v>
      </c>
      <c r="C173" s="484">
        <v>45504.68472222222</v>
      </c>
      <c r="D173" s="473">
        <v>45504.710416666669</v>
      </c>
      <c r="E173" s="474">
        <v>45505</v>
      </c>
      <c r="F173" s="478">
        <v>45505</v>
      </c>
      <c r="G173" s="517">
        <v>45509</v>
      </c>
      <c r="H173" s="500" t="s">
        <v>2148</v>
      </c>
      <c r="I173" s="485">
        <v>12309</v>
      </c>
      <c r="J173" s="501" t="s">
        <v>1032</v>
      </c>
      <c r="K173" s="296" t="s">
        <v>560</v>
      </c>
      <c r="L173" s="296" t="s">
        <v>560</v>
      </c>
      <c r="M173" s="472" t="s">
        <v>1034</v>
      </c>
      <c r="N173" s="416" t="s">
        <v>1033</v>
      </c>
      <c r="O173" s="519" t="s">
        <v>4674</v>
      </c>
      <c r="P173" s="502" t="s">
        <v>613</v>
      </c>
      <c r="Q173" s="128" t="s">
        <v>605</v>
      </c>
      <c r="R173" s="491">
        <v>0.46527777777777779</v>
      </c>
      <c r="S173" s="475">
        <v>0.61527777777777781</v>
      </c>
      <c r="T173" s="475">
        <v>0.15000000000000002</v>
      </c>
      <c r="U173" s="475">
        <v>0.20833333333333334</v>
      </c>
      <c r="V173" s="503" t="str">
        <f t="shared" si="5"/>
        <v>Dentro</v>
      </c>
      <c r="W173" s="503" t="s">
        <v>605</v>
      </c>
      <c r="X173" s="125"/>
    </row>
    <row r="174" spans="1:24" s="10" customFormat="1" ht="15.75" hidden="1" customHeight="1" x14ac:dyDescent="0.3">
      <c r="A174" s="486" t="s">
        <v>4656</v>
      </c>
      <c r="B174" s="479">
        <v>45505</v>
      </c>
      <c r="C174" s="484">
        <v>45503.718055555553</v>
      </c>
      <c r="D174" s="473">
        <v>45503.77847222222</v>
      </c>
      <c r="E174" s="474">
        <v>45504</v>
      </c>
      <c r="F174" s="478">
        <v>45505</v>
      </c>
      <c r="G174" s="499">
        <v>45506</v>
      </c>
      <c r="H174" s="500" t="s">
        <v>613</v>
      </c>
      <c r="I174" s="485">
        <v>12300</v>
      </c>
      <c r="J174" s="501" t="s">
        <v>1035</v>
      </c>
      <c r="K174" s="296" t="s">
        <v>560</v>
      </c>
      <c r="L174" s="296" t="s">
        <v>560</v>
      </c>
      <c r="M174" s="472" t="s">
        <v>1037</v>
      </c>
      <c r="N174" s="416" t="s">
        <v>1036</v>
      </c>
      <c r="O174" s="226" t="s">
        <v>618</v>
      </c>
      <c r="P174" s="502" t="s">
        <v>613</v>
      </c>
      <c r="Q174" s="128" t="s">
        <v>605</v>
      </c>
      <c r="R174" s="491">
        <v>0.34930555555555554</v>
      </c>
      <c r="S174" s="475">
        <v>0.59305555555555556</v>
      </c>
      <c r="T174" s="475">
        <v>0.24375000000000002</v>
      </c>
      <c r="U174" s="475">
        <v>0.20833333333333334</v>
      </c>
      <c r="V174" s="503" t="str">
        <f t="shared" si="5"/>
        <v>Fora</v>
      </c>
      <c r="W174" s="503">
        <f t="shared" ref="W174:W179" si="6">T174-U174</f>
        <v>3.541666666666668E-2</v>
      </c>
      <c r="X174" s="496"/>
    </row>
    <row r="175" spans="1:24" s="10" customFormat="1" ht="15.75" hidden="1" customHeight="1" x14ac:dyDescent="0.3">
      <c r="A175" s="486" t="s">
        <v>4656</v>
      </c>
      <c r="B175" s="479">
        <v>45505</v>
      </c>
      <c r="C175" s="484">
        <v>45504.679861111108</v>
      </c>
      <c r="D175" s="473">
        <v>45504.768055555556</v>
      </c>
      <c r="E175" s="474">
        <v>45504</v>
      </c>
      <c r="F175" s="478">
        <v>45505</v>
      </c>
      <c r="G175" s="499">
        <v>45506</v>
      </c>
      <c r="H175" s="500" t="s">
        <v>613</v>
      </c>
      <c r="I175" s="485">
        <v>231875</v>
      </c>
      <c r="J175" s="501" t="s">
        <v>1038</v>
      </c>
      <c r="K175" s="296" t="s">
        <v>403</v>
      </c>
      <c r="L175" s="296" t="s">
        <v>560</v>
      </c>
      <c r="M175" s="472" t="s">
        <v>1040</v>
      </c>
      <c r="N175" s="416" t="s">
        <v>1039</v>
      </c>
      <c r="O175" s="226" t="s">
        <v>618</v>
      </c>
      <c r="P175" s="502" t="s">
        <v>613</v>
      </c>
      <c r="Q175" s="128" t="s">
        <v>605</v>
      </c>
      <c r="R175" s="491">
        <v>0.34930555555555554</v>
      </c>
      <c r="S175" s="475">
        <v>0.59305555555555556</v>
      </c>
      <c r="T175" s="475">
        <v>0.24375000000000002</v>
      </c>
      <c r="U175" s="475">
        <v>0.20833333333333334</v>
      </c>
      <c r="V175" s="503" t="str">
        <f t="shared" si="5"/>
        <v>Fora</v>
      </c>
      <c r="W175" s="503">
        <f t="shared" si="6"/>
        <v>3.541666666666668E-2</v>
      </c>
      <c r="X175" s="496"/>
    </row>
    <row r="176" spans="1:24" s="10" customFormat="1" ht="15.75" hidden="1" customHeight="1" x14ac:dyDescent="0.3">
      <c r="A176" s="486" t="s">
        <v>4656</v>
      </c>
      <c r="B176" s="479">
        <v>45505</v>
      </c>
      <c r="C176" s="484">
        <v>45504.681250000001</v>
      </c>
      <c r="D176" s="473">
        <v>45504.76458333333</v>
      </c>
      <c r="E176" s="474">
        <v>45504</v>
      </c>
      <c r="F176" s="478">
        <v>45505</v>
      </c>
      <c r="G176" s="499">
        <v>45506</v>
      </c>
      <c r="H176" s="500" t="s">
        <v>613</v>
      </c>
      <c r="I176" s="485">
        <v>231876</v>
      </c>
      <c r="J176" s="501" t="s">
        <v>1041</v>
      </c>
      <c r="K176" s="296" t="s">
        <v>403</v>
      </c>
      <c r="L176" s="296" t="s">
        <v>560</v>
      </c>
      <c r="M176" s="472" t="s">
        <v>1043</v>
      </c>
      <c r="N176" s="416" t="s">
        <v>1042</v>
      </c>
      <c r="O176" s="226" t="s">
        <v>618</v>
      </c>
      <c r="P176" s="502" t="s">
        <v>613</v>
      </c>
      <c r="Q176" s="128" t="s">
        <v>605</v>
      </c>
      <c r="R176" s="491">
        <v>0.34930555555555554</v>
      </c>
      <c r="S176" s="475">
        <v>0.59305555555555556</v>
      </c>
      <c r="T176" s="475">
        <v>0.24375000000000002</v>
      </c>
      <c r="U176" s="475">
        <v>0.20833333333333334</v>
      </c>
      <c r="V176" s="503" t="str">
        <f t="shared" si="5"/>
        <v>Fora</v>
      </c>
      <c r="W176" s="503">
        <f t="shared" si="6"/>
        <v>3.541666666666668E-2</v>
      </c>
      <c r="X176" s="496"/>
    </row>
    <row r="177" spans="1:24" s="10" customFormat="1" ht="15.75" hidden="1" customHeight="1" x14ac:dyDescent="0.3">
      <c r="A177" s="486" t="s">
        <v>4656</v>
      </c>
      <c r="B177" s="479">
        <v>45505</v>
      </c>
      <c r="C177" s="484">
        <v>45504.683333333334</v>
      </c>
      <c r="D177" s="473">
        <v>45504.765277777777</v>
      </c>
      <c r="E177" s="474">
        <v>45504</v>
      </c>
      <c r="F177" s="478">
        <v>45505</v>
      </c>
      <c r="G177" s="499">
        <v>45506</v>
      </c>
      <c r="H177" s="500" t="s">
        <v>613</v>
      </c>
      <c r="I177" s="485">
        <v>231877</v>
      </c>
      <c r="J177" s="501" t="s">
        <v>1044</v>
      </c>
      <c r="K177" s="296" t="s">
        <v>403</v>
      </c>
      <c r="L177" s="296" t="s">
        <v>560</v>
      </c>
      <c r="M177" s="472" t="s">
        <v>1046</v>
      </c>
      <c r="N177" s="416" t="s">
        <v>1045</v>
      </c>
      <c r="O177" s="226" t="s">
        <v>618</v>
      </c>
      <c r="P177" s="502" t="s">
        <v>613</v>
      </c>
      <c r="Q177" s="128" t="s">
        <v>605</v>
      </c>
      <c r="R177" s="491">
        <v>0.34930555555555554</v>
      </c>
      <c r="S177" s="475">
        <v>0.59305555555555556</v>
      </c>
      <c r="T177" s="475">
        <v>0.24375000000000002</v>
      </c>
      <c r="U177" s="475">
        <v>0.20833333333333334</v>
      </c>
      <c r="V177" s="503" t="str">
        <f t="shared" si="5"/>
        <v>Fora</v>
      </c>
      <c r="W177" s="503">
        <f t="shared" si="6"/>
        <v>3.541666666666668E-2</v>
      </c>
      <c r="X177" s="496"/>
    </row>
    <row r="178" spans="1:24" s="10" customFormat="1" ht="15.75" hidden="1" customHeight="1" x14ac:dyDescent="0.3">
      <c r="A178" s="486" t="s">
        <v>4656</v>
      </c>
      <c r="B178" s="479">
        <v>45505</v>
      </c>
      <c r="C178" s="484">
        <v>45504.684027777781</v>
      </c>
      <c r="D178" s="473">
        <v>45504.765972222223</v>
      </c>
      <c r="E178" s="474">
        <v>45504</v>
      </c>
      <c r="F178" s="478">
        <v>45505</v>
      </c>
      <c r="G178" s="499">
        <v>45506</v>
      </c>
      <c r="H178" s="500" t="s">
        <v>613</v>
      </c>
      <c r="I178" s="485">
        <v>231878</v>
      </c>
      <c r="J178" s="501" t="s">
        <v>1047</v>
      </c>
      <c r="K178" s="296" t="s">
        <v>403</v>
      </c>
      <c r="L178" s="296" t="s">
        <v>560</v>
      </c>
      <c r="M178" s="472" t="s">
        <v>1049</v>
      </c>
      <c r="N178" s="416" t="s">
        <v>1048</v>
      </c>
      <c r="O178" s="226" t="s">
        <v>618</v>
      </c>
      <c r="P178" s="502" t="s">
        <v>613</v>
      </c>
      <c r="Q178" s="128" t="s">
        <v>605</v>
      </c>
      <c r="R178" s="491">
        <v>0.34930555555555554</v>
      </c>
      <c r="S178" s="475">
        <v>0.59305555555555556</v>
      </c>
      <c r="T178" s="475">
        <v>0.24375000000000002</v>
      </c>
      <c r="U178" s="475">
        <v>0.20833333333333334</v>
      </c>
      <c r="V178" s="503" t="str">
        <f t="shared" si="5"/>
        <v>Fora</v>
      </c>
      <c r="W178" s="503">
        <f t="shared" si="6"/>
        <v>3.541666666666668E-2</v>
      </c>
      <c r="X178" s="496"/>
    </row>
    <row r="179" spans="1:24" s="10" customFormat="1" ht="15.75" hidden="1" customHeight="1" x14ac:dyDescent="0.3">
      <c r="A179" s="486" t="s">
        <v>4656</v>
      </c>
      <c r="B179" s="479">
        <v>45505</v>
      </c>
      <c r="C179" s="484">
        <v>45504.688194444447</v>
      </c>
      <c r="D179" s="473">
        <v>45504.759027777778</v>
      </c>
      <c r="E179" s="474">
        <v>45504</v>
      </c>
      <c r="F179" s="478">
        <v>45505</v>
      </c>
      <c r="G179" s="499">
        <v>45506</v>
      </c>
      <c r="H179" s="500" t="s">
        <v>613</v>
      </c>
      <c r="I179" s="485">
        <v>231879</v>
      </c>
      <c r="J179" s="501" t="s">
        <v>1050</v>
      </c>
      <c r="K179" s="296" t="s">
        <v>403</v>
      </c>
      <c r="L179" s="296" t="s">
        <v>560</v>
      </c>
      <c r="M179" s="472" t="s">
        <v>1052</v>
      </c>
      <c r="N179" s="416" t="s">
        <v>1051</v>
      </c>
      <c r="O179" s="226" t="s">
        <v>618</v>
      </c>
      <c r="P179" s="502" t="s">
        <v>613</v>
      </c>
      <c r="Q179" s="128" t="s">
        <v>605</v>
      </c>
      <c r="R179" s="491">
        <v>0.34930555555555554</v>
      </c>
      <c r="S179" s="475">
        <v>0.59305555555555556</v>
      </c>
      <c r="T179" s="475">
        <v>0.24375000000000002</v>
      </c>
      <c r="U179" s="475">
        <v>0.20833333333333334</v>
      </c>
      <c r="V179" s="503" t="str">
        <f t="shared" si="5"/>
        <v>Fora</v>
      </c>
      <c r="W179" s="503">
        <f t="shared" si="6"/>
        <v>3.541666666666668E-2</v>
      </c>
      <c r="X179" s="496"/>
    </row>
    <row r="180" spans="1:24" s="10" customFormat="1" ht="15.75" hidden="1" customHeight="1" x14ac:dyDescent="0.3">
      <c r="A180" s="486" t="s">
        <v>4656</v>
      </c>
      <c r="B180" s="479">
        <v>45505</v>
      </c>
      <c r="C180" s="484">
        <v>45505.393750000003</v>
      </c>
      <c r="D180" s="473">
        <v>45505.394444444442</v>
      </c>
      <c r="E180" s="474">
        <v>45505</v>
      </c>
      <c r="F180" s="478">
        <v>45506</v>
      </c>
      <c r="G180" s="499">
        <v>45506</v>
      </c>
      <c r="H180" s="500" t="s">
        <v>613</v>
      </c>
      <c r="I180" s="485">
        <v>12305</v>
      </c>
      <c r="J180" s="501" t="s">
        <v>1053</v>
      </c>
      <c r="K180" s="296" t="s">
        <v>560</v>
      </c>
      <c r="L180" s="296" t="s">
        <v>560</v>
      </c>
      <c r="M180" s="472" t="s">
        <v>1055</v>
      </c>
      <c r="N180" s="416" t="s">
        <v>1054</v>
      </c>
      <c r="O180" s="474" t="s">
        <v>612</v>
      </c>
      <c r="P180" s="502" t="s">
        <v>613</v>
      </c>
      <c r="Q180" s="128" t="s">
        <v>605</v>
      </c>
      <c r="R180" s="491">
        <v>0.37222222222222223</v>
      </c>
      <c r="S180" s="475">
        <v>0.51597222222222228</v>
      </c>
      <c r="T180" s="475">
        <v>0.14375000000000004</v>
      </c>
      <c r="U180" s="475">
        <v>0.20833333333333334</v>
      </c>
      <c r="V180" s="503" t="str">
        <f t="shared" si="5"/>
        <v>Dentro</v>
      </c>
      <c r="W180" s="503" t="s">
        <v>605</v>
      </c>
      <c r="X180" s="125"/>
    </row>
    <row r="181" spans="1:24" s="10" customFormat="1" ht="15.75" hidden="1" customHeight="1" x14ac:dyDescent="0.3">
      <c r="A181" s="486" t="s">
        <v>4656</v>
      </c>
      <c r="B181" s="479">
        <v>45505</v>
      </c>
      <c r="C181" s="484">
        <v>45505.394444444442</v>
      </c>
      <c r="D181" s="473">
        <v>45505.488888888889</v>
      </c>
      <c r="E181" s="474">
        <v>45505</v>
      </c>
      <c r="F181" s="478">
        <v>45506</v>
      </c>
      <c r="G181" s="499">
        <v>45506</v>
      </c>
      <c r="H181" s="500" t="s">
        <v>613</v>
      </c>
      <c r="I181" s="485">
        <v>12307</v>
      </c>
      <c r="J181" s="501" t="s">
        <v>1056</v>
      </c>
      <c r="K181" s="296" t="s">
        <v>560</v>
      </c>
      <c r="L181" s="296" t="s">
        <v>560</v>
      </c>
      <c r="M181" s="472" t="s">
        <v>1058</v>
      </c>
      <c r="N181" s="416" t="s">
        <v>1057</v>
      </c>
      <c r="O181" s="474" t="s">
        <v>612</v>
      </c>
      <c r="P181" s="502" t="s">
        <v>613</v>
      </c>
      <c r="Q181" s="128" t="s">
        <v>605</v>
      </c>
      <c r="R181" s="491">
        <v>0.37222222222222223</v>
      </c>
      <c r="S181" s="475">
        <v>0.51597222222222228</v>
      </c>
      <c r="T181" s="475">
        <v>0.14375000000000004</v>
      </c>
      <c r="U181" s="475">
        <v>0.20833333333333334</v>
      </c>
      <c r="V181" s="503" t="str">
        <f t="shared" si="5"/>
        <v>Dentro</v>
      </c>
      <c r="W181" s="503" t="s">
        <v>605</v>
      </c>
      <c r="X181" s="125"/>
    </row>
    <row r="182" spans="1:24" s="10" customFormat="1" ht="15.75" hidden="1" customHeight="1" x14ac:dyDescent="0.3">
      <c r="A182" s="486" t="s">
        <v>4656</v>
      </c>
      <c r="B182" s="479">
        <v>45505</v>
      </c>
      <c r="C182" s="484">
        <v>45505.712500000001</v>
      </c>
      <c r="D182" s="473">
        <v>45505.762499999997</v>
      </c>
      <c r="E182" s="474">
        <v>45505</v>
      </c>
      <c r="F182" s="478">
        <v>45506</v>
      </c>
      <c r="G182" s="499">
        <v>45506</v>
      </c>
      <c r="H182" s="500" t="s">
        <v>613</v>
      </c>
      <c r="I182" s="485">
        <v>231911</v>
      </c>
      <c r="J182" s="501" t="s">
        <v>1059</v>
      </c>
      <c r="K182" s="296" t="s">
        <v>403</v>
      </c>
      <c r="L182" s="296" t="s">
        <v>560</v>
      </c>
      <c r="M182" s="472" t="s">
        <v>1061</v>
      </c>
      <c r="N182" s="416" t="s">
        <v>1060</v>
      </c>
      <c r="O182" s="519" t="s">
        <v>4674</v>
      </c>
      <c r="P182" s="502" t="s">
        <v>613</v>
      </c>
      <c r="Q182" s="128" t="s">
        <v>605</v>
      </c>
      <c r="R182" s="491">
        <v>0.30555555555555558</v>
      </c>
      <c r="S182" s="475">
        <v>0.7270833333333333</v>
      </c>
      <c r="T182" s="475">
        <v>0.42152777777777772</v>
      </c>
      <c r="U182" s="475">
        <v>0.20833333333333334</v>
      </c>
      <c r="V182" s="503" t="str">
        <f t="shared" si="5"/>
        <v>Fora</v>
      </c>
      <c r="W182" s="503">
        <f>T182-U182</f>
        <v>0.21319444444444438</v>
      </c>
      <c r="X182" s="496"/>
    </row>
    <row r="183" spans="1:24" s="10" customFormat="1" ht="15.75" hidden="1" customHeight="1" x14ac:dyDescent="0.3">
      <c r="A183" s="486" t="s">
        <v>4656</v>
      </c>
      <c r="B183" s="479">
        <v>45505</v>
      </c>
      <c r="C183" s="484">
        <v>45505.711111111108</v>
      </c>
      <c r="D183" s="473">
        <v>45506.458333333336</v>
      </c>
      <c r="E183" s="474">
        <v>45506</v>
      </c>
      <c r="F183" s="478">
        <v>45509</v>
      </c>
      <c r="G183" s="499">
        <v>45510</v>
      </c>
      <c r="H183" s="500" t="s">
        <v>613</v>
      </c>
      <c r="I183" s="485">
        <v>12317</v>
      </c>
      <c r="J183" s="501" t="s">
        <v>1062</v>
      </c>
      <c r="K183" s="296" t="s">
        <v>560</v>
      </c>
      <c r="L183" s="296" t="s">
        <v>560</v>
      </c>
      <c r="M183" s="472" t="s">
        <v>1064</v>
      </c>
      <c r="N183" s="416" t="s">
        <v>1063</v>
      </c>
      <c r="O183" s="474" t="s">
        <v>635</v>
      </c>
      <c r="P183" s="502" t="s">
        <v>613</v>
      </c>
      <c r="Q183" s="128" t="s">
        <v>605</v>
      </c>
      <c r="R183" s="491">
        <v>0.36249999999999999</v>
      </c>
      <c r="S183" s="475">
        <v>0.51875000000000004</v>
      </c>
      <c r="T183" s="475">
        <v>0.15625000000000006</v>
      </c>
      <c r="U183" s="475">
        <v>0.20833333333333334</v>
      </c>
      <c r="V183" s="503" t="str">
        <f t="shared" si="5"/>
        <v>Dentro</v>
      </c>
      <c r="W183" s="503" t="s">
        <v>605</v>
      </c>
      <c r="X183" s="125"/>
    </row>
    <row r="184" spans="1:24" s="10" customFormat="1" ht="15.75" hidden="1" customHeight="1" x14ac:dyDescent="0.3">
      <c r="A184" s="486" t="s">
        <v>4656</v>
      </c>
      <c r="B184" s="479">
        <v>45505</v>
      </c>
      <c r="C184" s="484">
        <v>45505.711805555555</v>
      </c>
      <c r="D184" s="473">
        <v>45506.568749999999</v>
      </c>
      <c r="E184" s="474">
        <v>45506</v>
      </c>
      <c r="F184" s="478">
        <v>45509</v>
      </c>
      <c r="G184" s="499">
        <v>45510</v>
      </c>
      <c r="H184" s="500" t="s">
        <v>613</v>
      </c>
      <c r="I184" s="485">
        <v>12311</v>
      </c>
      <c r="J184" s="501" t="s">
        <v>1065</v>
      </c>
      <c r="K184" s="296" t="s">
        <v>560</v>
      </c>
      <c r="L184" s="296" t="s">
        <v>560</v>
      </c>
      <c r="M184" s="472" t="s">
        <v>1067</v>
      </c>
      <c r="N184" s="416" t="s">
        <v>1066</v>
      </c>
      <c r="O184" s="519" t="s">
        <v>4674</v>
      </c>
      <c r="P184" s="502" t="s">
        <v>613</v>
      </c>
      <c r="Q184" s="128" t="s">
        <v>605</v>
      </c>
      <c r="R184" s="491">
        <v>0.32291666666666669</v>
      </c>
      <c r="S184" s="475">
        <v>0.60763888888888884</v>
      </c>
      <c r="T184" s="475">
        <v>0.28472222222222215</v>
      </c>
      <c r="U184" s="475">
        <v>0.20833333333333334</v>
      </c>
      <c r="V184" s="503" t="str">
        <f t="shared" si="5"/>
        <v>Fora</v>
      </c>
      <c r="W184" s="503">
        <f t="shared" ref="W184:W194" si="7">T184-U184</f>
        <v>7.6388888888888812E-2</v>
      </c>
      <c r="X184" s="496"/>
    </row>
    <row r="185" spans="1:24" s="10" customFormat="1" ht="15.75" hidden="1" customHeight="1" x14ac:dyDescent="0.3">
      <c r="A185" s="486" t="s">
        <v>4656</v>
      </c>
      <c r="B185" s="479">
        <v>45505</v>
      </c>
      <c r="C185" s="484">
        <v>45505.757638888892</v>
      </c>
      <c r="D185" s="473">
        <v>45506.457638888889</v>
      </c>
      <c r="E185" s="474">
        <v>45506</v>
      </c>
      <c r="F185" s="478">
        <v>45509</v>
      </c>
      <c r="G185" s="499">
        <v>45510</v>
      </c>
      <c r="H185" s="500" t="s">
        <v>613</v>
      </c>
      <c r="I185" s="485">
        <v>12312</v>
      </c>
      <c r="J185" s="501" t="s">
        <v>1068</v>
      </c>
      <c r="K185" s="296" t="s">
        <v>560</v>
      </c>
      <c r="L185" s="296" t="s">
        <v>560</v>
      </c>
      <c r="M185" s="472" t="s">
        <v>1070</v>
      </c>
      <c r="N185" s="416" t="s">
        <v>1069</v>
      </c>
      <c r="O185" s="519" t="s">
        <v>4674</v>
      </c>
      <c r="P185" s="502" t="s">
        <v>613</v>
      </c>
      <c r="Q185" s="128" t="s">
        <v>605</v>
      </c>
      <c r="R185" s="491">
        <v>0.32291666666666669</v>
      </c>
      <c r="S185" s="475">
        <v>0.60763888888888884</v>
      </c>
      <c r="T185" s="475">
        <v>0.28472222222222215</v>
      </c>
      <c r="U185" s="475">
        <v>0.20833333333333334</v>
      </c>
      <c r="V185" s="503" t="str">
        <f t="shared" si="5"/>
        <v>Fora</v>
      </c>
      <c r="W185" s="503">
        <f t="shared" si="7"/>
        <v>7.6388888888888812E-2</v>
      </c>
      <c r="X185" s="496"/>
    </row>
    <row r="186" spans="1:24" s="10" customFormat="1" ht="15.75" hidden="1" customHeight="1" x14ac:dyDescent="0.3">
      <c r="A186" s="486" t="s">
        <v>4656</v>
      </c>
      <c r="B186" s="479">
        <v>45505</v>
      </c>
      <c r="C186" s="484">
        <v>45506.717361111114</v>
      </c>
      <c r="D186" s="473">
        <v>45506.759722222225</v>
      </c>
      <c r="E186" s="474">
        <v>45506</v>
      </c>
      <c r="F186" s="478">
        <v>45509</v>
      </c>
      <c r="G186" s="499">
        <v>45510</v>
      </c>
      <c r="H186" s="500" t="s">
        <v>613</v>
      </c>
      <c r="I186" s="485">
        <v>232037</v>
      </c>
      <c r="J186" s="501" t="s">
        <v>1071</v>
      </c>
      <c r="K186" s="296" t="s">
        <v>403</v>
      </c>
      <c r="L186" s="296" t="s">
        <v>560</v>
      </c>
      <c r="M186" s="472" t="s">
        <v>1073</v>
      </c>
      <c r="N186" s="416" t="s">
        <v>1072</v>
      </c>
      <c r="O186" s="519" t="s">
        <v>4674</v>
      </c>
      <c r="P186" s="502" t="s">
        <v>613</v>
      </c>
      <c r="Q186" s="128" t="s">
        <v>605</v>
      </c>
      <c r="R186" s="491">
        <v>0.32291666666666669</v>
      </c>
      <c r="S186" s="475">
        <v>0.60763888888888884</v>
      </c>
      <c r="T186" s="475">
        <v>0.28472222222222215</v>
      </c>
      <c r="U186" s="475">
        <v>0.20833333333333334</v>
      </c>
      <c r="V186" s="503" t="str">
        <f t="shared" si="5"/>
        <v>Fora</v>
      </c>
      <c r="W186" s="503">
        <f t="shared" si="7"/>
        <v>7.6388888888888812E-2</v>
      </c>
      <c r="X186" s="496"/>
    </row>
    <row r="187" spans="1:24" s="10" customFormat="1" ht="15.75" hidden="1" customHeight="1" x14ac:dyDescent="0.3">
      <c r="A187" s="486" t="s">
        <v>4656</v>
      </c>
      <c r="B187" s="479">
        <v>45505</v>
      </c>
      <c r="C187" s="484">
        <v>45506.730555555558</v>
      </c>
      <c r="D187" s="473">
        <v>45506.761111111111</v>
      </c>
      <c r="E187" s="474">
        <v>45506</v>
      </c>
      <c r="F187" s="478">
        <v>45509</v>
      </c>
      <c r="G187" s="499">
        <v>45510</v>
      </c>
      <c r="H187" s="500" t="s">
        <v>613</v>
      </c>
      <c r="I187" s="485">
        <v>232038</v>
      </c>
      <c r="J187" s="501" t="s">
        <v>1074</v>
      </c>
      <c r="K187" s="296" t="s">
        <v>403</v>
      </c>
      <c r="L187" s="296" t="s">
        <v>560</v>
      </c>
      <c r="M187" s="472" t="s">
        <v>1076</v>
      </c>
      <c r="N187" s="416" t="s">
        <v>1075</v>
      </c>
      <c r="O187" s="519" t="s">
        <v>4674</v>
      </c>
      <c r="P187" s="502" t="s">
        <v>613</v>
      </c>
      <c r="Q187" s="128" t="s">
        <v>605</v>
      </c>
      <c r="R187" s="491">
        <v>0.32291666666666669</v>
      </c>
      <c r="S187" s="475">
        <v>0.60763888888888884</v>
      </c>
      <c r="T187" s="475">
        <v>0.28472222222222215</v>
      </c>
      <c r="U187" s="475">
        <v>0.20833333333333334</v>
      </c>
      <c r="V187" s="503" t="str">
        <f t="shared" si="5"/>
        <v>Fora</v>
      </c>
      <c r="W187" s="503">
        <f t="shared" si="7"/>
        <v>7.6388888888888812E-2</v>
      </c>
      <c r="X187" s="496"/>
    </row>
    <row r="188" spans="1:24" s="10" customFormat="1" ht="15.75" hidden="1" customHeight="1" x14ac:dyDescent="0.3">
      <c r="A188" s="486" t="s">
        <v>4656</v>
      </c>
      <c r="B188" s="479">
        <v>45505</v>
      </c>
      <c r="C188" s="484">
        <v>45506.711111111108</v>
      </c>
      <c r="D188" s="473">
        <v>45506.763888888891</v>
      </c>
      <c r="E188" s="474">
        <v>45506</v>
      </c>
      <c r="F188" s="478">
        <v>45509</v>
      </c>
      <c r="G188" s="499">
        <v>45510</v>
      </c>
      <c r="H188" s="500" t="s">
        <v>613</v>
      </c>
      <c r="I188" s="485">
        <v>232036</v>
      </c>
      <c r="J188" s="501" t="s">
        <v>1077</v>
      </c>
      <c r="K188" s="296" t="s">
        <v>403</v>
      </c>
      <c r="L188" s="296" t="s">
        <v>560</v>
      </c>
      <c r="M188" s="472" t="s">
        <v>1079</v>
      </c>
      <c r="N188" s="416" t="s">
        <v>1078</v>
      </c>
      <c r="O188" s="519" t="s">
        <v>4674</v>
      </c>
      <c r="P188" s="502" t="s">
        <v>613</v>
      </c>
      <c r="Q188" s="128" t="s">
        <v>605</v>
      </c>
      <c r="R188" s="491">
        <v>0.32291666666666669</v>
      </c>
      <c r="S188" s="475">
        <v>0.60763888888888884</v>
      </c>
      <c r="T188" s="475">
        <v>0.28472222222222215</v>
      </c>
      <c r="U188" s="475">
        <v>0.20833333333333334</v>
      </c>
      <c r="V188" s="503" t="str">
        <f t="shared" si="5"/>
        <v>Fora</v>
      </c>
      <c r="W188" s="503">
        <f t="shared" si="7"/>
        <v>7.6388888888888812E-2</v>
      </c>
      <c r="X188" s="496"/>
    </row>
    <row r="189" spans="1:24" s="10" customFormat="1" ht="15.75" hidden="1" customHeight="1" x14ac:dyDescent="0.3">
      <c r="A189" s="486" t="s">
        <v>4656</v>
      </c>
      <c r="B189" s="479">
        <v>45505</v>
      </c>
      <c r="C189" s="484">
        <v>45506.715277777781</v>
      </c>
      <c r="D189" s="473">
        <v>45506.746527777781</v>
      </c>
      <c r="E189" s="474">
        <v>45509</v>
      </c>
      <c r="F189" s="478">
        <v>45509</v>
      </c>
      <c r="G189" s="499">
        <v>45510</v>
      </c>
      <c r="H189" s="500" t="s">
        <v>613</v>
      </c>
      <c r="I189" s="485">
        <v>12314</v>
      </c>
      <c r="J189" s="501" t="s">
        <v>1080</v>
      </c>
      <c r="K189" s="296" t="s">
        <v>560</v>
      </c>
      <c r="L189" s="296" t="s">
        <v>560</v>
      </c>
      <c r="M189" s="472" t="s">
        <v>1082</v>
      </c>
      <c r="N189" s="416" t="s">
        <v>1081</v>
      </c>
      <c r="O189" s="519" t="s">
        <v>4674</v>
      </c>
      <c r="P189" s="502" t="s">
        <v>613</v>
      </c>
      <c r="Q189" s="128" t="s">
        <v>605</v>
      </c>
      <c r="R189" s="491">
        <v>0.41180555555555554</v>
      </c>
      <c r="S189" s="475">
        <v>0.63263888888888886</v>
      </c>
      <c r="T189" s="475">
        <v>0.22083333333333333</v>
      </c>
      <c r="U189" s="475">
        <v>0.20833333333333334</v>
      </c>
      <c r="V189" s="503" t="str">
        <f t="shared" si="5"/>
        <v>Fora</v>
      </c>
      <c r="W189" s="503">
        <f t="shared" si="7"/>
        <v>1.2499999999999983E-2</v>
      </c>
      <c r="X189" s="125"/>
    </row>
    <row r="190" spans="1:24" s="10" customFormat="1" ht="15.75" hidden="1" customHeight="1" x14ac:dyDescent="0.3">
      <c r="A190" s="486" t="s">
        <v>4656</v>
      </c>
      <c r="B190" s="479">
        <v>45505</v>
      </c>
      <c r="C190" s="484">
        <v>45506.73333333333</v>
      </c>
      <c r="D190" s="473">
        <v>46601.761805555558</v>
      </c>
      <c r="E190" s="474">
        <v>45509</v>
      </c>
      <c r="F190" s="478">
        <v>45509</v>
      </c>
      <c r="G190" s="499">
        <v>45510</v>
      </c>
      <c r="H190" s="500" t="s">
        <v>613</v>
      </c>
      <c r="I190" s="485">
        <v>12316</v>
      </c>
      <c r="J190" s="501" t="s">
        <v>1083</v>
      </c>
      <c r="K190" s="296" t="s">
        <v>560</v>
      </c>
      <c r="L190" s="296" t="s">
        <v>560</v>
      </c>
      <c r="M190" s="472" t="s">
        <v>1085</v>
      </c>
      <c r="N190" s="416" t="s">
        <v>1084</v>
      </c>
      <c r="O190" s="519" t="s">
        <v>4674</v>
      </c>
      <c r="P190" s="502" t="s">
        <v>613</v>
      </c>
      <c r="Q190" s="128" t="s">
        <v>605</v>
      </c>
      <c r="R190" s="491">
        <v>0.41180555555555554</v>
      </c>
      <c r="S190" s="475">
        <v>0.63263888888888886</v>
      </c>
      <c r="T190" s="475">
        <v>0.22083333333333333</v>
      </c>
      <c r="U190" s="475">
        <v>0.20833333333333334</v>
      </c>
      <c r="V190" s="503" t="str">
        <f t="shared" si="5"/>
        <v>Fora</v>
      </c>
      <c r="W190" s="503">
        <f t="shared" si="7"/>
        <v>1.2499999999999983E-2</v>
      </c>
      <c r="X190" s="125"/>
    </row>
    <row r="191" spans="1:24" s="10" customFormat="1" ht="15.75" hidden="1" customHeight="1" x14ac:dyDescent="0.3">
      <c r="A191" s="486" t="s">
        <v>4656</v>
      </c>
      <c r="B191" s="479">
        <v>45505</v>
      </c>
      <c r="C191" s="484">
        <v>45506.718055555553</v>
      </c>
      <c r="D191" s="473">
        <v>45506.772916666669</v>
      </c>
      <c r="E191" s="474">
        <v>45509</v>
      </c>
      <c r="F191" s="478">
        <v>45509</v>
      </c>
      <c r="G191" s="499">
        <v>45510</v>
      </c>
      <c r="H191" s="500" t="s">
        <v>613</v>
      </c>
      <c r="I191" s="485">
        <v>12315</v>
      </c>
      <c r="J191" s="501" t="s">
        <v>1086</v>
      </c>
      <c r="K191" s="296" t="s">
        <v>560</v>
      </c>
      <c r="L191" s="296" t="s">
        <v>560</v>
      </c>
      <c r="M191" s="472" t="s">
        <v>1088</v>
      </c>
      <c r="N191" s="416" t="s">
        <v>1087</v>
      </c>
      <c r="O191" s="519" t="s">
        <v>4674</v>
      </c>
      <c r="P191" s="502" t="s">
        <v>613</v>
      </c>
      <c r="Q191" s="128" t="s">
        <v>605</v>
      </c>
      <c r="R191" s="491">
        <v>0.41180555555555554</v>
      </c>
      <c r="S191" s="475">
        <v>0.63263888888888886</v>
      </c>
      <c r="T191" s="475">
        <v>0.22083333333333333</v>
      </c>
      <c r="U191" s="475">
        <v>0.20833333333333334</v>
      </c>
      <c r="V191" s="503" t="str">
        <f t="shared" si="5"/>
        <v>Fora</v>
      </c>
      <c r="W191" s="503">
        <f t="shared" si="7"/>
        <v>1.2499999999999983E-2</v>
      </c>
      <c r="X191" s="125"/>
    </row>
    <row r="192" spans="1:24" s="10" customFormat="1" ht="15.75" hidden="1" customHeight="1" x14ac:dyDescent="0.3">
      <c r="A192" s="486" t="s">
        <v>4656</v>
      </c>
      <c r="B192" s="479">
        <v>45505</v>
      </c>
      <c r="C192" s="484">
        <v>45506.711805555555</v>
      </c>
      <c r="D192" s="473">
        <v>45506.785416666666</v>
      </c>
      <c r="E192" s="474">
        <v>45509</v>
      </c>
      <c r="F192" s="478">
        <v>45509</v>
      </c>
      <c r="G192" s="499">
        <v>45510</v>
      </c>
      <c r="H192" s="500" t="s">
        <v>613</v>
      </c>
      <c r="I192" s="485">
        <v>12313</v>
      </c>
      <c r="J192" s="501" t="s">
        <v>1089</v>
      </c>
      <c r="K192" s="296" t="s">
        <v>560</v>
      </c>
      <c r="L192" s="296" t="s">
        <v>560</v>
      </c>
      <c r="M192" s="472" t="s">
        <v>1091</v>
      </c>
      <c r="N192" s="416" t="s">
        <v>1090</v>
      </c>
      <c r="O192" s="519" t="s">
        <v>4674</v>
      </c>
      <c r="P192" s="502" t="s">
        <v>613</v>
      </c>
      <c r="Q192" s="128" t="s">
        <v>605</v>
      </c>
      <c r="R192" s="491">
        <v>0.41180555555555554</v>
      </c>
      <c r="S192" s="475">
        <v>0.63263888888888886</v>
      </c>
      <c r="T192" s="475">
        <v>0.22083333333333333</v>
      </c>
      <c r="U192" s="475">
        <v>0.20833333333333334</v>
      </c>
      <c r="V192" s="503" t="str">
        <f t="shared" si="5"/>
        <v>Fora</v>
      </c>
      <c r="W192" s="503">
        <f t="shared" si="7"/>
        <v>1.2499999999999983E-2</v>
      </c>
      <c r="X192" s="125"/>
    </row>
    <row r="193" spans="1:24" s="10" customFormat="1" ht="15.75" hidden="1" customHeight="1" x14ac:dyDescent="0.3">
      <c r="A193" s="486" t="s">
        <v>4656</v>
      </c>
      <c r="B193" s="479">
        <v>45505</v>
      </c>
      <c r="C193" s="484">
        <v>45509.73541666667</v>
      </c>
      <c r="D193" s="473">
        <v>45509.77847222222</v>
      </c>
      <c r="E193" s="474">
        <v>45509</v>
      </c>
      <c r="F193" s="478">
        <v>45510</v>
      </c>
      <c r="G193" s="499">
        <v>45510</v>
      </c>
      <c r="H193" s="500" t="s">
        <v>613</v>
      </c>
      <c r="I193" s="485">
        <v>232135</v>
      </c>
      <c r="J193" s="501" t="s">
        <v>1092</v>
      </c>
      <c r="K193" s="296" t="s">
        <v>403</v>
      </c>
      <c r="L193" s="296" t="s">
        <v>560</v>
      </c>
      <c r="M193" s="472" t="s">
        <v>1094</v>
      </c>
      <c r="N193" s="416" t="s">
        <v>1093</v>
      </c>
      <c r="O193" s="519" t="s">
        <v>4674</v>
      </c>
      <c r="P193" s="502" t="s">
        <v>613</v>
      </c>
      <c r="Q193" s="128" t="s">
        <v>605</v>
      </c>
      <c r="R193" s="491">
        <v>0.35833333333333334</v>
      </c>
      <c r="S193" s="475">
        <v>0.68611111111111112</v>
      </c>
      <c r="T193" s="475">
        <v>0.32777777777777778</v>
      </c>
      <c r="U193" s="475">
        <v>0.20833333333333334</v>
      </c>
      <c r="V193" s="503" t="str">
        <f t="shared" si="5"/>
        <v>Fora</v>
      </c>
      <c r="W193" s="503">
        <f t="shared" si="7"/>
        <v>0.11944444444444444</v>
      </c>
      <c r="X193" s="496"/>
    </row>
    <row r="194" spans="1:24" s="10" customFormat="1" ht="15.75" hidden="1" customHeight="1" x14ac:dyDescent="0.3">
      <c r="A194" s="486" t="s">
        <v>4656</v>
      </c>
      <c r="B194" s="479">
        <v>45505</v>
      </c>
      <c r="C194" s="484">
        <v>45509.736805555556</v>
      </c>
      <c r="D194" s="473">
        <v>45509.784722222219</v>
      </c>
      <c r="E194" s="474">
        <v>45509</v>
      </c>
      <c r="F194" s="478">
        <v>45510</v>
      </c>
      <c r="G194" s="499">
        <v>45510</v>
      </c>
      <c r="H194" s="500" t="s">
        <v>613</v>
      </c>
      <c r="I194" s="485">
        <v>232136</v>
      </c>
      <c r="J194" s="501" t="s">
        <v>1095</v>
      </c>
      <c r="K194" s="296" t="s">
        <v>403</v>
      </c>
      <c r="L194" s="296" t="s">
        <v>560</v>
      </c>
      <c r="M194" s="472" t="s">
        <v>1097</v>
      </c>
      <c r="N194" s="416" t="s">
        <v>1096</v>
      </c>
      <c r="O194" s="519" t="s">
        <v>4674</v>
      </c>
      <c r="P194" s="502" t="s">
        <v>613</v>
      </c>
      <c r="Q194" s="128" t="s">
        <v>605</v>
      </c>
      <c r="R194" s="491">
        <v>0.35833333333333334</v>
      </c>
      <c r="S194" s="475">
        <v>0.68611111111111112</v>
      </c>
      <c r="T194" s="475">
        <v>0.32777777777777778</v>
      </c>
      <c r="U194" s="475">
        <v>0.20833333333333334</v>
      </c>
      <c r="V194" s="503" t="str">
        <f t="shared" si="5"/>
        <v>Fora</v>
      </c>
      <c r="W194" s="503">
        <f t="shared" si="7"/>
        <v>0.11944444444444444</v>
      </c>
      <c r="X194" s="496"/>
    </row>
    <row r="195" spans="1:24" s="10" customFormat="1" ht="15.75" hidden="1" customHeight="1" x14ac:dyDescent="0.3">
      <c r="A195" s="486" t="s">
        <v>4656</v>
      </c>
      <c r="B195" s="479">
        <v>45505</v>
      </c>
      <c r="C195" s="484">
        <v>45506.779861111114</v>
      </c>
      <c r="D195" s="473">
        <v>45510.513888888891</v>
      </c>
      <c r="E195" s="474">
        <v>45510</v>
      </c>
      <c r="F195" s="478">
        <v>45511</v>
      </c>
      <c r="G195" s="499">
        <v>45512</v>
      </c>
      <c r="H195" s="500" t="s">
        <v>613</v>
      </c>
      <c r="I195" s="485">
        <v>232372</v>
      </c>
      <c r="J195" s="501" t="s">
        <v>1098</v>
      </c>
      <c r="K195" s="296" t="s">
        <v>403</v>
      </c>
      <c r="L195" s="296" t="s">
        <v>560</v>
      </c>
      <c r="M195" s="472" t="s">
        <v>1100</v>
      </c>
      <c r="N195" s="416" t="s">
        <v>1099</v>
      </c>
      <c r="O195" s="474" t="s">
        <v>635</v>
      </c>
      <c r="P195" s="502" t="s">
        <v>613</v>
      </c>
      <c r="Q195" s="128" t="s">
        <v>605</v>
      </c>
      <c r="R195" s="491">
        <v>0.43333333333333335</v>
      </c>
      <c r="S195" s="475">
        <v>0.61458333333333337</v>
      </c>
      <c r="T195" s="475">
        <v>0.18125000000000002</v>
      </c>
      <c r="U195" s="475">
        <v>0.20833333333333334</v>
      </c>
      <c r="V195" s="503" t="str">
        <f t="shared" si="5"/>
        <v>Dentro</v>
      </c>
      <c r="W195" s="503" t="s">
        <v>605</v>
      </c>
      <c r="X195" s="125"/>
    </row>
    <row r="196" spans="1:24" s="10" customFormat="1" ht="15.75" hidden="1" customHeight="1" x14ac:dyDescent="0.3">
      <c r="A196" s="486" t="s">
        <v>4656</v>
      </c>
      <c r="B196" s="479">
        <v>45505</v>
      </c>
      <c r="C196" s="484">
        <v>45510.51458333333</v>
      </c>
      <c r="D196" s="473">
        <v>45510.609027777777</v>
      </c>
      <c r="E196" s="474">
        <v>45510</v>
      </c>
      <c r="F196" s="478">
        <v>45511</v>
      </c>
      <c r="G196" s="499">
        <v>45512</v>
      </c>
      <c r="H196" s="500" t="s">
        <v>613</v>
      </c>
      <c r="I196" s="485">
        <v>232373</v>
      </c>
      <c r="J196" s="501" t="s">
        <v>1101</v>
      </c>
      <c r="K196" s="296" t="s">
        <v>403</v>
      </c>
      <c r="L196" s="296" t="s">
        <v>560</v>
      </c>
      <c r="M196" s="472" t="s">
        <v>1103</v>
      </c>
      <c r="N196" s="416" t="s">
        <v>1102</v>
      </c>
      <c r="O196" s="474" t="s">
        <v>635</v>
      </c>
      <c r="P196" s="502" t="s">
        <v>613</v>
      </c>
      <c r="Q196" s="128" t="s">
        <v>605</v>
      </c>
      <c r="R196" s="491">
        <v>0.43333333333333335</v>
      </c>
      <c r="S196" s="475">
        <v>0.61458333333333337</v>
      </c>
      <c r="T196" s="475">
        <v>0.18125000000000002</v>
      </c>
      <c r="U196" s="475">
        <v>0.20833333333333334</v>
      </c>
      <c r="V196" s="503" t="str">
        <f t="shared" si="5"/>
        <v>Dentro</v>
      </c>
      <c r="W196" s="503" t="s">
        <v>605</v>
      </c>
      <c r="X196" s="125"/>
    </row>
    <row r="197" spans="1:24" s="10" customFormat="1" ht="15.75" hidden="1" customHeight="1" x14ac:dyDescent="0.3">
      <c r="A197" s="486" t="s">
        <v>4656</v>
      </c>
      <c r="B197" s="479">
        <v>45505</v>
      </c>
      <c r="C197" s="484">
        <v>45510.662499999999</v>
      </c>
      <c r="D197" s="473">
        <v>45510.750694444447</v>
      </c>
      <c r="E197" s="474">
        <v>45510</v>
      </c>
      <c r="F197" s="478">
        <v>45511</v>
      </c>
      <c r="G197" s="499">
        <v>45512</v>
      </c>
      <c r="H197" s="500" t="s">
        <v>613</v>
      </c>
      <c r="I197" s="485">
        <v>232374</v>
      </c>
      <c r="J197" s="501" t="s">
        <v>1104</v>
      </c>
      <c r="K197" s="296" t="s">
        <v>403</v>
      </c>
      <c r="L197" s="296" t="s">
        <v>560</v>
      </c>
      <c r="M197" s="472" t="s">
        <v>1106</v>
      </c>
      <c r="N197" s="416" t="s">
        <v>1105</v>
      </c>
      <c r="O197" s="474" t="s">
        <v>635</v>
      </c>
      <c r="P197" s="502" t="s">
        <v>613</v>
      </c>
      <c r="Q197" s="128" t="s">
        <v>605</v>
      </c>
      <c r="R197" s="491">
        <v>0.43333333333333335</v>
      </c>
      <c r="S197" s="475">
        <v>0.61458333333333337</v>
      </c>
      <c r="T197" s="475">
        <v>0.18125000000000002</v>
      </c>
      <c r="U197" s="475">
        <v>0.20833333333333334</v>
      </c>
      <c r="V197" s="503" t="str">
        <f t="shared" si="5"/>
        <v>Dentro</v>
      </c>
      <c r="W197" s="503" t="s">
        <v>605</v>
      </c>
      <c r="X197" s="125"/>
    </row>
    <row r="198" spans="1:24" s="10" customFormat="1" ht="15.75" hidden="1" customHeight="1" x14ac:dyDescent="0.3">
      <c r="A198" s="486" t="s">
        <v>4656</v>
      </c>
      <c r="B198" s="479">
        <v>45505</v>
      </c>
      <c r="C198" s="484">
        <v>45510.646527777775</v>
      </c>
      <c r="D198" s="473">
        <v>45510.745138888888</v>
      </c>
      <c r="E198" s="474">
        <v>45511</v>
      </c>
      <c r="F198" s="478">
        <v>45511</v>
      </c>
      <c r="G198" s="499">
        <v>45512</v>
      </c>
      <c r="H198" s="500" t="s">
        <v>613</v>
      </c>
      <c r="I198" s="485">
        <v>12323</v>
      </c>
      <c r="J198" s="501" t="s">
        <v>1107</v>
      </c>
      <c r="K198" s="296" t="s">
        <v>560</v>
      </c>
      <c r="L198" s="296" t="s">
        <v>560</v>
      </c>
      <c r="M198" s="472" t="s">
        <v>1109</v>
      </c>
      <c r="N198" s="416" t="s">
        <v>1108</v>
      </c>
      <c r="O198" s="519" t="s">
        <v>4674</v>
      </c>
      <c r="P198" s="502" t="s">
        <v>613</v>
      </c>
      <c r="Q198" s="128" t="s">
        <v>605</v>
      </c>
      <c r="R198" s="491">
        <v>0.59236111111111112</v>
      </c>
      <c r="S198" s="475">
        <v>0.69305555555555554</v>
      </c>
      <c r="T198" s="475">
        <v>0.10069444444444442</v>
      </c>
      <c r="U198" s="475">
        <v>0.20833333333333334</v>
      </c>
      <c r="V198" s="503" t="str">
        <f t="shared" si="5"/>
        <v>Dentro</v>
      </c>
      <c r="W198" s="503" t="s">
        <v>605</v>
      </c>
      <c r="X198" s="125"/>
    </row>
    <row r="199" spans="1:24" s="10" customFormat="1" ht="15.75" hidden="1" customHeight="1" x14ac:dyDescent="0.3">
      <c r="A199" s="486" t="s">
        <v>4656</v>
      </c>
      <c r="B199" s="479">
        <v>45505</v>
      </c>
      <c r="C199" s="484">
        <v>45510.65902777778</v>
      </c>
      <c r="D199" s="473">
        <v>45510.744444444441</v>
      </c>
      <c r="E199" s="474">
        <v>45511</v>
      </c>
      <c r="F199" s="478">
        <v>45511</v>
      </c>
      <c r="G199" s="499">
        <v>45512</v>
      </c>
      <c r="H199" s="500" t="s">
        <v>613</v>
      </c>
      <c r="I199" s="485">
        <v>12324</v>
      </c>
      <c r="J199" s="501" t="s">
        <v>1110</v>
      </c>
      <c r="K199" s="296" t="s">
        <v>560</v>
      </c>
      <c r="L199" s="296" t="s">
        <v>560</v>
      </c>
      <c r="M199" s="472" t="s">
        <v>1112</v>
      </c>
      <c r="N199" s="416" t="s">
        <v>1111</v>
      </c>
      <c r="O199" s="519" t="s">
        <v>4674</v>
      </c>
      <c r="P199" s="502" t="s">
        <v>613</v>
      </c>
      <c r="Q199" s="128" t="s">
        <v>605</v>
      </c>
      <c r="R199" s="491">
        <v>0.59236111111111112</v>
      </c>
      <c r="S199" s="475">
        <v>0.69305555555555554</v>
      </c>
      <c r="T199" s="475">
        <v>0.10069444444444442</v>
      </c>
      <c r="U199" s="475">
        <v>0.20833333333333334</v>
      </c>
      <c r="V199" s="503" t="str">
        <f t="shared" si="5"/>
        <v>Dentro</v>
      </c>
      <c r="W199" s="503" t="s">
        <v>605</v>
      </c>
      <c r="X199" s="125"/>
    </row>
    <row r="200" spans="1:24" s="10" customFormat="1" ht="15.75" hidden="1" customHeight="1" x14ac:dyDescent="0.3">
      <c r="A200" s="486" t="s">
        <v>4656</v>
      </c>
      <c r="B200" s="479">
        <v>45505</v>
      </c>
      <c r="C200" s="484">
        <v>45510.662499999999</v>
      </c>
      <c r="D200" s="473">
        <v>45510.743750000001</v>
      </c>
      <c r="E200" s="474">
        <v>45511</v>
      </c>
      <c r="F200" s="478">
        <v>45511</v>
      </c>
      <c r="G200" s="499">
        <v>45512</v>
      </c>
      <c r="H200" s="500" t="s">
        <v>613</v>
      </c>
      <c r="I200" s="485">
        <v>12325</v>
      </c>
      <c r="J200" s="501" t="s">
        <v>1113</v>
      </c>
      <c r="K200" s="296" t="s">
        <v>560</v>
      </c>
      <c r="L200" s="296" t="s">
        <v>560</v>
      </c>
      <c r="M200" s="472" t="s">
        <v>1115</v>
      </c>
      <c r="N200" s="416" t="s">
        <v>1114</v>
      </c>
      <c r="O200" s="519" t="s">
        <v>4674</v>
      </c>
      <c r="P200" s="502" t="s">
        <v>613</v>
      </c>
      <c r="Q200" s="128" t="s">
        <v>605</v>
      </c>
      <c r="R200" s="491">
        <v>0.59236111111111112</v>
      </c>
      <c r="S200" s="475">
        <v>0.69305555555555554</v>
      </c>
      <c r="T200" s="475">
        <v>0.10069444444444442</v>
      </c>
      <c r="U200" s="475">
        <v>0.20833333333333334</v>
      </c>
      <c r="V200" s="503" t="str">
        <f t="shared" si="5"/>
        <v>Dentro</v>
      </c>
      <c r="W200" s="503" t="s">
        <v>605</v>
      </c>
      <c r="X200" s="125"/>
    </row>
    <row r="201" spans="1:24" s="10" customFormat="1" ht="15.75" hidden="1" customHeight="1" x14ac:dyDescent="0.3">
      <c r="A201" s="486" t="s">
        <v>4656</v>
      </c>
      <c r="B201" s="479">
        <v>45505</v>
      </c>
      <c r="C201" s="484">
        <v>45510.663888888892</v>
      </c>
      <c r="D201" s="473">
        <v>45510.743055555555</v>
      </c>
      <c r="E201" s="474">
        <v>45511</v>
      </c>
      <c r="F201" s="478">
        <v>45511</v>
      </c>
      <c r="G201" s="499">
        <v>45512</v>
      </c>
      <c r="H201" s="500" t="s">
        <v>613</v>
      </c>
      <c r="I201" s="485">
        <v>12327</v>
      </c>
      <c r="J201" s="501" t="s">
        <v>1116</v>
      </c>
      <c r="K201" s="296" t="s">
        <v>560</v>
      </c>
      <c r="L201" s="296" t="s">
        <v>560</v>
      </c>
      <c r="M201" s="472" t="s">
        <v>1118</v>
      </c>
      <c r="N201" s="416" t="s">
        <v>1117</v>
      </c>
      <c r="O201" s="519" t="s">
        <v>4674</v>
      </c>
      <c r="P201" s="502" t="s">
        <v>613</v>
      </c>
      <c r="Q201" s="128" t="s">
        <v>605</v>
      </c>
      <c r="R201" s="491">
        <v>0.59236111111111112</v>
      </c>
      <c r="S201" s="475">
        <v>0.69305555555555554</v>
      </c>
      <c r="T201" s="475">
        <v>0.10069444444444442</v>
      </c>
      <c r="U201" s="475">
        <v>0.20833333333333334</v>
      </c>
      <c r="V201" s="503" t="str">
        <f t="shared" si="5"/>
        <v>Dentro</v>
      </c>
      <c r="W201" s="503" t="s">
        <v>605</v>
      </c>
      <c r="X201" s="125"/>
    </row>
    <row r="202" spans="1:24" s="10" customFormat="1" ht="15.75" hidden="1" customHeight="1" x14ac:dyDescent="0.3">
      <c r="A202" s="486" t="s">
        <v>4656</v>
      </c>
      <c r="B202" s="479">
        <v>45505</v>
      </c>
      <c r="C202" s="484">
        <v>45511.694444444445</v>
      </c>
      <c r="D202" s="473">
        <v>46606.753472222219</v>
      </c>
      <c r="E202" s="474">
        <v>45511</v>
      </c>
      <c r="F202" s="478">
        <v>45512</v>
      </c>
      <c r="G202" s="499">
        <v>45512</v>
      </c>
      <c r="H202" s="500" t="s">
        <v>613</v>
      </c>
      <c r="I202" s="485">
        <v>232395</v>
      </c>
      <c r="J202" s="501" t="s">
        <v>1119</v>
      </c>
      <c r="K202" s="296" t="s">
        <v>403</v>
      </c>
      <c r="L202" s="296" t="s">
        <v>560</v>
      </c>
      <c r="M202" s="472" t="s">
        <v>1121</v>
      </c>
      <c r="N202" s="416" t="s">
        <v>1120</v>
      </c>
      <c r="O202" s="474" t="s">
        <v>635</v>
      </c>
      <c r="P202" s="502" t="s">
        <v>613</v>
      </c>
      <c r="Q202" s="128" t="s">
        <v>605</v>
      </c>
      <c r="R202" s="491">
        <v>0.4465277777777778</v>
      </c>
      <c r="S202" s="475">
        <v>0.64861111111111114</v>
      </c>
      <c r="T202" s="475">
        <v>0.20208333333333334</v>
      </c>
      <c r="U202" s="475">
        <v>0.20833333333333334</v>
      </c>
      <c r="V202" s="503" t="str">
        <f t="shared" si="5"/>
        <v>Dentro</v>
      </c>
      <c r="W202" s="503" t="s">
        <v>605</v>
      </c>
      <c r="X202" s="125"/>
    </row>
    <row r="203" spans="1:24" s="10" customFormat="1" ht="15.75" hidden="1" customHeight="1" x14ac:dyDescent="0.3">
      <c r="A203" s="486" t="s">
        <v>4656</v>
      </c>
      <c r="B203" s="479">
        <v>45505</v>
      </c>
      <c r="C203" s="484">
        <v>45511.694444444445</v>
      </c>
      <c r="D203" s="473">
        <v>45511.754166666666</v>
      </c>
      <c r="E203" s="474">
        <v>45511</v>
      </c>
      <c r="F203" s="478">
        <v>45512</v>
      </c>
      <c r="G203" s="499">
        <v>45512</v>
      </c>
      <c r="H203" s="500" t="s">
        <v>613</v>
      </c>
      <c r="I203" s="485">
        <v>232397</v>
      </c>
      <c r="J203" s="501" t="s">
        <v>1122</v>
      </c>
      <c r="K203" s="296" t="s">
        <v>403</v>
      </c>
      <c r="L203" s="296" t="s">
        <v>560</v>
      </c>
      <c r="M203" s="472" t="s">
        <v>1124</v>
      </c>
      <c r="N203" s="416" t="s">
        <v>1123</v>
      </c>
      <c r="O203" s="474" t="s">
        <v>635</v>
      </c>
      <c r="P203" s="502" t="s">
        <v>613</v>
      </c>
      <c r="Q203" s="128" t="s">
        <v>605</v>
      </c>
      <c r="R203" s="491">
        <v>0.4465277777777778</v>
      </c>
      <c r="S203" s="475">
        <v>0.64861111111111114</v>
      </c>
      <c r="T203" s="475">
        <v>0.20208333333333334</v>
      </c>
      <c r="U203" s="475">
        <v>0.20833333333333334</v>
      </c>
      <c r="V203" s="503" t="str">
        <f t="shared" si="5"/>
        <v>Dentro</v>
      </c>
      <c r="W203" s="503" t="s">
        <v>605</v>
      </c>
      <c r="X203" s="125"/>
    </row>
    <row r="204" spans="1:24" s="10" customFormat="1" ht="12" hidden="1" x14ac:dyDescent="0.3">
      <c r="A204" s="486" t="s">
        <v>4656</v>
      </c>
      <c r="B204" s="479">
        <v>45505</v>
      </c>
      <c r="C204" s="484">
        <v>45511.693749999999</v>
      </c>
      <c r="D204" s="473">
        <v>45512.456944444442</v>
      </c>
      <c r="E204" s="474">
        <v>45512</v>
      </c>
      <c r="F204" s="478">
        <v>45513</v>
      </c>
      <c r="G204" s="499">
        <v>45513</v>
      </c>
      <c r="H204" s="500" t="s">
        <v>613</v>
      </c>
      <c r="I204" s="485">
        <v>12336</v>
      </c>
      <c r="J204" s="501" t="s">
        <v>1125</v>
      </c>
      <c r="K204" s="296" t="s">
        <v>560</v>
      </c>
      <c r="L204" s="296" t="s">
        <v>560</v>
      </c>
      <c r="M204" s="472" t="s">
        <v>1127</v>
      </c>
      <c r="N204" s="416" t="s">
        <v>1126</v>
      </c>
      <c r="O204" s="519" t="s">
        <v>4674</v>
      </c>
      <c r="P204" s="502" t="s">
        <v>747</v>
      </c>
      <c r="Q204" s="494" t="s">
        <v>4661</v>
      </c>
      <c r="R204" s="491">
        <v>0.36805555555555558</v>
      </c>
      <c r="S204" s="475">
        <v>0.48402777777777778</v>
      </c>
      <c r="T204" s="475">
        <v>0.1159722222222222</v>
      </c>
      <c r="U204" s="475">
        <v>0.20833333333333334</v>
      </c>
      <c r="V204" s="503" t="str">
        <f t="shared" si="5"/>
        <v>Dentro</v>
      </c>
      <c r="W204" s="358" t="s">
        <v>605</v>
      </c>
      <c r="X204" s="483" t="s">
        <v>1128</v>
      </c>
    </row>
    <row r="205" spans="1:24" s="10" customFormat="1" ht="12" hidden="1" x14ac:dyDescent="0.3">
      <c r="A205" s="486" t="s">
        <v>4656</v>
      </c>
      <c r="B205" s="479">
        <v>45505</v>
      </c>
      <c r="C205" s="484">
        <v>45511.694444444445</v>
      </c>
      <c r="D205" s="473">
        <v>45512.456250000003</v>
      </c>
      <c r="E205" s="474">
        <v>45512</v>
      </c>
      <c r="F205" s="478">
        <v>45513</v>
      </c>
      <c r="G205" s="499">
        <v>45513</v>
      </c>
      <c r="H205" s="500" t="s">
        <v>613</v>
      </c>
      <c r="I205" s="485">
        <v>12337</v>
      </c>
      <c r="J205" s="501" t="s">
        <v>1129</v>
      </c>
      <c r="K205" s="296" t="s">
        <v>560</v>
      </c>
      <c r="L205" s="296" t="s">
        <v>560</v>
      </c>
      <c r="M205" s="472" t="s">
        <v>1131</v>
      </c>
      <c r="N205" s="416" t="s">
        <v>1130</v>
      </c>
      <c r="O205" s="519" t="s">
        <v>4674</v>
      </c>
      <c r="P205" s="502" t="s">
        <v>747</v>
      </c>
      <c r="Q205" s="494" t="s">
        <v>4661</v>
      </c>
      <c r="R205" s="491">
        <v>0.36805555555555558</v>
      </c>
      <c r="S205" s="475">
        <v>0.48402777777777778</v>
      </c>
      <c r="T205" s="475">
        <v>0.1159722222222222</v>
      </c>
      <c r="U205" s="475">
        <v>0.20833333333333334</v>
      </c>
      <c r="V205" s="503" t="str">
        <f t="shared" si="5"/>
        <v>Dentro</v>
      </c>
      <c r="W205" s="358" t="s">
        <v>605</v>
      </c>
      <c r="X205" s="483" t="s">
        <v>1128</v>
      </c>
    </row>
    <row r="206" spans="1:24" s="10" customFormat="1" ht="12" hidden="1" x14ac:dyDescent="0.3">
      <c r="A206" s="486" t="s">
        <v>4656</v>
      </c>
      <c r="B206" s="479">
        <v>45505</v>
      </c>
      <c r="C206" s="484">
        <v>45511.734722222223</v>
      </c>
      <c r="D206" s="473">
        <v>45512.45416666667</v>
      </c>
      <c r="E206" s="474">
        <v>45512</v>
      </c>
      <c r="F206" s="478">
        <v>45513</v>
      </c>
      <c r="G206" s="499">
        <v>45513</v>
      </c>
      <c r="H206" s="500" t="s">
        <v>613</v>
      </c>
      <c r="I206" s="485">
        <v>12338</v>
      </c>
      <c r="J206" s="501" t="s">
        <v>1132</v>
      </c>
      <c r="K206" s="296" t="s">
        <v>560</v>
      </c>
      <c r="L206" s="296" t="s">
        <v>560</v>
      </c>
      <c r="M206" s="472" t="s">
        <v>1134</v>
      </c>
      <c r="N206" s="416" t="s">
        <v>1133</v>
      </c>
      <c r="O206" s="519" t="s">
        <v>4674</v>
      </c>
      <c r="P206" s="502" t="s">
        <v>747</v>
      </c>
      <c r="Q206" s="494" t="s">
        <v>4661</v>
      </c>
      <c r="R206" s="491">
        <v>0.36805555555555558</v>
      </c>
      <c r="S206" s="475">
        <v>0.48402777777777778</v>
      </c>
      <c r="T206" s="475">
        <v>0.1159722222222222</v>
      </c>
      <c r="U206" s="475">
        <v>0.20833333333333334</v>
      </c>
      <c r="V206" s="503" t="str">
        <f t="shared" si="5"/>
        <v>Dentro</v>
      </c>
      <c r="W206" s="358" t="s">
        <v>605</v>
      </c>
      <c r="X206" s="483" t="s">
        <v>1128</v>
      </c>
    </row>
    <row r="207" spans="1:24" s="10" customFormat="1" ht="15.75" hidden="1" customHeight="1" x14ac:dyDescent="0.3">
      <c r="A207" s="486" t="s">
        <v>4656</v>
      </c>
      <c r="B207" s="479">
        <v>45505</v>
      </c>
      <c r="C207" s="484">
        <v>45512.725694444445</v>
      </c>
      <c r="D207" s="473">
        <v>45512.772222222222</v>
      </c>
      <c r="E207" s="474">
        <v>45512</v>
      </c>
      <c r="F207" s="478">
        <v>45513</v>
      </c>
      <c r="G207" s="499">
        <v>45513</v>
      </c>
      <c r="H207" s="500" t="s">
        <v>613</v>
      </c>
      <c r="I207" s="485">
        <v>232513</v>
      </c>
      <c r="J207" s="501" t="s">
        <v>1135</v>
      </c>
      <c r="K207" s="296" t="s">
        <v>403</v>
      </c>
      <c r="L207" s="296" t="s">
        <v>560</v>
      </c>
      <c r="M207" s="472" t="s">
        <v>1137</v>
      </c>
      <c r="N207" s="416" t="s">
        <v>1136</v>
      </c>
      <c r="O207" s="519" t="s">
        <v>4674</v>
      </c>
      <c r="P207" s="502" t="s">
        <v>613</v>
      </c>
      <c r="Q207" s="128" t="s">
        <v>605</v>
      </c>
      <c r="R207" s="491">
        <v>0.5625</v>
      </c>
      <c r="S207" s="475">
        <v>0.62361111111111112</v>
      </c>
      <c r="T207" s="475">
        <v>6.1111111111111116E-2</v>
      </c>
      <c r="U207" s="475">
        <v>0.20833333333333334</v>
      </c>
      <c r="V207" s="503" t="str">
        <f t="shared" si="5"/>
        <v>Dentro</v>
      </c>
      <c r="W207" s="503" t="s">
        <v>605</v>
      </c>
      <c r="X207" s="483"/>
    </row>
    <row r="208" spans="1:24" s="10" customFormat="1" ht="15.75" hidden="1" customHeight="1" x14ac:dyDescent="0.3">
      <c r="A208" s="486" t="s">
        <v>4656</v>
      </c>
      <c r="B208" s="479">
        <v>45505</v>
      </c>
      <c r="C208" s="484">
        <v>45513.672222222223</v>
      </c>
      <c r="D208" s="473">
        <v>45513.745138888888</v>
      </c>
      <c r="E208" s="474">
        <v>45513</v>
      </c>
      <c r="F208" s="478">
        <v>45513</v>
      </c>
      <c r="G208" s="499">
        <v>45516</v>
      </c>
      <c r="H208" s="500" t="s">
        <v>613</v>
      </c>
      <c r="I208" s="485">
        <v>232619</v>
      </c>
      <c r="J208" s="501" t="s">
        <v>1138</v>
      </c>
      <c r="K208" s="296" t="s">
        <v>403</v>
      </c>
      <c r="L208" s="296" t="s">
        <v>560</v>
      </c>
      <c r="M208" s="472" t="s">
        <v>1140</v>
      </c>
      <c r="N208" s="416" t="s">
        <v>1139</v>
      </c>
      <c r="O208" s="474" t="s">
        <v>612</v>
      </c>
      <c r="P208" s="502" t="s">
        <v>613</v>
      </c>
      <c r="Q208" s="128" t="s">
        <v>605</v>
      </c>
      <c r="R208" s="491">
        <v>0.91874999999999996</v>
      </c>
      <c r="S208" s="475">
        <v>0.93958333333333333</v>
      </c>
      <c r="T208" s="475">
        <v>2.083333333333337E-2</v>
      </c>
      <c r="U208" s="475">
        <v>0.20833333333333334</v>
      </c>
      <c r="V208" s="503" t="str">
        <f t="shared" si="5"/>
        <v>Dentro</v>
      </c>
      <c r="W208" s="503" t="s">
        <v>605</v>
      </c>
      <c r="X208" s="483"/>
    </row>
    <row r="209" spans="1:24" s="10" customFormat="1" ht="15.75" hidden="1" customHeight="1" x14ac:dyDescent="0.3">
      <c r="A209" s="486" t="s">
        <v>4656</v>
      </c>
      <c r="B209" s="479">
        <v>45505</v>
      </c>
      <c r="C209" s="484">
        <v>45511.693749999999</v>
      </c>
      <c r="D209" s="473">
        <v>45512.457638888889</v>
      </c>
      <c r="E209" s="474">
        <v>45513</v>
      </c>
      <c r="F209" s="478">
        <v>45516</v>
      </c>
      <c r="G209" s="499">
        <v>45516</v>
      </c>
      <c r="H209" s="500" t="s">
        <v>613</v>
      </c>
      <c r="I209" s="485">
        <v>12344</v>
      </c>
      <c r="J209" s="501" t="s">
        <v>1141</v>
      </c>
      <c r="K209" s="296" t="s">
        <v>560</v>
      </c>
      <c r="L209" s="296" t="s">
        <v>560</v>
      </c>
      <c r="M209" s="472" t="s">
        <v>1143</v>
      </c>
      <c r="N209" s="416" t="s">
        <v>1142</v>
      </c>
      <c r="O209" s="519" t="s">
        <v>4674</v>
      </c>
      <c r="P209" s="502" t="s">
        <v>613</v>
      </c>
      <c r="Q209" s="128" t="s">
        <v>605</v>
      </c>
      <c r="R209" s="491">
        <v>0.40763888888888888</v>
      </c>
      <c r="S209" s="475">
        <v>0.58680555555555558</v>
      </c>
      <c r="T209" s="475">
        <v>0.1791666666666667</v>
      </c>
      <c r="U209" s="475">
        <v>0.20833333333333334</v>
      </c>
      <c r="V209" s="503" t="str">
        <f t="shared" si="5"/>
        <v>Dentro</v>
      </c>
      <c r="W209" s="503" t="s">
        <v>605</v>
      </c>
      <c r="X209" s="483"/>
    </row>
    <row r="210" spans="1:24" s="10" customFormat="1" ht="15.75" hidden="1" customHeight="1" x14ac:dyDescent="0.3">
      <c r="A210" s="486" t="s">
        <v>4656</v>
      </c>
      <c r="B210" s="479">
        <v>45505</v>
      </c>
      <c r="C210" s="484">
        <v>45511.707638888889</v>
      </c>
      <c r="D210" s="473">
        <v>45512.454861111109</v>
      </c>
      <c r="E210" s="474">
        <v>45513</v>
      </c>
      <c r="F210" s="478">
        <v>45516</v>
      </c>
      <c r="G210" s="499">
        <v>45516</v>
      </c>
      <c r="H210" s="500" t="s">
        <v>613</v>
      </c>
      <c r="I210" s="485">
        <v>12345</v>
      </c>
      <c r="J210" s="501" t="s">
        <v>1144</v>
      </c>
      <c r="K210" s="296" t="s">
        <v>560</v>
      </c>
      <c r="L210" s="296" t="s">
        <v>560</v>
      </c>
      <c r="M210" s="472" t="s">
        <v>1146</v>
      </c>
      <c r="N210" s="416" t="s">
        <v>1145</v>
      </c>
      <c r="O210" s="519" t="s">
        <v>4674</v>
      </c>
      <c r="P210" s="502" t="s">
        <v>613</v>
      </c>
      <c r="Q210" s="128" t="s">
        <v>605</v>
      </c>
      <c r="R210" s="491">
        <v>0.40763888888888888</v>
      </c>
      <c r="S210" s="475">
        <v>0.58680555555555558</v>
      </c>
      <c r="T210" s="475">
        <v>0.1791666666666667</v>
      </c>
      <c r="U210" s="475">
        <v>0.20833333333333334</v>
      </c>
      <c r="V210" s="503" t="str">
        <f t="shared" si="5"/>
        <v>Dentro</v>
      </c>
      <c r="W210" s="503" t="s">
        <v>605</v>
      </c>
      <c r="X210" s="483"/>
    </row>
    <row r="211" spans="1:24" s="10" customFormat="1" ht="15.75" hidden="1" customHeight="1" x14ac:dyDescent="0.3">
      <c r="A211" s="486" t="s">
        <v>4656</v>
      </c>
      <c r="B211" s="479">
        <v>45505</v>
      </c>
      <c r="C211" s="484">
        <v>45512.726388888892</v>
      </c>
      <c r="D211" s="473">
        <v>45512.765277777777</v>
      </c>
      <c r="E211" s="474">
        <v>45513</v>
      </c>
      <c r="F211" s="478">
        <v>45516</v>
      </c>
      <c r="G211" s="499">
        <v>45516</v>
      </c>
      <c r="H211" s="500" t="s">
        <v>613</v>
      </c>
      <c r="I211" s="485">
        <v>12347</v>
      </c>
      <c r="J211" s="501" t="s">
        <v>1147</v>
      </c>
      <c r="K211" s="296" t="s">
        <v>560</v>
      </c>
      <c r="L211" s="296" t="s">
        <v>560</v>
      </c>
      <c r="M211" s="472" t="s">
        <v>1149</v>
      </c>
      <c r="N211" s="416" t="s">
        <v>1148</v>
      </c>
      <c r="O211" s="519" t="s">
        <v>4674</v>
      </c>
      <c r="P211" s="502" t="s">
        <v>613</v>
      </c>
      <c r="Q211" s="128" t="s">
        <v>605</v>
      </c>
      <c r="R211" s="491">
        <v>0.40763888888888888</v>
      </c>
      <c r="S211" s="475">
        <v>0.58680555555555558</v>
      </c>
      <c r="T211" s="475">
        <v>0.1791666666666667</v>
      </c>
      <c r="U211" s="475">
        <v>0.20833333333333334</v>
      </c>
      <c r="V211" s="503" t="str">
        <f t="shared" si="5"/>
        <v>Dentro</v>
      </c>
      <c r="W211" s="503" t="s">
        <v>605</v>
      </c>
      <c r="X211" s="483"/>
    </row>
    <row r="212" spans="1:24" s="10" customFormat="1" ht="15.75" hidden="1" customHeight="1" x14ac:dyDescent="0.3">
      <c r="A212" s="486" t="s">
        <v>4656</v>
      </c>
      <c r="B212" s="479">
        <v>45505</v>
      </c>
      <c r="C212" s="484">
        <v>45512.732638888891</v>
      </c>
      <c r="D212" s="473">
        <v>45512.76458333333</v>
      </c>
      <c r="E212" s="474">
        <v>45513</v>
      </c>
      <c r="F212" s="478">
        <v>45516</v>
      </c>
      <c r="G212" s="499">
        <v>45516</v>
      </c>
      <c r="H212" s="500" t="s">
        <v>613</v>
      </c>
      <c r="I212" s="485">
        <v>12346</v>
      </c>
      <c r="J212" s="501" t="s">
        <v>1150</v>
      </c>
      <c r="K212" s="296" t="s">
        <v>560</v>
      </c>
      <c r="L212" s="296" t="s">
        <v>560</v>
      </c>
      <c r="M212" s="472" t="s">
        <v>1152</v>
      </c>
      <c r="N212" s="416" t="s">
        <v>1151</v>
      </c>
      <c r="O212" s="519" t="s">
        <v>4674</v>
      </c>
      <c r="P212" s="502" t="s">
        <v>613</v>
      </c>
      <c r="Q212" s="128" t="s">
        <v>605</v>
      </c>
      <c r="R212" s="491">
        <v>0.40763888888888888</v>
      </c>
      <c r="S212" s="475">
        <v>0.58680555555555558</v>
      </c>
      <c r="T212" s="475">
        <v>0.1791666666666667</v>
      </c>
      <c r="U212" s="475">
        <v>0.20833333333333334</v>
      </c>
      <c r="V212" s="503" t="str">
        <f t="shared" si="5"/>
        <v>Dentro</v>
      </c>
      <c r="W212" s="503" t="s">
        <v>605</v>
      </c>
      <c r="X212" s="483"/>
    </row>
    <row r="213" spans="1:24" s="10" customFormat="1" ht="15.75" hidden="1" customHeight="1" x14ac:dyDescent="0.3">
      <c r="A213" s="486" t="s">
        <v>4656</v>
      </c>
      <c r="B213" s="479">
        <v>45505</v>
      </c>
      <c r="C213" s="484">
        <v>45513.720833333333</v>
      </c>
      <c r="D213" s="473">
        <v>45513.790277777778</v>
      </c>
      <c r="E213" s="474">
        <v>45513</v>
      </c>
      <c r="F213" s="478">
        <v>45516</v>
      </c>
      <c r="G213" s="499">
        <v>45516</v>
      </c>
      <c r="H213" s="500" t="s">
        <v>613</v>
      </c>
      <c r="I213" s="485">
        <v>232644</v>
      </c>
      <c r="J213" s="501" t="s">
        <v>1153</v>
      </c>
      <c r="K213" s="296" t="s">
        <v>403</v>
      </c>
      <c r="L213" s="296" t="s">
        <v>560</v>
      </c>
      <c r="M213" s="472" t="s">
        <v>1155</v>
      </c>
      <c r="N213" s="416" t="s">
        <v>1154</v>
      </c>
      <c r="O213" s="519" t="s">
        <v>4674</v>
      </c>
      <c r="P213" s="502" t="s">
        <v>613</v>
      </c>
      <c r="Q213" s="128" t="s">
        <v>605</v>
      </c>
      <c r="R213" s="491">
        <v>0.40763888888888888</v>
      </c>
      <c r="S213" s="475">
        <v>0.58680555555555558</v>
      </c>
      <c r="T213" s="475">
        <v>0.1791666666666667</v>
      </c>
      <c r="U213" s="475">
        <v>0.20833333333333334</v>
      </c>
      <c r="V213" s="503" t="str">
        <f t="shared" si="5"/>
        <v>Dentro</v>
      </c>
      <c r="W213" s="503" t="s">
        <v>605</v>
      </c>
      <c r="X213" s="483"/>
    </row>
    <row r="214" spans="1:24" s="10" customFormat="1" ht="15.75" hidden="1" customHeight="1" x14ac:dyDescent="0.3">
      <c r="A214" s="486" t="s">
        <v>4656</v>
      </c>
      <c r="B214" s="479">
        <v>45505</v>
      </c>
      <c r="C214" s="484">
        <v>45512.731944444444</v>
      </c>
      <c r="D214" s="473">
        <v>45513.70416666667</v>
      </c>
      <c r="E214" s="474">
        <v>45516</v>
      </c>
      <c r="F214" s="478">
        <v>45516</v>
      </c>
      <c r="G214" s="499">
        <v>45516</v>
      </c>
      <c r="H214" s="500" t="s">
        <v>613</v>
      </c>
      <c r="I214" s="485">
        <v>12348</v>
      </c>
      <c r="J214" s="501" t="s">
        <v>1156</v>
      </c>
      <c r="K214" s="296" t="s">
        <v>560</v>
      </c>
      <c r="L214" s="296" t="s">
        <v>560</v>
      </c>
      <c r="M214" s="472" t="s">
        <v>1158</v>
      </c>
      <c r="N214" s="416" t="s">
        <v>1157</v>
      </c>
      <c r="O214" s="474" t="s">
        <v>612</v>
      </c>
      <c r="P214" s="502" t="s">
        <v>613</v>
      </c>
      <c r="Q214" s="128" t="s">
        <v>605</v>
      </c>
      <c r="R214" s="491">
        <v>0.44027777777777777</v>
      </c>
      <c r="S214" s="475">
        <v>0.68680555555555556</v>
      </c>
      <c r="T214" s="475">
        <v>0.24652777777777779</v>
      </c>
      <c r="U214" s="475">
        <v>0.20833333333333334</v>
      </c>
      <c r="V214" s="503" t="str">
        <f t="shared" si="5"/>
        <v>Fora</v>
      </c>
      <c r="W214" s="503">
        <f t="shared" ref="W214:W218" si="8">T214-U214</f>
        <v>3.8194444444444448E-2</v>
      </c>
      <c r="X214" s="496"/>
    </row>
    <row r="215" spans="1:24" s="10" customFormat="1" ht="15.75" hidden="1" customHeight="1" x14ac:dyDescent="0.3">
      <c r="A215" s="486" t="s">
        <v>4656</v>
      </c>
      <c r="B215" s="479">
        <v>45505</v>
      </c>
      <c r="C215" s="484">
        <v>45512.732638888891</v>
      </c>
      <c r="D215" s="473">
        <v>45513.702777777777</v>
      </c>
      <c r="E215" s="474">
        <v>45516</v>
      </c>
      <c r="F215" s="478">
        <v>45516</v>
      </c>
      <c r="G215" s="499">
        <v>45516</v>
      </c>
      <c r="H215" s="500" t="s">
        <v>613</v>
      </c>
      <c r="I215" s="485">
        <v>12349</v>
      </c>
      <c r="J215" s="501" t="s">
        <v>1159</v>
      </c>
      <c r="K215" s="296" t="s">
        <v>560</v>
      </c>
      <c r="L215" s="296" t="s">
        <v>560</v>
      </c>
      <c r="M215" s="472" t="s">
        <v>1161</v>
      </c>
      <c r="N215" s="416" t="s">
        <v>1160</v>
      </c>
      <c r="O215" s="474" t="s">
        <v>612</v>
      </c>
      <c r="P215" s="502" t="s">
        <v>613</v>
      </c>
      <c r="Q215" s="128" t="s">
        <v>605</v>
      </c>
      <c r="R215" s="491">
        <v>0.44027777777777777</v>
      </c>
      <c r="S215" s="475">
        <v>0.68680555555555556</v>
      </c>
      <c r="T215" s="475">
        <v>0.24652777777777779</v>
      </c>
      <c r="U215" s="475">
        <v>0.20833333333333334</v>
      </c>
      <c r="V215" s="503" t="str">
        <f t="shared" si="5"/>
        <v>Fora</v>
      </c>
      <c r="W215" s="503">
        <f t="shared" si="8"/>
        <v>3.8194444444444448E-2</v>
      </c>
      <c r="X215" s="496"/>
    </row>
    <row r="216" spans="1:24" s="10" customFormat="1" ht="15.75" hidden="1" customHeight="1" x14ac:dyDescent="0.3">
      <c r="A216" s="486" t="s">
        <v>4656</v>
      </c>
      <c r="B216" s="479">
        <v>45505</v>
      </c>
      <c r="C216" s="484">
        <v>45513.725694444445</v>
      </c>
      <c r="D216" s="473">
        <v>45513.76458333333</v>
      </c>
      <c r="E216" s="474">
        <v>45516</v>
      </c>
      <c r="F216" s="478">
        <v>45516</v>
      </c>
      <c r="G216" s="499">
        <v>45516</v>
      </c>
      <c r="H216" s="500" t="s">
        <v>613</v>
      </c>
      <c r="I216" s="485">
        <v>12350</v>
      </c>
      <c r="J216" s="501" t="s">
        <v>1162</v>
      </c>
      <c r="K216" s="296" t="s">
        <v>560</v>
      </c>
      <c r="L216" s="296" t="s">
        <v>560</v>
      </c>
      <c r="M216" s="472" t="s">
        <v>1164</v>
      </c>
      <c r="N216" s="416" t="s">
        <v>1163</v>
      </c>
      <c r="O216" s="474" t="s">
        <v>612</v>
      </c>
      <c r="P216" s="502" t="s">
        <v>613</v>
      </c>
      <c r="Q216" s="128" t="s">
        <v>605</v>
      </c>
      <c r="R216" s="491">
        <v>0.44027777777777777</v>
      </c>
      <c r="S216" s="475">
        <v>0.68680555555555556</v>
      </c>
      <c r="T216" s="475">
        <v>0.24652777777777779</v>
      </c>
      <c r="U216" s="475">
        <v>0.20833333333333334</v>
      </c>
      <c r="V216" s="503" t="str">
        <f t="shared" si="5"/>
        <v>Fora</v>
      </c>
      <c r="W216" s="503">
        <f t="shared" si="8"/>
        <v>3.8194444444444448E-2</v>
      </c>
      <c r="X216" s="496"/>
    </row>
    <row r="217" spans="1:24" s="10" customFormat="1" ht="15.75" hidden="1" customHeight="1" x14ac:dyDescent="0.3">
      <c r="A217" s="486" t="s">
        <v>4656</v>
      </c>
      <c r="B217" s="479">
        <v>45505</v>
      </c>
      <c r="C217" s="484">
        <v>45513.727083333331</v>
      </c>
      <c r="D217" s="473">
        <v>45513.763888888891</v>
      </c>
      <c r="E217" s="474">
        <v>45516</v>
      </c>
      <c r="F217" s="478">
        <v>45516</v>
      </c>
      <c r="G217" s="499">
        <v>45516</v>
      </c>
      <c r="H217" s="500" t="s">
        <v>613</v>
      </c>
      <c r="I217" s="485">
        <v>12351</v>
      </c>
      <c r="J217" s="501" t="s">
        <v>1165</v>
      </c>
      <c r="K217" s="296" t="s">
        <v>560</v>
      </c>
      <c r="L217" s="296" t="s">
        <v>560</v>
      </c>
      <c r="M217" s="472" t="s">
        <v>1167</v>
      </c>
      <c r="N217" s="416" t="s">
        <v>1166</v>
      </c>
      <c r="O217" s="474" t="s">
        <v>612</v>
      </c>
      <c r="P217" s="502" t="s">
        <v>613</v>
      </c>
      <c r="Q217" s="128" t="s">
        <v>605</v>
      </c>
      <c r="R217" s="491">
        <v>0.44027777777777777</v>
      </c>
      <c r="S217" s="475">
        <v>0.68680555555555556</v>
      </c>
      <c r="T217" s="475">
        <v>0.24652777777777779</v>
      </c>
      <c r="U217" s="475">
        <v>0.20833333333333334</v>
      </c>
      <c r="V217" s="503" t="str">
        <f t="shared" si="5"/>
        <v>Fora</v>
      </c>
      <c r="W217" s="503">
        <f t="shared" si="8"/>
        <v>3.8194444444444448E-2</v>
      </c>
      <c r="X217" s="496"/>
    </row>
    <row r="218" spans="1:24" s="10" customFormat="1" ht="15.75" hidden="1" customHeight="1" x14ac:dyDescent="0.3">
      <c r="A218" s="486" t="s">
        <v>4656</v>
      </c>
      <c r="B218" s="479">
        <v>45505</v>
      </c>
      <c r="C218" s="484">
        <v>45513.727083333331</v>
      </c>
      <c r="D218" s="473">
        <v>45513.763888888891</v>
      </c>
      <c r="E218" s="474">
        <v>45516</v>
      </c>
      <c r="F218" s="478">
        <v>45516</v>
      </c>
      <c r="G218" s="499">
        <v>45516</v>
      </c>
      <c r="H218" s="500" t="s">
        <v>613</v>
      </c>
      <c r="I218" s="485">
        <v>12352</v>
      </c>
      <c r="J218" s="501" t="s">
        <v>1168</v>
      </c>
      <c r="K218" s="296" t="s">
        <v>560</v>
      </c>
      <c r="L218" s="296" t="s">
        <v>560</v>
      </c>
      <c r="M218" s="472" t="s">
        <v>1170</v>
      </c>
      <c r="N218" s="416" t="s">
        <v>1169</v>
      </c>
      <c r="O218" s="474" t="s">
        <v>612</v>
      </c>
      <c r="P218" s="502" t="s">
        <v>613</v>
      </c>
      <c r="Q218" s="128" t="s">
        <v>605</v>
      </c>
      <c r="R218" s="491">
        <v>0.44027777777777777</v>
      </c>
      <c r="S218" s="475">
        <v>0.68680555555555556</v>
      </c>
      <c r="T218" s="475">
        <v>0.24652777777777779</v>
      </c>
      <c r="U218" s="475">
        <v>0.20833333333333334</v>
      </c>
      <c r="V218" s="503" t="str">
        <f t="shared" si="5"/>
        <v>Fora</v>
      </c>
      <c r="W218" s="503">
        <f t="shared" si="8"/>
        <v>3.8194444444444448E-2</v>
      </c>
      <c r="X218" s="496"/>
    </row>
    <row r="219" spans="1:24" s="10" customFormat="1" ht="15.75" hidden="1" customHeight="1" x14ac:dyDescent="0.3">
      <c r="A219" s="486" t="s">
        <v>4656</v>
      </c>
      <c r="B219" s="479">
        <v>45505</v>
      </c>
      <c r="C219" s="484">
        <v>45516.706250000003</v>
      </c>
      <c r="D219" s="473">
        <v>45516.753472222219</v>
      </c>
      <c r="E219" s="474">
        <v>45516</v>
      </c>
      <c r="F219" s="478">
        <v>45517</v>
      </c>
      <c r="G219" s="499">
        <v>45517</v>
      </c>
      <c r="H219" s="500" t="s">
        <v>613</v>
      </c>
      <c r="I219" s="485">
        <v>232763</v>
      </c>
      <c r="J219" s="501" t="s">
        <v>1171</v>
      </c>
      <c r="K219" s="296" t="s">
        <v>403</v>
      </c>
      <c r="L219" s="296" t="s">
        <v>560</v>
      </c>
      <c r="M219" s="472" t="s">
        <v>1173</v>
      </c>
      <c r="N219" s="416" t="s">
        <v>1172</v>
      </c>
      <c r="O219" s="519" t="s">
        <v>4674</v>
      </c>
      <c r="P219" s="502" t="s">
        <v>613</v>
      </c>
      <c r="Q219" s="128" t="s">
        <v>605</v>
      </c>
      <c r="R219" s="491">
        <v>0.40069444444444446</v>
      </c>
      <c r="S219" s="475">
        <v>0.59236111111111112</v>
      </c>
      <c r="T219" s="475">
        <v>0.19166666666666665</v>
      </c>
      <c r="U219" s="475">
        <v>0.20833333333333334</v>
      </c>
      <c r="V219" s="503" t="str">
        <f t="shared" ref="V219:V264" si="9">IF(T219&lt;U219,"Dentro","Fora")</f>
        <v>Dentro</v>
      </c>
      <c r="W219" s="503" t="s">
        <v>605</v>
      </c>
      <c r="X219" s="483"/>
    </row>
    <row r="220" spans="1:24" s="10" customFormat="1" ht="15.75" hidden="1" customHeight="1" x14ac:dyDescent="0.3">
      <c r="A220" s="486" t="s">
        <v>4656</v>
      </c>
      <c r="B220" s="479">
        <v>45505</v>
      </c>
      <c r="C220" s="484">
        <v>45516.681250000001</v>
      </c>
      <c r="D220" s="473">
        <v>45516.78125</v>
      </c>
      <c r="E220" s="474">
        <v>45517</v>
      </c>
      <c r="F220" s="478">
        <v>45518</v>
      </c>
      <c r="G220" s="517">
        <v>45520</v>
      </c>
      <c r="H220" s="500" t="s">
        <v>2148</v>
      </c>
      <c r="I220" s="485">
        <v>12359</v>
      </c>
      <c r="J220" s="501" t="s">
        <v>1174</v>
      </c>
      <c r="K220" s="296" t="s">
        <v>560</v>
      </c>
      <c r="L220" s="296" t="s">
        <v>560</v>
      </c>
      <c r="M220" s="472" t="s">
        <v>1176</v>
      </c>
      <c r="N220" s="416" t="s">
        <v>1175</v>
      </c>
      <c r="O220" s="474" t="s">
        <v>612</v>
      </c>
      <c r="P220" s="502" t="s">
        <v>613</v>
      </c>
      <c r="Q220" s="128" t="s">
        <v>605</v>
      </c>
      <c r="R220" s="491">
        <v>0.42152777777777778</v>
      </c>
      <c r="S220" s="475">
        <v>0.61944444444444446</v>
      </c>
      <c r="T220" s="475">
        <v>0.19791666666666669</v>
      </c>
      <c r="U220" s="475">
        <v>0.20833333333333334</v>
      </c>
      <c r="V220" s="503" t="str">
        <f t="shared" si="9"/>
        <v>Dentro</v>
      </c>
      <c r="W220" s="503" t="s">
        <v>605</v>
      </c>
      <c r="X220" s="483"/>
    </row>
    <row r="221" spans="1:24" s="10" customFormat="1" ht="15.75" hidden="1" customHeight="1" x14ac:dyDescent="0.3">
      <c r="A221" s="486" t="s">
        <v>4656</v>
      </c>
      <c r="B221" s="479">
        <v>45505</v>
      </c>
      <c r="C221" s="484">
        <v>45516.709722222222</v>
      </c>
      <c r="D221" s="473">
        <v>45516.730555555558</v>
      </c>
      <c r="E221" s="474">
        <v>45517</v>
      </c>
      <c r="F221" s="478">
        <v>45518</v>
      </c>
      <c r="G221" s="517">
        <v>45520</v>
      </c>
      <c r="H221" s="500" t="s">
        <v>2148</v>
      </c>
      <c r="I221" s="485">
        <v>12369</v>
      </c>
      <c r="J221" s="501" t="s">
        <v>1177</v>
      </c>
      <c r="K221" s="296" t="s">
        <v>560</v>
      </c>
      <c r="L221" s="296" t="s">
        <v>560</v>
      </c>
      <c r="M221" s="472" t="s">
        <v>1179</v>
      </c>
      <c r="N221" s="416" t="s">
        <v>1178</v>
      </c>
      <c r="O221" s="474" t="s">
        <v>612</v>
      </c>
      <c r="P221" s="502" t="s">
        <v>613</v>
      </c>
      <c r="Q221" s="128" t="s">
        <v>605</v>
      </c>
      <c r="R221" s="491">
        <v>0.42152777777777778</v>
      </c>
      <c r="S221" s="475">
        <v>0.61944444444444446</v>
      </c>
      <c r="T221" s="475">
        <v>0.19791666666666669</v>
      </c>
      <c r="U221" s="475">
        <v>0.20833333333333334</v>
      </c>
      <c r="V221" s="503" t="str">
        <f t="shared" si="9"/>
        <v>Dentro</v>
      </c>
      <c r="W221" s="503" t="s">
        <v>605</v>
      </c>
      <c r="X221" s="483"/>
    </row>
    <row r="222" spans="1:24" s="10" customFormat="1" ht="15.75" hidden="1" customHeight="1" x14ac:dyDescent="0.3">
      <c r="A222" s="486" t="s">
        <v>4656</v>
      </c>
      <c r="B222" s="479">
        <v>45505</v>
      </c>
      <c r="C222" s="484">
        <v>45516.738194444442</v>
      </c>
      <c r="D222" s="473">
        <v>45516.77847222222</v>
      </c>
      <c r="E222" s="474">
        <v>45517</v>
      </c>
      <c r="F222" s="478">
        <v>45518</v>
      </c>
      <c r="G222" s="517">
        <v>45520</v>
      </c>
      <c r="H222" s="500" t="s">
        <v>2148</v>
      </c>
      <c r="I222" s="485">
        <v>12361</v>
      </c>
      <c r="J222" s="501" t="s">
        <v>1180</v>
      </c>
      <c r="K222" s="296" t="s">
        <v>560</v>
      </c>
      <c r="L222" s="296" t="s">
        <v>560</v>
      </c>
      <c r="M222" s="472" t="s">
        <v>1182</v>
      </c>
      <c r="N222" s="416" t="s">
        <v>1181</v>
      </c>
      <c r="O222" s="474" t="s">
        <v>612</v>
      </c>
      <c r="P222" s="502" t="s">
        <v>613</v>
      </c>
      <c r="Q222" s="128" t="s">
        <v>605</v>
      </c>
      <c r="R222" s="491">
        <v>0.42152777777777778</v>
      </c>
      <c r="S222" s="475">
        <v>0.61944444444444446</v>
      </c>
      <c r="T222" s="475">
        <v>0.19791666666666669</v>
      </c>
      <c r="U222" s="475">
        <v>0.20833333333333334</v>
      </c>
      <c r="V222" s="503" t="str">
        <f t="shared" si="9"/>
        <v>Dentro</v>
      </c>
      <c r="W222" s="503" t="s">
        <v>605</v>
      </c>
      <c r="X222" s="483"/>
    </row>
    <row r="223" spans="1:24" s="10" customFormat="1" ht="15.75" hidden="1" customHeight="1" x14ac:dyDescent="0.3">
      <c r="A223" s="486" t="s">
        <v>4656</v>
      </c>
      <c r="B223" s="479">
        <v>45505</v>
      </c>
      <c r="C223" s="484">
        <v>45517.445138888892</v>
      </c>
      <c r="D223" s="473">
        <v>45517.546527777777</v>
      </c>
      <c r="E223" s="474">
        <v>45517</v>
      </c>
      <c r="F223" s="478">
        <v>45518</v>
      </c>
      <c r="G223" s="517">
        <v>45520</v>
      </c>
      <c r="H223" s="500" t="s">
        <v>2148</v>
      </c>
      <c r="I223" s="485">
        <v>232926</v>
      </c>
      <c r="J223" s="501" t="s">
        <v>1183</v>
      </c>
      <c r="K223" s="296" t="s">
        <v>403</v>
      </c>
      <c r="L223" s="296" t="s">
        <v>560</v>
      </c>
      <c r="M223" s="472" t="s">
        <v>1185</v>
      </c>
      <c r="N223" s="416" t="s">
        <v>1184</v>
      </c>
      <c r="O223" s="474" t="s">
        <v>612</v>
      </c>
      <c r="P223" s="502" t="s">
        <v>613</v>
      </c>
      <c r="Q223" s="128" t="s">
        <v>605</v>
      </c>
      <c r="R223" s="491">
        <v>0.42152777777777778</v>
      </c>
      <c r="S223" s="475">
        <v>0.61944444444444446</v>
      </c>
      <c r="T223" s="475">
        <v>0.19791666666666669</v>
      </c>
      <c r="U223" s="475">
        <v>0.20833333333333334</v>
      </c>
      <c r="V223" s="503" t="str">
        <f t="shared" si="9"/>
        <v>Dentro</v>
      </c>
      <c r="W223" s="503" t="s">
        <v>605</v>
      </c>
      <c r="X223" s="483"/>
    </row>
    <row r="224" spans="1:24" s="10" customFormat="1" ht="15.75" hidden="1" customHeight="1" x14ac:dyDescent="0.3">
      <c r="A224" s="486" t="s">
        <v>4656</v>
      </c>
      <c r="B224" s="479">
        <v>45505</v>
      </c>
      <c r="C224" s="484">
        <v>45516.738194444442</v>
      </c>
      <c r="D224" s="473">
        <v>45517.325694444444</v>
      </c>
      <c r="E224" s="474">
        <v>45518</v>
      </c>
      <c r="F224" s="478">
        <v>45518</v>
      </c>
      <c r="G224" s="517">
        <v>45520</v>
      </c>
      <c r="H224" s="500" t="s">
        <v>2148</v>
      </c>
      <c r="I224" s="485">
        <v>12362</v>
      </c>
      <c r="J224" s="501" t="s">
        <v>1186</v>
      </c>
      <c r="K224" s="296" t="s">
        <v>560</v>
      </c>
      <c r="L224" s="296" t="s">
        <v>560</v>
      </c>
      <c r="M224" s="472" t="s">
        <v>1188</v>
      </c>
      <c r="N224" s="416" t="s">
        <v>1187</v>
      </c>
      <c r="O224" s="519" t="s">
        <v>4674</v>
      </c>
      <c r="P224" s="502" t="s">
        <v>613</v>
      </c>
      <c r="Q224" s="128" t="s">
        <v>605</v>
      </c>
      <c r="R224" s="491">
        <v>0.64236111111111116</v>
      </c>
      <c r="S224" s="475">
        <v>0.72361111111111109</v>
      </c>
      <c r="T224" s="475">
        <v>8.1249999999999933E-2</v>
      </c>
      <c r="U224" s="475">
        <v>0.20833333333333334</v>
      </c>
      <c r="V224" s="503" t="str">
        <f t="shared" si="9"/>
        <v>Dentro</v>
      </c>
      <c r="W224" s="503" t="s">
        <v>605</v>
      </c>
      <c r="X224" s="483"/>
    </row>
    <row r="225" spans="1:24" s="10" customFormat="1" ht="15.75" hidden="1" customHeight="1" x14ac:dyDescent="0.3">
      <c r="A225" s="486" t="s">
        <v>4656</v>
      </c>
      <c r="B225" s="479">
        <v>45505</v>
      </c>
      <c r="C225" s="484">
        <v>45513.693055555559</v>
      </c>
      <c r="D225" s="473">
        <v>45517.410416666666</v>
      </c>
      <c r="E225" s="474">
        <v>45518</v>
      </c>
      <c r="F225" s="478">
        <v>45518</v>
      </c>
      <c r="G225" s="517">
        <v>45520</v>
      </c>
      <c r="H225" s="500" t="s">
        <v>2148</v>
      </c>
      <c r="I225" s="485">
        <v>12365</v>
      </c>
      <c r="J225" s="501" t="s">
        <v>1189</v>
      </c>
      <c r="K225" s="296" t="s">
        <v>560</v>
      </c>
      <c r="L225" s="296" t="s">
        <v>560</v>
      </c>
      <c r="M225" s="472" t="s">
        <v>1191</v>
      </c>
      <c r="N225" s="416" t="s">
        <v>1190</v>
      </c>
      <c r="O225" s="519" t="s">
        <v>4674</v>
      </c>
      <c r="P225" s="502" t="s">
        <v>613</v>
      </c>
      <c r="Q225" s="128" t="s">
        <v>605</v>
      </c>
      <c r="R225" s="491">
        <v>0.64236111111111116</v>
      </c>
      <c r="S225" s="475">
        <v>0.72361111111111109</v>
      </c>
      <c r="T225" s="475">
        <v>8.1249999999999933E-2</v>
      </c>
      <c r="U225" s="475">
        <v>0.20833333333333334</v>
      </c>
      <c r="V225" s="503" t="str">
        <f t="shared" si="9"/>
        <v>Dentro</v>
      </c>
      <c r="W225" s="503" t="s">
        <v>605</v>
      </c>
      <c r="X225" s="483"/>
    </row>
    <row r="226" spans="1:24" s="10" customFormat="1" ht="15.75" hidden="1" customHeight="1" x14ac:dyDescent="0.3">
      <c r="A226" s="486" t="s">
        <v>4656</v>
      </c>
      <c r="B226" s="479">
        <v>45505</v>
      </c>
      <c r="C226" s="484">
        <v>45516.738888888889</v>
      </c>
      <c r="D226" s="473">
        <v>45517.328472222223</v>
      </c>
      <c r="E226" s="474">
        <v>45518</v>
      </c>
      <c r="F226" s="478">
        <v>45518</v>
      </c>
      <c r="G226" s="517">
        <v>45520</v>
      </c>
      <c r="H226" s="500" t="s">
        <v>2148</v>
      </c>
      <c r="I226" s="485">
        <v>12363</v>
      </c>
      <c r="J226" s="501" t="s">
        <v>1192</v>
      </c>
      <c r="K226" s="296" t="s">
        <v>560</v>
      </c>
      <c r="L226" s="296" t="s">
        <v>560</v>
      </c>
      <c r="M226" s="472" t="s">
        <v>1194</v>
      </c>
      <c r="N226" s="416" t="s">
        <v>1193</v>
      </c>
      <c r="O226" s="519" t="s">
        <v>4674</v>
      </c>
      <c r="P226" s="502" t="s">
        <v>613</v>
      </c>
      <c r="Q226" s="128" t="s">
        <v>605</v>
      </c>
      <c r="R226" s="491">
        <v>0.64236111111111116</v>
      </c>
      <c r="S226" s="475">
        <v>0.72361111111111109</v>
      </c>
      <c r="T226" s="475">
        <v>8.1249999999999933E-2</v>
      </c>
      <c r="U226" s="475">
        <v>0.20833333333333334</v>
      </c>
      <c r="V226" s="503" t="str">
        <f t="shared" si="9"/>
        <v>Dentro</v>
      </c>
      <c r="W226" s="503" t="s">
        <v>605</v>
      </c>
      <c r="X226" s="483"/>
    </row>
    <row r="227" spans="1:24" s="10" customFormat="1" ht="15.75" hidden="1" customHeight="1" x14ac:dyDescent="0.3">
      <c r="A227" s="486" t="s">
        <v>4656</v>
      </c>
      <c r="B227" s="479">
        <v>45505</v>
      </c>
      <c r="C227" s="484">
        <v>45517.447222222225</v>
      </c>
      <c r="D227" s="473">
        <v>45517.604861111111</v>
      </c>
      <c r="E227" s="474">
        <v>45518</v>
      </c>
      <c r="F227" s="478">
        <v>45518</v>
      </c>
      <c r="G227" s="517">
        <v>45520</v>
      </c>
      <c r="H227" s="500" t="s">
        <v>2148</v>
      </c>
      <c r="I227" s="485">
        <v>12364</v>
      </c>
      <c r="J227" s="501" t="s">
        <v>1195</v>
      </c>
      <c r="K227" s="296" t="s">
        <v>560</v>
      </c>
      <c r="L227" s="296" t="s">
        <v>560</v>
      </c>
      <c r="M227" s="472" t="s">
        <v>1197</v>
      </c>
      <c r="N227" s="416" t="s">
        <v>1196</v>
      </c>
      <c r="O227" s="519" t="s">
        <v>4674</v>
      </c>
      <c r="P227" s="502" t="s">
        <v>613</v>
      </c>
      <c r="Q227" s="128" t="s">
        <v>605</v>
      </c>
      <c r="R227" s="491">
        <v>0.64236111111111116</v>
      </c>
      <c r="S227" s="475">
        <v>0.72361111111111109</v>
      </c>
      <c r="T227" s="475">
        <v>8.1249999999999933E-2</v>
      </c>
      <c r="U227" s="475">
        <v>0.20833333333333334</v>
      </c>
      <c r="V227" s="503" t="str">
        <f t="shared" si="9"/>
        <v>Dentro</v>
      </c>
      <c r="W227" s="503" t="s">
        <v>605</v>
      </c>
      <c r="X227" s="483"/>
    </row>
    <row r="228" spans="1:24" s="10" customFormat="1" ht="15.75" hidden="1" customHeight="1" x14ac:dyDescent="0.3">
      <c r="A228" s="486" t="s">
        <v>4656</v>
      </c>
      <c r="B228" s="479">
        <v>45505</v>
      </c>
      <c r="C228" s="484">
        <v>45518.723611111112</v>
      </c>
      <c r="D228" s="473">
        <v>45518.78402777778</v>
      </c>
      <c r="E228" s="474">
        <v>45519</v>
      </c>
      <c r="F228" s="478">
        <v>45519</v>
      </c>
      <c r="G228" s="499">
        <v>45520</v>
      </c>
      <c r="H228" s="500" t="s">
        <v>613</v>
      </c>
      <c r="I228" s="485">
        <v>12372</v>
      </c>
      <c r="J228" s="501" t="s">
        <v>1198</v>
      </c>
      <c r="K228" s="296" t="s">
        <v>560</v>
      </c>
      <c r="L228" s="296" t="s">
        <v>560</v>
      </c>
      <c r="M228" s="472" t="s">
        <v>1201</v>
      </c>
      <c r="N228" s="416" t="s">
        <v>1200</v>
      </c>
      <c r="O228" s="474" t="s">
        <v>612</v>
      </c>
      <c r="P228" s="502" t="s">
        <v>613</v>
      </c>
      <c r="Q228" s="128" t="s">
        <v>605</v>
      </c>
      <c r="R228" s="491">
        <v>0.51527777777777772</v>
      </c>
      <c r="S228" s="475">
        <v>0.71805555555555556</v>
      </c>
      <c r="T228" s="475">
        <v>0.20277777777777783</v>
      </c>
      <c r="U228" s="475">
        <v>0.20833333333333334</v>
      </c>
      <c r="V228" s="503" t="str">
        <f t="shared" si="9"/>
        <v>Dentro</v>
      </c>
      <c r="W228" s="503" t="s">
        <v>605</v>
      </c>
      <c r="X228" s="483"/>
    </row>
    <row r="229" spans="1:24" s="10" customFormat="1" ht="15.75" hidden="1" customHeight="1" x14ac:dyDescent="0.3">
      <c r="A229" s="486" t="s">
        <v>4656</v>
      </c>
      <c r="B229" s="479">
        <v>45505</v>
      </c>
      <c r="C229" s="484">
        <v>45518.739583333336</v>
      </c>
      <c r="D229" s="473">
        <v>45518.782638888886</v>
      </c>
      <c r="E229" s="474">
        <v>45519</v>
      </c>
      <c r="F229" s="478">
        <v>45519</v>
      </c>
      <c r="G229" s="517">
        <v>45523</v>
      </c>
      <c r="H229" s="500" t="s">
        <v>2148</v>
      </c>
      <c r="I229" s="485">
        <v>12380</v>
      </c>
      <c r="J229" s="501" t="s">
        <v>1202</v>
      </c>
      <c r="K229" s="296" t="s">
        <v>560</v>
      </c>
      <c r="L229" s="296" t="s">
        <v>560</v>
      </c>
      <c r="M229" s="472" t="s">
        <v>1204</v>
      </c>
      <c r="N229" s="416" t="s">
        <v>1203</v>
      </c>
      <c r="O229" s="474" t="s">
        <v>612</v>
      </c>
      <c r="P229" s="502" t="s">
        <v>613</v>
      </c>
      <c r="Q229" s="128" t="s">
        <v>605</v>
      </c>
      <c r="R229" s="491">
        <v>0.51527777777777772</v>
      </c>
      <c r="S229" s="475">
        <v>0.71805555555555556</v>
      </c>
      <c r="T229" s="475">
        <v>0.20277777777777783</v>
      </c>
      <c r="U229" s="475">
        <v>0.20833333333333334</v>
      </c>
      <c r="V229" s="503" t="str">
        <f t="shared" si="9"/>
        <v>Dentro</v>
      </c>
      <c r="W229" s="503" t="s">
        <v>605</v>
      </c>
      <c r="X229" s="483"/>
    </row>
    <row r="230" spans="1:24" s="10" customFormat="1" ht="15.75" hidden="1" customHeight="1" x14ac:dyDescent="0.3">
      <c r="A230" s="486" t="s">
        <v>4656</v>
      </c>
      <c r="B230" s="479">
        <v>45505</v>
      </c>
      <c r="C230" s="484">
        <v>45517.73541666667</v>
      </c>
      <c r="D230" s="473">
        <v>45517.78125</v>
      </c>
      <c r="E230" s="474">
        <v>45518</v>
      </c>
      <c r="F230" s="478">
        <v>45519</v>
      </c>
      <c r="G230" s="499">
        <v>45520</v>
      </c>
      <c r="H230" s="500" t="s">
        <v>613</v>
      </c>
      <c r="I230" s="485">
        <v>12378</v>
      </c>
      <c r="J230" s="501" t="s">
        <v>1205</v>
      </c>
      <c r="K230" s="296" t="s">
        <v>560</v>
      </c>
      <c r="L230" s="296" t="s">
        <v>560</v>
      </c>
      <c r="M230" s="472" t="s">
        <v>1207</v>
      </c>
      <c r="N230" s="416" t="s">
        <v>1206</v>
      </c>
      <c r="O230" s="519" t="s">
        <v>4674</v>
      </c>
      <c r="P230" s="502" t="s">
        <v>613</v>
      </c>
      <c r="Q230" s="128" t="s">
        <v>605</v>
      </c>
      <c r="R230" s="491">
        <v>0.41180555555555554</v>
      </c>
      <c r="S230" s="475">
        <v>0.65833333333333333</v>
      </c>
      <c r="T230" s="475">
        <v>0.24652777777777779</v>
      </c>
      <c r="U230" s="475">
        <v>0.20833333333333334</v>
      </c>
      <c r="V230" s="503" t="str">
        <f t="shared" si="9"/>
        <v>Fora</v>
      </c>
      <c r="W230" s="503">
        <f t="shared" ref="W230:W238" si="10">T230-U230</f>
        <v>3.8194444444444448E-2</v>
      </c>
      <c r="X230" s="496"/>
    </row>
    <row r="231" spans="1:24" s="10" customFormat="1" ht="15.75" hidden="1" customHeight="1" x14ac:dyDescent="0.3">
      <c r="A231" s="486" t="s">
        <v>4656</v>
      </c>
      <c r="B231" s="479">
        <v>45505</v>
      </c>
      <c r="C231" s="484">
        <v>45517.740972222222</v>
      </c>
      <c r="D231" s="473">
        <v>45517.810416666667</v>
      </c>
      <c r="E231" s="474">
        <v>45518</v>
      </c>
      <c r="F231" s="478">
        <v>45519</v>
      </c>
      <c r="G231" s="499">
        <v>45520</v>
      </c>
      <c r="H231" s="500" t="s">
        <v>613</v>
      </c>
      <c r="I231" s="485">
        <v>233044</v>
      </c>
      <c r="J231" s="501" t="s">
        <v>1208</v>
      </c>
      <c r="K231" s="296" t="s">
        <v>403</v>
      </c>
      <c r="L231" s="296" t="s">
        <v>560</v>
      </c>
      <c r="M231" s="472" t="s">
        <v>1210</v>
      </c>
      <c r="N231" s="416" t="s">
        <v>1209</v>
      </c>
      <c r="O231" s="519" t="s">
        <v>4674</v>
      </c>
      <c r="P231" s="502" t="s">
        <v>613</v>
      </c>
      <c r="Q231" s="128" t="s">
        <v>605</v>
      </c>
      <c r="R231" s="491">
        <v>0.41180555555555554</v>
      </c>
      <c r="S231" s="475">
        <v>0.65833333333333333</v>
      </c>
      <c r="T231" s="475">
        <v>0.24652777777777779</v>
      </c>
      <c r="U231" s="475">
        <v>0.20833333333333334</v>
      </c>
      <c r="V231" s="503" t="str">
        <f t="shared" si="9"/>
        <v>Fora</v>
      </c>
      <c r="W231" s="503">
        <f t="shared" si="10"/>
        <v>3.8194444444444448E-2</v>
      </c>
      <c r="X231" s="496"/>
    </row>
    <row r="232" spans="1:24" s="10" customFormat="1" ht="15.75" hidden="1" customHeight="1" x14ac:dyDescent="0.3">
      <c r="A232" s="486" t="s">
        <v>4656</v>
      </c>
      <c r="B232" s="479">
        <v>45505</v>
      </c>
      <c r="C232" s="484">
        <v>45517.740972222222</v>
      </c>
      <c r="D232" s="473">
        <v>45517.811805555553</v>
      </c>
      <c r="E232" s="474">
        <v>45518</v>
      </c>
      <c r="F232" s="478">
        <v>45519</v>
      </c>
      <c r="G232" s="499">
        <v>45520</v>
      </c>
      <c r="H232" s="500" t="s">
        <v>613</v>
      </c>
      <c r="I232" s="485">
        <v>233046</v>
      </c>
      <c r="J232" s="501" t="s">
        <v>1211</v>
      </c>
      <c r="K232" s="296" t="s">
        <v>403</v>
      </c>
      <c r="L232" s="296" t="s">
        <v>560</v>
      </c>
      <c r="M232" s="472" t="s">
        <v>1213</v>
      </c>
      <c r="N232" s="416" t="s">
        <v>1212</v>
      </c>
      <c r="O232" s="519" t="s">
        <v>4674</v>
      </c>
      <c r="P232" s="502" t="s">
        <v>613</v>
      </c>
      <c r="Q232" s="128" t="s">
        <v>605</v>
      </c>
      <c r="R232" s="491">
        <v>0.41180555555555554</v>
      </c>
      <c r="S232" s="475">
        <v>0.65833333333333333</v>
      </c>
      <c r="T232" s="475">
        <v>0.24652777777777779</v>
      </c>
      <c r="U232" s="475">
        <v>0.20833333333333334</v>
      </c>
      <c r="V232" s="503" t="str">
        <f t="shared" si="9"/>
        <v>Fora</v>
      </c>
      <c r="W232" s="503">
        <f t="shared" si="10"/>
        <v>3.8194444444444448E-2</v>
      </c>
      <c r="X232" s="496"/>
    </row>
    <row r="233" spans="1:24" s="10" customFormat="1" ht="15.75" hidden="1" customHeight="1" x14ac:dyDescent="0.3">
      <c r="A233" s="486" t="s">
        <v>4656</v>
      </c>
      <c r="B233" s="479">
        <v>45505</v>
      </c>
      <c r="C233" s="484">
        <v>45517.743055555555</v>
      </c>
      <c r="D233" s="473">
        <v>45517.811805555553</v>
      </c>
      <c r="E233" s="474">
        <v>45518</v>
      </c>
      <c r="F233" s="478">
        <v>45519</v>
      </c>
      <c r="G233" s="499">
        <v>45520</v>
      </c>
      <c r="H233" s="500" t="s">
        <v>613</v>
      </c>
      <c r="I233" s="485">
        <v>233045</v>
      </c>
      <c r="J233" s="501" t="s">
        <v>1214</v>
      </c>
      <c r="K233" s="296" t="s">
        <v>403</v>
      </c>
      <c r="L233" s="296" t="s">
        <v>560</v>
      </c>
      <c r="M233" s="472" t="s">
        <v>1216</v>
      </c>
      <c r="N233" s="416" t="s">
        <v>1215</v>
      </c>
      <c r="O233" s="519" t="s">
        <v>4674</v>
      </c>
      <c r="P233" s="502" t="s">
        <v>613</v>
      </c>
      <c r="Q233" s="128" t="s">
        <v>605</v>
      </c>
      <c r="R233" s="491">
        <v>0.41180555555555554</v>
      </c>
      <c r="S233" s="475">
        <v>0.65833333333333333</v>
      </c>
      <c r="T233" s="475">
        <v>0.24652777777777779</v>
      </c>
      <c r="U233" s="475">
        <v>0.20833333333333334</v>
      </c>
      <c r="V233" s="503" t="str">
        <f t="shared" si="9"/>
        <v>Fora</v>
      </c>
      <c r="W233" s="503">
        <f t="shared" si="10"/>
        <v>3.8194444444444448E-2</v>
      </c>
      <c r="X233" s="496"/>
    </row>
    <row r="234" spans="1:24" s="10" customFormat="1" ht="15.75" hidden="1" customHeight="1" x14ac:dyDescent="0.3">
      <c r="A234" s="486" t="s">
        <v>4656</v>
      </c>
      <c r="B234" s="479">
        <v>45505</v>
      </c>
      <c r="C234" s="484">
        <v>45517.743055555555</v>
      </c>
      <c r="D234" s="473">
        <v>45517.810416666667</v>
      </c>
      <c r="E234" s="474">
        <v>45518</v>
      </c>
      <c r="F234" s="478">
        <v>45519</v>
      </c>
      <c r="G234" s="499">
        <v>45520</v>
      </c>
      <c r="H234" s="500" t="s">
        <v>613</v>
      </c>
      <c r="I234" s="485">
        <v>233039</v>
      </c>
      <c r="J234" s="501" t="s">
        <v>1217</v>
      </c>
      <c r="K234" s="296" t="s">
        <v>403</v>
      </c>
      <c r="L234" s="296" t="s">
        <v>560</v>
      </c>
      <c r="M234" s="472" t="s">
        <v>1219</v>
      </c>
      <c r="N234" s="416" t="s">
        <v>1218</v>
      </c>
      <c r="O234" s="519" t="s">
        <v>4674</v>
      </c>
      <c r="P234" s="502" t="s">
        <v>613</v>
      </c>
      <c r="Q234" s="128" t="s">
        <v>605</v>
      </c>
      <c r="R234" s="491">
        <v>0.41180555555555554</v>
      </c>
      <c r="S234" s="475">
        <v>0.65833333333333333</v>
      </c>
      <c r="T234" s="475">
        <v>0.24652777777777779</v>
      </c>
      <c r="U234" s="475">
        <v>0.20833333333333334</v>
      </c>
      <c r="V234" s="503" t="str">
        <f t="shared" si="9"/>
        <v>Fora</v>
      </c>
      <c r="W234" s="503">
        <f t="shared" si="10"/>
        <v>3.8194444444444448E-2</v>
      </c>
      <c r="X234" s="496"/>
    </row>
    <row r="235" spans="1:24" s="10" customFormat="1" ht="15.75" hidden="1" customHeight="1" x14ac:dyDescent="0.3">
      <c r="A235" s="486" t="s">
        <v>4656</v>
      </c>
      <c r="B235" s="479">
        <v>45505</v>
      </c>
      <c r="C235" s="484">
        <v>45518.495833333334</v>
      </c>
      <c r="D235" s="473">
        <v>45518.589583333334</v>
      </c>
      <c r="E235" s="474">
        <v>45518</v>
      </c>
      <c r="F235" s="478">
        <v>45519</v>
      </c>
      <c r="G235" s="517">
        <v>45523</v>
      </c>
      <c r="H235" s="500" t="s">
        <v>2148</v>
      </c>
      <c r="I235" s="485">
        <v>233171</v>
      </c>
      <c r="J235" s="501" t="s">
        <v>1220</v>
      </c>
      <c r="K235" s="296" t="s">
        <v>403</v>
      </c>
      <c r="L235" s="296" t="s">
        <v>560</v>
      </c>
      <c r="M235" s="472" t="s">
        <v>1222</v>
      </c>
      <c r="N235" s="416" t="s">
        <v>1221</v>
      </c>
      <c r="O235" s="519" t="s">
        <v>4674</v>
      </c>
      <c r="P235" s="502" t="s">
        <v>613</v>
      </c>
      <c r="Q235" s="128" t="s">
        <v>605</v>
      </c>
      <c r="R235" s="491">
        <v>0.41180555555555554</v>
      </c>
      <c r="S235" s="475">
        <v>0.65833333333333333</v>
      </c>
      <c r="T235" s="475">
        <v>0.24652777777777779</v>
      </c>
      <c r="U235" s="475">
        <v>0.20833333333333334</v>
      </c>
      <c r="V235" s="503" t="str">
        <f t="shared" si="9"/>
        <v>Fora</v>
      </c>
      <c r="W235" s="503">
        <f t="shared" si="10"/>
        <v>3.8194444444444448E-2</v>
      </c>
      <c r="X235" s="496"/>
    </row>
    <row r="236" spans="1:24" s="10" customFormat="1" ht="15.75" hidden="1" customHeight="1" x14ac:dyDescent="0.3">
      <c r="A236" s="486" t="s">
        <v>4656</v>
      </c>
      <c r="B236" s="479">
        <v>45505</v>
      </c>
      <c r="C236" s="484">
        <v>45518.495833333334</v>
      </c>
      <c r="D236" s="473">
        <v>45518.59097222222</v>
      </c>
      <c r="E236" s="474">
        <v>45518</v>
      </c>
      <c r="F236" s="478">
        <v>45519</v>
      </c>
      <c r="G236" s="499">
        <v>45520</v>
      </c>
      <c r="H236" s="500" t="s">
        <v>613</v>
      </c>
      <c r="I236" s="485">
        <v>233041</v>
      </c>
      <c r="J236" s="501" t="s">
        <v>1223</v>
      </c>
      <c r="K236" s="296" t="s">
        <v>403</v>
      </c>
      <c r="L236" s="296" t="s">
        <v>560</v>
      </c>
      <c r="M236" s="472" t="s">
        <v>1225</v>
      </c>
      <c r="N236" s="416" t="s">
        <v>1224</v>
      </c>
      <c r="O236" s="519" t="s">
        <v>4674</v>
      </c>
      <c r="P236" s="502" t="s">
        <v>613</v>
      </c>
      <c r="Q236" s="128" t="s">
        <v>605</v>
      </c>
      <c r="R236" s="491">
        <v>0.41180555555555554</v>
      </c>
      <c r="S236" s="475">
        <v>0.65833333333333333</v>
      </c>
      <c r="T236" s="475">
        <v>0.24652777777777779</v>
      </c>
      <c r="U236" s="475">
        <v>0.20833333333333334</v>
      </c>
      <c r="V236" s="503" t="str">
        <f t="shared" si="9"/>
        <v>Fora</v>
      </c>
      <c r="W236" s="503">
        <f t="shared" si="10"/>
        <v>3.8194444444444448E-2</v>
      </c>
      <c r="X236" s="496"/>
    </row>
    <row r="237" spans="1:24" s="10" customFormat="1" ht="15.75" hidden="1" customHeight="1" x14ac:dyDescent="0.3">
      <c r="A237" s="486" t="s">
        <v>4656</v>
      </c>
      <c r="B237" s="479">
        <v>45505</v>
      </c>
      <c r="C237" s="484">
        <v>44422.736805555556</v>
      </c>
      <c r="D237" s="473">
        <v>45518.772916666669</v>
      </c>
      <c r="E237" s="474">
        <v>45518</v>
      </c>
      <c r="F237" s="478">
        <v>45519</v>
      </c>
      <c r="G237" s="499">
        <v>45520</v>
      </c>
      <c r="H237" s="500" t="s">
        <v>613</v>
      </c>
      <c r="I237" s="485">
        <v>233042</v>
      </c>
      <c r="J237" s="501" t="s">
        <v>1226</v>
      </c>
      <c r="K237" s="296" t="s">
        <v>403</v>
      </c>
      <c r="L237" s="296" t="s">
        <v>560</v>
      </c>
      <c r="M237" s="472" t="s">
        <v>1228</v>
      </c>
      <c r="N237" s="416" t="s">
        <v>1227</v>
      </c>
      <c r="O237" s="519" t="s">
        <v>4674</v>
      </c>
      <c r="P237" s="502" t="s">
        <v>613</v>
      </c>
      <c r="Q237" s="128" t="s">
        <v>605</v>
      </c>
      <c r="R237" s="491">
        <v>0.41180555555555554</v>
      </c>
      <c r="S237" s="475">
        <v>0.65833333333333333</v>
      </c>
      <c r="T237" s="475">
        <v>0.24652777777777779</v>
      </c>
      <c r="U237" s="475">
        <v>0.20833333333333334</v>
      </c>
      <c r="V237" s="503" t="str">
        <f t="shared" si="9"/>
        <v>Fora</v>
      </c>
      <c r="W237" s="503">
        <f t="shared" si="10"/>
        <v>3.8194444444444448E-2</v>
      </c>
      <c r="X237" s="496"/>
    </row>
    <row r="238" spans="1:24" s="10" customFormat="1" ht="15.75" hidden="1" customHeight="1" x14ac:dyDescent="0.3">
      <c r="A238" s="486" t="s">
        <v>4656</v>
      </c>
      <c r="B238" s="479">
        <v>45505</v>
      </c>
      <c r="C238" s="484">
        <v>45518.757638888892</v>
      </c>
      <c r="D238" s="473">
        <v>45518.790277777778</v>
      </c>
      <c r="E238" s="474">
        <v>45518</v>
      </c>
      <c r="F238" s="478">
        <v>45519</v>
      </c>
      <c r="G238" s="499">
        <v>45520</v>
      </c>
      <c r="H238" s="500" t="s">
        <v>613</v>
      </c>
      <c r="I238" s="485">
        <v>233043</v>
      </c>
      <c r="J238" s="501" t="s">
        <v>1229</v>
      </c>
      <c r="K238" s="296" t="s">
        <v>403</v>
      </c>
      <c r="L238" s="296" t="s">
        <v>560</v>
      </c>
      <c r="M238" s="472" t="s">
        <v>1231</v>
      </c>
      <c r="N238" s="416" t="s">
        <v>1230</v>
      </c>
      <c r="O238" s="519" t="s">
        <v>4674</v>
      </c>
      <c r="P238" s="502" t="s">
        <v>613</v>
      </c>
      <c r="Q238" s="128" t="s">
        <v>605</v>
      </c>
      <c r="R238" s="491">
        <v>0.41180555555555554</v>
      </c>
      <c r="S238" s="475">
        <v>0.65833333333333333</v>
      </c>
      <c r="T238" s="475">
        <v>0.24652777777777779</v>
      </c>
      <c r="U238" s="475">
        <v>0.20833333333333334</v>
      </c>
      <c r="V238" s="503" t="str">
        <f t="shared" si="9"/>
        <v>Fora</v>
      </c>
      <c r="W238" s="503">
        <f t="shared" si="10"/>
        <v>3.8194444444444448E-2</v>
      </c>
      <c r="X238" s="496"/>
    </row>
    <row r="239" spans="1:24" s="10" customFormat="1" ht="15.75" hidden="1" customHeight="1" x14ac:dyDescent="0.3">
      <c r="A239" s="486" t="s">
        <v>4656</v>
      </c>
      <c r="B239" s="479">
        <v>45505</v>
      </c>
      <c r="C239" s="484">
        <v>45517.745138888888</v>
      </c>
      <c r="D239" s="473">
        <v>45519.53125</v>
      </c>
      <c r="E239" s="474">
        <v>45520</v>
      </c>
      <c r="F239" s="478">
        <v>45520</v>
      </c>
      <c r="G239" s="517">
        <v>45523</v>
      </c>
      <c r="H239" s="500" t="s">
        <v>2148</v>
      </c>
      <c r="I239" s="485">
        <v>12384</v>
      </c>
      <c r="J239" s="501" t="s">
        <v>1232</v>
      </c>
      <c r="K239" s="296" t="s">
        <v>560</v>
      </c>
      <c r="L239" s="296" t="s">
        <v>560</v>
      </c>
      <c r="M239" s="472" t="s">
        <v>1234</v>
      </c>
      <c r="N239" s="416" t="s">
        <v>1233</v>
      </c>
      <c r="O239" s="474" t="s">
        <v>612</v>
      </c>
      <c r="P239" s="502" t="s">
        <v>613</v>
      </c>
      <c r="Q239" s="128" t="s">
        <v>605</v>
      </c>
      <c r="R239" s="491">
        <v>0.69236111111111109</v>
      </c>
      <c r="S239" s="475">
        <v>0.78055555555555556</v>
      </c>
      <c r="T239" s="475">
        <v>8.8194444444444464E-2</v>
      </c>
      <c r="U239" s="475">
        <v>0.20833333333333334</v>
      </c>
      <c r="V239" s="503" t="str">
        <f t="shared" si="9"/>
        <v>Dentro</v>
      </c>
      <c r="W239" s="503" t="s">
        <v>605</v>
      </c>
      <c r="X239" s="483"/>
    </row>
    <row r="240" spans="1:24" s="10" customFormat="1" ht="15.75" hidden="1" customHeight="1" x14ac:dyDescent="0.3">
      <c r="A240" s="486" t="s">
        <v>4656</v>
      </c>
      <c r="B240" s="479">
        <v>45505</v>
      </c>
      <c r="C240" s="484">
        <v>45518.724305555559</v>
      </c>
      <c r="D240" s="473">
        <v>45519.513888888891</v>
      </c>
      <c r="E240" s="474">
        <v>45519</v>
      </c>
      <c r="F240" s="478">
        <v>45520</v>
      </c>
      <c r="G240" s="517">
        <v>45523</v>
      </c>
      <c r="H240" s="500" t="s">
        <v>2148</v>
      </c>
      <c r="I240" s="485">
        <v>12381</v>
      </c>
      <c r="J240" s="501" t="s">
        <v>1235</v>
      </c>
      <c r="K240" s="296" t="s">
        <v>560</v>
      </c>
      <c r="L240" s="296" t="s">
        <v>560</v>
      </c>
      <c r="M240" s="472" t="s">
        <v>1237</v>
      </c>
      <c r="N240" s="416" t="s">
        <v>1236</v>
      </c>
      <c r="O240" s="474" t="s">
        <v>612</v>
      </c>
      <c r="P240" s="502" t="s">
        <v>613</v>
      </c>
      <c r="Q240" s="128" t="s">
        <v>605</v>
      </c>
      <c r="R240" s="491">
        <v>0.50208333333333333</v>
      </c>
      <c r="S240" s="475">
        <v>0.66111111111111109</v>
      </c>
      <c r="T240" s="475">
        <v>0.15902777777777777</v>
      </c>
      <c r="U240" s="475">
        <v>0.20833333333333334</v>
      </c>
      <c r="V240" s="503" t="str">
        <f t="shared" si="9"/>
        <v>Dentro</v>
      </c>
      <c r="W240" s="503" t="s">
        <v>605</v>
      </c>
      <c r="X240" s="483"/>
    </row>
    <row r="241" spans="1:24" s="10" customFormat="1" ht="15.75" hidden="1" customHeight="1" x14ac:dyDescent="0.3">
      <c r="A241" s="486" t="s">
        <v>4656</v>
      </c>
      <c r="B241" s="479">
        <v>45505</v>
      </c>
      <c r="C241" s="484">
        <v>44422.736805555556</v>
      </c>
      <c r="D241" s="473">
        <v>45519.486111111109</v>
      </c>
      <c r="E241" s="474">
        <v>45519</v>
      </c>
      <c r="F241" s="478">
        <v>45520</v>
      </c>
      <c r="G241" s="517">
        <v>45523</v>
      </c>
      <c r="H241" s="500" t="s">
        <v>2148</v>
      </c>
      <c r="I241" s="485">
        <v>12382</v>
      </c>
      <c r="J241" s="501" t="s">
        <v>1238</v>
      </c>
      <c r="K241" s="296" t="s">
        <v>560</v>
      </c>
      <c r="L241" s="296" t="s">
        <v>560</v>
      </c>
      <c r="M241" s="472" t="s">
        <v>1240</v>
      </c>
      <c r="N241" s="416" t="s">
        <v>1239</v>
      </c>
      <c r="O241" s="474" t="s">
        <v>612</v>
      </c>
      <c r="P241" s="502" t="s">
        <v>613</v>
      </c>
      <c r="Q241" s="128" t="s">
        <v>605</v>
      </c>
      <c r="R241" s="491">
        <v>0.50208333333333333</v>
      </c>
      <c r="S241" s="475">
        <v>0.66111111111111109</v>
      </c>
      <c r="T241" s="475">
        <v>0.15902777777777777</v>
      </c>
      <c r="U241" s="475">
        <v>0.20833333333333334</v>
      </c>
      <c r="V241" s="503" t="str">
        <f t="shared" si="9"/>
        <v>Dentro</v>
      </c>
      <c r="W241" s="503" t="s">
        <v>605</v>
      </c>
      <c r="X241" s="483"/>
    </row>
    <row r="242" spans="1:24" s="10" customFormat="1" ht="15.75" hidden="1" customHeight="1" x14ac:dyDescent="0.3">
      <c r="A242" s="486" t="s">
        <v>4656</v>
      </c>
      <c r="B242" s="479">
        <v>45505</v>
      </c>
      <c r="C242" s="484">
        <v>45518.9</v>
      </c>
      <c r="D242" s="473">
        <v>45519.511111111111</v>
      </c>
      <c r="E242" s="474">
        <v>45519</v>
      </c>
      <c r="F242" s="478">
        <v>45520</v>
      </c>
      <c r="G242" s="517">
        <v>45523</v>
      </c>
      <c r="H242" s="500" t="s">
        <v>2148</v>
      </c>
      <c r="I242" s="485">
        <v>12383</v>
      </c>
      <c r="J242" s="501" t="s">
        <v>1241</v>
      </c>
      <c r="K242" s="296" t="s">
        <v>560</v>
      </c>
      <c r="L242" s="296" t="s">
        <v>560</v>
      </c>
      <c r="M242" s="472" t="s">
        <v>1243</v>
      </c>
      <c r="N242" s="416" t="s">
        <v>1242</v>
      </c>
      <c r="O242" s="474" t="s">
        <v>612</v>
      </c>
      <c r="P242" s="502" t="s">
        <v>613</v>
      </c>
      <c r="Q242" s="128" t="s">
        <v>605</v>
      </c>
      <c r="R242" s="491">
        <v>0.50208333333333333</v>
      </c>
      <c r="S242" s="475">
        <v>0.66111111111111109</v>
      </c>
      <c r="T242" s="475">
        <v>0.15902777777777777</v>
      </c>
      <c r="U242" s="475">
        <v>0.20833333333333334</v>
      </c>
      <c r="V242" s="503" t="str">
        <f t="shared" si="9"/>
        <v>Dentro</v>
      </c>
      <c r="W242" s="503" t="s">
        <v>605</v>
      </c>
      <c r="X242" s="483"/>
    </row>
    <row r="243" spans="1:24" s="10" customFormat="1" ht="15.75" hidden="1" customHeight="1" x14ac:dyDescent="0.3">
      <c r="A243" s="486" t="s">
        <v>4656</v>
      </c>
      <c r="B243" s="479">
        <v>45505</v>
      </c>
      <c r="C243" s="484">
        <v>45518.910416666666</v>
      </c>
      <c r="D243" s="473">
        <v>45519.665972222225</v>
      </c>
      <c r="E243" s="474">
        <v>45519</v>
      </c>
      <c r="F243" s="478">
        <v>45520</v>
      </c>
      <c r="G243" s="517">
        <v>45523</v>
      </c>
      <c r="H243" s="500" t="s">
        <v>2148</v>
      </c>
      <c r="I243" s="485">
        <v>233168</v>
      </c>
      <c r="J243" s="501" t="s">
        <v>1244</v>
      </c>
      <c r="K243" s="296" t="s">
        <v>403</v>
      </c>
      <c r="L243" s="296" t="s">
        <v>560</v>
      </c>
      <c r="M243" s="472" t="s">
        <v>1246</v>
      </c>
      <c r="N243" s="416" t="s">
        <v>1245</v>
      </c>
      <c r="O243" s="474" t="s">
        <v>612</v>
      </c>
      <c r="P243" s="502" t="s">
        <v>613</v>
      </c>
      <c r="Q243" s="128" t="s">
        <v>605</v>
      </c>
      <c r="R243" s="491">
        <v>0.50208333333333333</v>
      </c>
      <c r="S243" s="475">
        <v>0.66111111111111109</v>
      </c>
      <c r="T243" s="475">
        <v>0.15902777777777777</v>
      </c>
      <c r="U243" s="475">
        <v>0.20833333333333334</v>
      </c>
      <c r="V243" s="503" t="str">
        <f t="shared" si="9"/>
        <v>Dentro</v>
      </c>
      <c r="W243" s="503" t="s">
        <v>605</v>
      </c>
      <c r="X243" s="483"/>
    </row>
    <row r="244" spans="1:24" s="10" customFormat="1" ht="15.75" hidden="1" customHeight="1" x14ac:dyDescent="0.3">
      <c r="A244" s="486" t="s">
        <v>4656</v>
      </c>
      <c r="B244" s="479">
        <v>45505</v>
      </c>
      <c r="C244" s="484">
        <v>45518.723611111112</v>
      </c>
      <c r="D244" s="473">
        <v>45519.513194444444</v>
      </c>
      <c r="E244" s="474">
        <v>45520</v>
      </c>
      <c r="F244" s="478">
        <v>45523</v>
      </c>
      <c r="G244" s="517">
        <v>45525</v>
      </c>
      <c r="H244" s="500" t="s">
        <v>2148</v>
      </c>
      <c r="I244" s="485">
        <v>12406</v>
      </c>
      <c r="J244" s="501" t="s">
        <v>1247</v>
      </c>
      <c r="K244" s="296" t="s">
        <v>560</v>
      </c>
      <c r="L244" s="296" t="s">
        <v>560</v>
      </c>
      <c r="M244" s="472" t="s">
        <v>1250</v>
      </c>
      <c r="N244" s="416" t="s">
        <v>1249</v>
      </c>
      <c r="O244" s="474" t="s">
        <v>612</v>
      </c>
      <c r="P244" s="502" t="s">
        <v>613</v>
      </c>
      <c r="Q244" s="128" t="s">
        <v>605</v>
      </c>
      <c r="R244" s="491">
        <v>0.43125000000000002</v>
      </c>
      <c r="S244" s="475">
        <v>0.77013888888888893</v>
      </c>
      <c r="T244" s="475">
        <v>0.33888888888888891</v>
      </c>
      <c r="U244" s="475">
        <v>0.20833333333333334</v>
      </c>
      <c r="V244" s="503" t="str">
        <f t="shared" si="9"/>
        <v>Fora</v>
      </c>
      <c r="W244" s="503">
        <f t="shared" ref="W244:W250" si="11">T244-U244</f>
        <v>0.13055555555555556</v>
      </c>
      <c r="X244" s="496"/>
    </row>
    <row r="245" spans="1:24" s="10" customFormat="1" ht="15.75" hidden="1" customHeight="1" x14ac:dyDescent="0.3">
      <c r="A245" s="486" t="s">
        <v>4656</v>
      </c>
      <c r="B245" s="479">
        <v>45505</v>
      </c>
      <c r="C245" s="484">
        <v>44422.736805555556</v>
      </c>
      <c r="D245" s="473">
        <v>45519.527083333334</v>
      </c>
      <c r="E245" s="474">
        <v>45520</v>
      </c>
      <c r="F245" s="478">
        <v>45523</v>
      </c>
      <c r="G245" s="517">
        <v>45525</v>
      </c>
      <c r="H245" s="500" t="s">
        <v>2148</v>
      </c>
      <c r="I245" s="485">
        <v>12407</v>
      </c>
      <c r="J245" s="501" t="s">
        <v>1251</v>
      </c>
      <c r="K245" s="296" t="s">
        <v>560</v>
      </c>
      <c r="L245" s="296" t="s">
        <v>560</v>
      </c>
      <c r="M245" s="472" t="s">
        <v>1253</v>
      </c>
      <c r="N245" s="416" t="s">
        <v>1252</v>
      </c>
      <c r="O245" s="474" t="s">
        <v>612</v>
      </c>
      <c r="P245" s="502" t="s">
        <v>613</v>
      </c>
      <c r="Q245" s="128" t="s">
        <v>605</v>
      </c>
      <c r="R245" s="491">
        <v>0.43125000000000002</v>
      </c>
      <c r="S245" s="475">
        <v>0.77013888888888893</v>
      </c>
      <c r="T245" s="475">
        <v>0.33888888888888891</v>
      </c>
      <c r="U245" s="475">
        <v>0.20833333333333334</v>
      </c>
      <c r="V245" s="503" t="str">
        <f t="shared" si="9"/>
        <v>Fora</v>
      </c>
      <c r="W245" s="503">
        <f t="shared" si="11"/>
        <v>0.13055555555555556</v>
      </c>
      <c r="X245" s="496"/>
    </row>
    <row r="246" spans="1:24" s="10" customFormat="1" ht="15.75" hidden="1" customHeight="1" x14ac:dyDescent="0.3">
      <c r="A246" s="486" t="s">
        <v>4656</v>
      </c>
      <c r="B246" s="479">
        <v>45505</v>
      </c>
      <c r="C246" s="484">
        <v>45518.915972222225</v>
      </c>
      <c r="D246" s="473">
        <v>45519.511805555558</v>
      </c>
      <c r="E246" s="474">
        <v>45520</v>
      </c>
      <c r="F246" s="478">
        <v>45523</v>
      </c>
      <c r="G246" s="517">
        <v>45525</v>
      </c>
      <c r="H246" s="500" t="s">
        <v>2148</v>
      </c>
      <c r="I246" s="485">
        <v>12408</v>
      </c>
      <c r="J246" s="501" t="s">
        <v>1254</v>
      </c>
      <c r="K246" s="296" t="s">
        <v>560</v>
      </c>
      <c r="L246" s="296" t="s">
        <v>560</v>
      </c>
      <c r="M246" s="472" t="s">
        <v>1256</v>
      </c>
      <c r="N246" s="416" t="s">
        <v>1255</v>
      </c>
      <c r="O246" s="474" t="s">
        <v>612</v>
      </c>
      <c r="P246" s="502" t="s">
        <v>613</v>
      </c>
      <c r="Q246" s="128" t="s">
        <v>605</v>
      </c>
      <c r="R246" s="491">
        <v>0.43125000000000002</v>
      </c>
      <c r="S246" s="475">
        <v>0.77013888888888893</v>
      </c>
      <c r="T246" s="475">
        <v>0.33888888888888891</v>
      </c>
      <c r="U246" s="475">
        <v>0.20833333333333334</v>
      </c>
      <c r="V246" s="503" t="str">
        <f t="shared" si="9"/>
        <v>Fora</v>
      </c>
      <c r="W246" s="503">
        <f t="shared" si="11"/>
        <v>0.13055555555555556</v>
      </c>
      <c r="X246" s="496"/>
    </row>
    <row r="247" spans="1:24" s="10" customFormat="1" ht="15.75" hidden="1" customHeight="1" x14ac:dyDescent="0.3">
      <c r="A247" s="486" t="s">
        <v>4656</v>
      </c>
      <c r="B247" s="479">
        <v>45505</v>
      </c>
      <c r="C247" s="484">
        <v>45520.35</v>
      </c>
      <c r="D247" s="473">
        <v>45520.400694444441</v>
      </c>
      <c r="E247" s="474">
        <v>45520</v>
      </c>
      <c r="F247" s="478">
        <v>45523</v>
      </c>
      <c r="G247" s="499">
        <v>45524</v>
      </c>
      <c r="H247" s="500" t="s">
        <v>613</v>
      </c>
      <c r="I247" s="485">
        <v>233202</v>
      </c>
      <c r="J247" s="501" t="s">
        <v>1257</v>
      </c>
      <c r="K247" s="296" t="s">
        <v>403</v>
      </c>
      <c r="L247" s="296" t="s">
        <v>560</v>
      </c>
      <c r="M247" s="472" t="s">
        <v>1259</v>
      </c>
      <c r="N247" s="416" t="s">
        <v>1258</v>
      </c>
      <c r="O247" s="474" t="s">
        <v>612</v>
      </c>
      <c r="P247" s="502" t="s">
        <v>613</v>
      </c>
      <c r="Q247" s="128" t="s">
        <v>605</v>
      </c>
      <c r="R247" s="491">
        <v>0.43125000000000002</v>
      </c>
      <c r="S247" s="475">
        <v>0.77013888888888893</v>
      </c>
      <c r="T247" s="475">
        <v>0.33888888888888891</v>
      </c>
      <c r="U247" s="475">
        <v>0.20833333333333334</v>
      </c>
      <c r="V247" s="503" t="str">
        <f t="shared" si="9"/>
        <v>Fora</v>
      </c>
      <c r="W247" s="503">
        <f t="shared" si="11"/>
        <v>0.13055555555555556</v>
      </c>
      <c r="X247" s="496"/>
    </row>
    <row r="248" spans="1:24" s="10" customFormat="1" ht="15.75" hidden="1" customHeight="1" x14ac:dyDescent="0.3">
      <c r="A248" s="486" t="s">
        <v>4656</v>
      </c>
      <c r="B248" s="479">
        <v>45505</v>
      </c>
      <c r="C248" s="484">
        <v>45518.897222222222</v>
      </c>
      <c r="D248" s="473">
        <v>45519.6875</v>
      </c>
      <c r="E248" s="474">
        <v>45523</v>
      </c>
      <c r="F248" s="478">
        <v>45523</v>
      </c>
      <c r="G248" s="499">
        <v>45524</v>
      </c>
      <c r="H248" s="500" t="s">
        <v>613</v>
      </c>
      <c r="I248" s="485">
        <v>12385</v>
      </c>
      <c r="J248" s="501" t="s">
        <v>1260</v>
      </c>
      <c r="K248" s="296" t="s">
        <v>560</v>
      </c>
      <c r="L248" s="296" t="s">
        <v>560</v>
      </c>
      <c r="M248" s="472" t="s">
        <v>1262</v>
      </c>
      <c r="N248" s="416" t="s">
        <v>1261</v>
      </c>
      <c r="O248" s="474" t="s">
        <v>635</v>
      </c>
      <c r="P248" s="502" t="s">
        <v>613</v>
      </c>
      <c r="Q248" s="128" t="s">
        <v>605</v>
      </c>
      <c r="R248" s="491">
        <v>0.52430555555555558</v>
      </c>
      <c r="S248" s="475">
        <v>0.75416666666666665</v>
      </c>
      <c r="T248" s="475">
        <v>0.22986111111111107</v>
      </c>
      <c r="U248" s="475">
        <v>0.20833333333333334</v>
      </c>
      <c r="V248" s="503" t="str">
        <f t="shared" si="9"/>
        <v>Fora</v>
      </c>
      <c r="W248" s="503">
        <f t="shared" si="11"/>
        <v>2.1527777777777729E-2</v>
      </c>
      <c r="X248" s="496"/>
    </row>
    <row r="249" spans="1:24" s="10" customFormat="1" ht="15.75" hidden="1" customHeight="1" x14ac:dyDescent="0.3">
      <c r="A249" s="486" t="s">
        <v>4656</v>
      </c>
      <c r="B249" s="479">
        <v>45505</v>
      </c>
      <c r="C249" s="484">
        <v>45520.349305555559</v>
      </c>
      <c r="D249" s="473">
        <v>45520.475694444445</v>
      </c>
      <c r="E249" s="474">
        <v>45523</v>
      </c>
      <c r="F249" s="478">
        <v>45523</v>
      </c>
      <c r="G249" s="499">
        <v>45524</v>
      </c>
      <c r="H249" s="500" t="s">
        <v>613</v>
      </c>
      <c r="I249" s="485">
        <v>12386</v>
      </c>
      <c r="J249" s="501" t="s">
        <v>1263</v>
      </c>
      <c r="K249" s="296" t="s">
        <v>560</v>
      </c>
      <c r="L249" s="296" t="s">
        <v>560</v>
      </c>
      <c r="M249" s="472" t="s">
        <v>1265</v>
      </c>
      <c r="N249" s="416" t="s">
        <v>1264</v>
      </c>
      <c r="O249" s="474" t="s">
        <v>635</v>
      </c>
      <c r="P249" s="502" t="s">
        <v>613</v>
      </c>
      <c r="Q249" s="128" t="s">
        <v>605</v>
      </c>
      <c r="R249" s="491">
        <v>0.52430555555555558</v>
      </c>
      <c r="S249" s="475">
        <v>0.75416666666666665</v>
      </c>
      <c r="T249" s="475">
        <v>0.22986111111111107</v>
      </c>
      <c r="U249" s="475">
        <v>0.20833333333333334</v>
      </c>
      <c r="V249" s="503" t="str">
        <f t="shared" si="9"/>
        <v>Fora</v>
      </c>
      <c r="W249" s="503">
        <f t="shared" si="11"/>
        <v>2.1527777777777729E-2</v>
      </c>
      <c r="X249" s="496"/>
    </row>
    <row r="250" spans="1:24" s="10" customFormat="1" ht="15.75" hidden="1" customHeight="1" x14ac:dyDescent="0.3">
      <c r="A250" s="486" t="s">
        <v>4656</v>
      </c>
      <c r="B250" s="479">
        <v>45505</v>
      </c>
      <c r="C250" s="484">
        <v>45520.35</v>
      </c>
      <c r="D250" s="473">
        <v>45520.474999999999</v>
      </c>
      <c r="E250" s="474">
        <v>45523</v>
      </c>
      <c r="F250" s="478">
        <v>45523</v>
      </c>
      <c r="G250" s="499">
        <v>45524</v>
      </c>
      <c r="H250" s="500" t="s">
        <v>613</v>
      </c>
      <c r="I250" s="485">
        <v>12387</v>
      </c>
      <c r="J250" s="501" t="s">
        <v>1266</v>
      </c>
      <c r="K250" s="296" t="s">
        <v>560</v>
      </c>
      <c r="L250" s="296" t="s">
        <v>560</v>
      </c>
      <c r="M250" s="472" t="s">
        <v>1268</v>
      </c>
      <c r="N250" s="416" t="s">
        <v>1267</v>
      </c>
      <c r="O250" s="474" t="s">
        <v>635</v>
      </c>
      <c r="P250" s="502" t="s">
        <v>613</v>
      </c>
      <c r="Q250" s="128" t="s">
        <v>605</v>
      </c>
      <c r="R250" s="491">
        <v>0.52430555555555558</v>
      </c>
      <c r="S250" s="475">
        <v>0.75416666666666665</v>
      </c>
      <c r="T250" s="475">
        <v>0.22986111111111107</v>
      </c>
      <c r="U250" s="475">
        <v>0.20833333333333334</v>
      </c>
      <c r="V250" s="503" t="str">
        <f t="shared" si="9"/>
        <v>Fora</v>
      </c>
      <c r="W250" s="503">
        <f t="shared" si="11"/>
        <v>2.1527777777777729E-2</v>
      </c>
      <c r="X250" s="496"/>
    </row>
    <row r="251" spans="1:24" s="10" customFormat="1" ht="15.75" hidden="1" customHeight="1" x14ac:dyDescent="0.3">
      <c r="A251" s="486" t="s">
        <v>4656</v>
      </c>
      <c r="B251" s="479">
        <v>45505</v>
      </c>
      <c r="C251" s="484">
        <v>45518.722916666666</v>
      </c>
      <c r="D251" s="473">
        <v>45519.521527777775</v>
      </c>
      <c r="E251" s="474">
        <v>45523</v>
      </c>
      <c r="F251" s="478">
        <v>45524</v>
      </c>
      <c r="G251" s="499">
        <v>45525</v>
      </c>
      <c r="H251" s="500" t="s">
        <v>613</v>
      </c>
      <c r="I251" s="485">
        <v>12403</v>
      </c>
      <c r="J251" s="501" t="s">
        <v>1269</v>
      </c>
      <c r="K251" s="296" t="s">
        <v>560</v>
      </c>
      <c r="L251" s="296" t="s">
        <v>560</v>
      </c>
      <c r="M251" s="472" t="s">
        <v>1271</v>
      </c>
      <c r="N251" s="416" t="s">
        <v>1270</v>
      </c>
      <c r="O251" s="474" t="s">
        <v>612</v>
      </c>
      <c r="P251" s="502" t="s">
        <v>613</v>
      </c>
      <c r="Q251" s="128" t="s">
        <v>605</v>
      </c>
      <c r="R251" s="491">
        <v>0.45833333333333331</v>
      </c>
      <c r="S251" s="475">
        <v>0.66666666666666663</v>
      </c>
      <c r="T251" s="475">
        <v>0.20833333333333331</v>
      </c>
      <c r="U251" s="475">
        <v>0.20833333333333334</v>
      </c>
      <c r="V251" s="503" t="str">
        <f t="shared" si="9"/>
        <v>Fora</v>
      </c>
      <c r="W251" s="503" t="s">
        <v>605</v>
      </c>
      <c r="X251" s="483"/>
    </row>
    <row r="252" spans="1:24" s="10" customFormat="1" ht="15.75" hidden="1" customHeight="1" x14ac:dyDescent="0.3">
      <c r="A252" s="486" t="s">
        <v>4656</v>
      </c>
      <c r="B252" s="479">
        <v>45505</v>
      </c>
      <c r="C252" s="484">
        <v>45520.751388888886</v>
      </c>
      <c r="D252" s="473">
        <v>46618.334027777775</v>
      </c>
      <c r="E252" s="474">
        <v>45523</v>
      </c>
      <c r="F252" s="478">
        <v>45524</v>
      </c>
      <c r="G252" s="499">
        <v>45525</v>
      </c>
      <c r="H252" s="500" t="s">
        <v>613</v>
      </c>
      <c r="I252" s="485">
        <v>233424</v>
      </c>
      <c r="J252" s="501" t="s">
        <v>1272</v>
      </c>
      <c r="K252" s="296" t="s">
        <v>403</v>
      </c>
      <c r="L252" s="296" t="s">
        <v>560</v>
      </c>
      <c r="M252" s="472" t="s">
        <v>1274</v>
      </c>
      <c r="N252" s="416" t="s">
        <v>1273</v>
      </c>
      <c r="O252" s="474" t="s">
        <v>612</v>
      </c>
      <c r="P252" s="502" t="s">
        <v>613</v>
      </c>
      <c r="Q252" s="128" t="s">
        <v>605</v>
      </c>
      <c r="R252" s="491">
        <v>0.45833333333333331</v>
      </c>
      <c r="S252" s="475">
        <v>0.66666666666666663</v>
      </c>
      <c r="T252" s="475">
        <v>0.20833333333333331</v>
      </c>
      <c r="U252" s="475">
        <v>0.20833333333333334</v>
      </c>
      <c r="V252" s="503" t="str">
        <f t="shared" si="9"/>
        <v>Fora</v>
      </c>
      <c r="W252" s="503" t="s">
        <v>605</v>
      </c>
      <c r="X252" s="483"/>
    </row>
    <row r="253" spans="1:24" s="10" customFormat="1" ht="15.75" hidden="1" customHeight="1" x14ac:dyDescent="0.3">
      <c r="A253" s="486" t="s">
        <v>4656</v>
      </c>
      <c r="B253" s="479">
        <v>45505</v>
      </c>
      <c r="C253" s="484">
        <v>45523.731249999997</v>
      </c>
      <c r="D253" s="473">
        <v>46618.775694444441</v>
      </c>
      <c r="E253" s="474">
        <v>45523</v>
      </c>
      <c r="F253" s="478">
        <v>45524</v>
      </c>
      <c r="G253" s="499">
        <v>45525</v>
      </c>
      <c r="H253" s="500" t="s">
        <v>613</v>
      </c>
      <c r="I253" s="485">
        <v>233465</v>
      </c>
      <c r="J253" s="501" t="s">
        <v>1275</v>
      </c>
      <c r="K253" s="296" t="s">
        <v>403</v>
      </c>
      <c r="L253" s="296" t="s">
        <v>560</v>
      </c>
      <c r="M253" s="472" t="s">
        <v>1277</v>
      </c>
      <c r="N253" s="416" t="s">
        <v>1276</v>
      </c>
      <c r="O253" s="474" t="s">
        <v>612</v>
      </c>
      <c r="P253" s="502" t="s">
        <v>613</v>
      </c>
      <c r="Q253" s="128" t="s">
        <v>605</v>
      </c>
      <c r="R253" s="491">
        <v>0.45833333333333331</v>
      </c>
      <c r="S253" s="475">
        <v>0.66666666666666663</v>
      </c>
      <c r="T253" s="475">
        <v>0.20833333333333331</v>
      </c>
      <c r="U253" s="475">
        <v>0.20833333333333334</v>
      </c>
      <c r="V253" s="503" t="str">
        <f t="shared" si="9"/>
        <v>Fora</v>
      </c>
      <c r="W253" s="503" t="s">
        <v>605</v>
      </c>
      <c r="X253" s="483"/>
    </row>
    <row r="254" spans="1:24" s="10" customFormat="1" ht="15.75" hidden="1" customHeight="1" x14ac:dyDescent="0.3">
      <c r="A254" s="486" t="s">
        <v>4656</v>
      </c>
      <c r="B254" s="479">
        <v>45505</v>
      </c>
      <c r="C254" s="484">
        <v>46615.76666666667</v>
      </c>
      <c r="D254" s="473">
        <v>46615.796527777777</v>
      </c>
      <c r="E254" s="474">
        <v>45524</v>
      </c>
      <c r="F254" s="478">
        <v>45524</v>
      </c>
      <c r="G254" s="499">
        <v>45525</v>
      </c>
      <c r="H254" s="500" t="s">
        <v>613</v>
      </c>
      <c r="I254" s="485">
        <v>12397</v>
      </c>
      <c r="J254" s="501" t="s">
        <v>1278</v>
      </c>
      <c r="K254" s="296" t="s">
        <v>560</v>
      </c>
      <c r="L254" s="296" t="s">
        <v>560</v>
      </c>
      <c r="M254" s="472" t="s">
        <v>1280</v>
      </c>
      <c r="N254" s="416" t="s">
        <v>1279</v>
      </c>
      <c r="O254" s="519" t="s">
        <v>4674</v>
      </c>
      <c r="P254" s="502" t="s">
        <v>613</v>
      </c>
      <c r="Q254" s="128" t="s">
        <v>605</v>
      </c>
      <c r="R254" s="491">
        <v>0.55000000000000004</v>
      </c>
      <c r="S254" s="475">
        <v>0.74791666666666667</v>
      </c>
      <c r="T254" s="475">
        <v>0.19791666666666663</v>
      </c>
      <c r="U254" s="475">
        <v>0.20833333333333334</v>
      </c>
      <c r="V254" s="503" t="str">
        <f t="shared" si="9"/>
        <v>Dentro</v>
      </c>
      <c r="W254" s="503" t="s">
        <v>605</v>
      </c>
      <c r="X254" s="483"/>
    </row>
    <row r="255" spans="1:24" s="10" customFormat="1" ht="15.75" hidden="1" customHeight="1" x14ac:dyDescent="0.3">
      <c r="A255" s="486" t="s">
        <v>4656</v>
      </c>
      <c r="B255" s="479">
        <v>45505</v>
      </c>
      <c r="C255" s="484">
        <v>45520.751388888886</v>
      </c>
      <c r="D255" s="473">
        <v>45523.55972222222</v>
      </c>
      <c r="E255" s="474">
        <v>45524</v>
      </c>
      <c r="F255" s="478">
        <v>45524</v>
      </c>
      <c r="G255" s="499">
        <v>45525</v>
      </c>
      <c r="H255" s="500" t="s">
        <v>613</v>
      </c>
      <c r="I255" s="485">
        <v>12398</v>
      </c>
      <c r="J255" s="501" t="s">
        <v>1281</v>
      </c>
      <c r="K255" s="296" t="s">
        <v>560</v>
      </c>
      <c r="L255" s="296" t="s">
        <v>560</v>
      </c>
      <c r="M255" s="472" t="s">
        <v>1283</v>
      </c>
      <c r="N255" s="416" t="s">
        <v>1282</v>
      </c>
      <c r="O255" s="519" t="s">
        <v>4674</v>
      </c>
      <c r="P255" s="502" t="s">
        <v>613</v>
      </c>
      <c r="Q255" s="128" t="s">
        <v>605</v>
      </c>
      <c r="R255" s="491">
        <v>0.55000000000000004</v>
      </c>
      <c r="S255" s="475">
        <v>0.74791666666666667</v>
      </c>
      <c r="T255" s="475">
        <v>0.19791666666666663</v>
      </c>
      <c r="U255" s="475">
        <v>0.20833333333333334</v>
      </c>
      <c r="V255" s="503" t="str">
        <f t="shared" si="9"/>
        <v>Dentro</v>
      </c>
      <c r="W255" s="503" t="s">
        <v>605</v>
      </c>
      <c r="X255" s="483"/>
    </row>
    <row r="256" spans="1:24" s="10" customFormat="1" ht="15.75" hidden="1" customHeight="1" x14ac:dyDescent="0.3">
      <c r="A256" s="486" t="s">
        <v>4656</v>
      </c>
      <c r="B256" s="479">
        <v>45505</v>
      </c>
      <c r="C256" s="484">
        <v>45523.338888888888</v>
      </c>
      <c r="D256" s="473">
        <v>45523.559027777781</v>
      </c>
      <c r="E256" s="474">
        <v>45524</v>
      </c>
      <c r="F256" s="478">
        <v>45524</v>
      </c>
      <c r="G256" s="499">
        <v>45525</v>
      </c>
      <c r="H256" s="500" t="s">
        <v>613</v>
      </c>
      <c r="I256" s="485">
        <v>12399</v>
      </c>
      <c r="J256" s="501" t="s">
        <v>1284</v>
      </c>
      <c r="K256" s="296" t="s">
        <v>560</v>
      </c>
      <c r="L256" s="296" t="s">
        <v>560</v>
      </c>
      <c r="M256" s="472" t="s">
        <v>1286</v>
      </c>
      <c r="N256" s="416" t="s">
        <v>1285</v>
      </c>
      <c r="O256" s="519" t="s">
        <v>4674</v>
      </c>
      <c r="P256" s="502" t="s">
        <v>613</v>
      </c>
      <c r="Q256" s="128" t="s">
        <v>605</v>
      </c>
      <c r="R256" s="491">
        <v>0.55000000000000004</v>
      </c>
      <c r="S256" s="475">
        <v>0.74791666666666667</v>
      </c>
      <c r="T256" s="475">
        <v>0.19791666666666663</v>
      </c>
      <c r="U256" s="475">
        <v>0.20833333333333334</v>
      </c>
      <c r="V256" s="503" t="str">
        <f t="shared" si="9"/>
        <v>Dentro</v>
      </c>
      <c r="W256" s="503" t="s">
        <v>605</v>
      </c>
      <c r="X256" s="483"/>
    </row>
    <row r="257" spans="1:24" s="10" customFormat="1" ht="15.75" hidden="1" customHeight="1" x14ac:dyDescent="0.3">
      <c r="A257" s="486" t="s">
        <v>4656</v>
      </c>
      <c r="B257" s="479">
        <v>45505</v>
      </c>
      <c r="C257" s="484">
        <v>45523.370138888888</v>
      </c>
      <c r="D257" s="473">
        <v>45523.55972222222</v>
      </c>
      <c r="E257" s="474">
        <v>45524</v>
      </c>
      <c r="F257" s="478">
        <v>45524</v>
      </c>
      <c r="G257" s="499">
        <v>45525</v>
      </c>
      <c r="H257" s="500" t="s">
        <v>613</v>
      </c>
      <c r="I257" s="485">
        <v>12400</v>
      </c>
      <c r="J257" s="501" t="s">
        <v>1287</v>
      </c>
      <c r="K257" s="296" t="s">
        <v>560</v>
      </c>
      <c r="L257" s="296" t="s">
        <v>560</v>
      </c>
      <c r="M257" s="472" t="s">
        <v>1289</v>
      </c>
      <c r="N257" s="416" t="s">
        <v>1288</v>
      </c>
      <c r="O257" s="519" t="s">
        <v>4674</v>
      </c>
      <c r="P257" s="502" t="s">
        <v>613</v>
      </c>
      <c r="Q257" s="128" t="s">
        <v>605</v>
      </c>
      <c r="R257" s="491">
        <v>0.55000000000000004</v>
      </c>
      <c r="S257" s="475">
        <v>0.74791666666666667</v>
      </c>
      <c r="T257" s="475">
        <v>0.19791666666666663</v>
      </c>
      <c r="U257" s="475">
        <v>0.20833333333333334</v>
      </c>
      <c r="V257" s="503" t="str">
        <f t="shared" si="9"/>
        <v>Dentro</v>
      </c>
      <c r="W257" s="503" t="s">
        <v>605</v>
      </c>
      <c r="X257" s="483"/>
    </row>
    <row r="258" spans="1:24" s="10" customFormat="1" ht="15.75" hidden="1" customHeight="1" x14ac:dyDescent="0.3">
      <c r="A258" s="486" t="s">
        <v>4656</v>
      </c>
      <c r="B258" s="479">
        <v>45505</v>
      </c>
      <c r="C258" s="484">
        <v>45523.729861111111</v>
      </c>
      <c r="D258" s="473">
        <v>45524.406944444447</v>
      </c>
      <c r="E258" s="474">
        <v>45524</v>
      </c>
      <c r="F258" s="478">
        <v>45524</v>
      </c>
      <c r="G258" s="499">
        <v>45525</v>
      </c>
      <c r="H258" s="500" t="s">
        <v>613</v>
      </c>
      <c r="I258" s="485">
        <v>12401</v>
      </c>
      <c r="J258" s="501" t="s">
        <v>1290</v>
      </c>
      <c r="K258" s="296" t="s">
        <v>560</v>
      </c>
      <c r="L258" s="296" t="s">
        <v>560</v>
      </c>
      <c r="M258" s="472" t="s">
        <v>1292</v>
      </c>
      <c r="N258" s="416" t="s">
        <v>1291</v>
      </c>
      <c r="O258" s="519" t="s">
        <v>4674</v>
      </c>
      <c r="P258" s="502" t="s">
        <v>613</v>
      </c>
      <c r="Q258" s="128" t="s">
        <v>605</v>
      </c>
      <c r="R258" s="491">
        <v>0.55000000000000004</v>
      </c>
      <c r="S258" s="475">
        <v>0.74791666666666667</v>
      </c>
      <c r="T258" s="475">
        <v>0.19791666666666663</v>
      </c>
      <c r="U258" s="475">
        <v>0.20833333333333334</v>
      </c>
      <c r="V258" s="503" t="str">
        <f t="shared" si="9"/>
        <v>Dentro</v>
      </c>
      <c r="W258" s="503" t="s">
        <v>605</v>
      </c>
      <c r="X258" s="483"/>
    </row>
    <row r="259" spans="1:24" s="10" customFormat="1" ht="15.75" hidden="1" customHeight="1" x14ac:dyDescent="0.3">
      <c r="A259" s="486" t="s">
        <v>4656</v>
      </c>
      <c r="B259" s="479">
        <v>45505</v>
      </c>
      <c r="C259" s="484">
        <v>45523.730555555558</v>
      </c>
      <c r="D259" s="473">
        <v>45524.40625</v>
      </c>
      <c r="E259" s="474">
        <v>45524</v>
      </c>
      <c r="F259" s="478">
        <v>45524</v>
      </c>
      <c r="G259" s="499">
        <v>45525</v>
      </c>
      <c r="H259" s="500" t="s">
        <v>613</v>
      </c>
      <c r="I259" s="485">
        <v>12402</v>
      </c>
      <c r="J259" s="501" t="s">
        <v>1293</v>
      </c>
      <c r="K259" s="296" t="s">
        <v>560</v>
      </c>
      <c r="L259" s="296" t="s">
        <v>560</v>
      </c>
      <c r="M259" s="472" t="s">
        <v>1295</v>
      </c>
      <c r="N259" s="416" t="s">
        <v>1294</v>
      </c>
      <c r="O259" s="519" t="s">
        <v>4674</v>
      </c>
      <c r="P259" s="502" t="s">
        <v>613</v>
      </c>
      <c r="Q259" s="128" t="s">
        <v>605</v>
      </c>
      <c r="R259" s="491">
        <v>0.55000000000000004</v>
      </c>
      <c r="S259" s="475">
        <v>0.74791666666666667</v>
      </c>
      <c r="T259" s="475">
        <v>0.19791666666666663</v>
      </c>
      <c r="U259" s="475">
        <v>0.20833333333333334</v>
      </c>
      <c r="V259" s="503" t="str">
        <f t="shared" si="9"/>
        <v>Dentro</v>
      </c>
      <c r="W259" s="503" t="s">
        <v>605</v>
      </c>
      <c r="X259" s="483"/>
    </row>
    <row r="260" spans="1:24" s="10" customFormat="1" ht="15.75" hidden="1" customHeight="1" x14ac:dyDescent="0.3">
      <c r="A260" s="486" t="s">
        <v>4656</v>
      </c>
      <c r="B260" s="479">
        <v>45505</v>
      </c>
      <c r="C260" s="484">
        <v>45523.740972222222</v>
      </c>
      <c r="D260" s="473">
        <v>45524.537499999999</v>
      </c>
      <c r="E260" s="474">
        <v>45524</v>
      </c>
      <c r="F260" s="478">
        <v>45525</v>
      </c>
      <c r="G260" s="499">
        <v>45526</v>
      </c>
      <c r="H260" s="500" t="s">
        <v>613</v>
      </c>
      <c r="I260" s="485">
        <v>233541</v>
      </c>
      <c r="J260" s="501" t="s">
        <v>1296</v>
      </c>
      <c r="K260" s="296" t="s">
        <v>403</v>
      </c>
      <c r="L260" s="296" t="s">
        <v>560</v>
      </c>
      <c r="M260" s="472" t="s">
        <v>1298</v>
      </c>
      <c r="N260" s="416" t="s">
        <v>1297</v>
      </c>
      <c r="O260" s="519" t="s">
        <v>4674</v>
      </c>
      <c r="P260" s="502" t="s">
        <v>613</v>
      </c>
      <c r="Q260" s="128" t="s">
        <v>605</v>
      </c>
      <c r="R260" s="491">
        <v>0.42499999999999999</v>
      </c>
      <c r="S260" s="475">
        <v>0.49305555555555558</v>
      </c>
      <c r="T260" s="475">
        <v>6.8055555555555591E-2</v>
      </c>
      <c r="U260" s="475">
        <v>0.20833333333333334</v>
      </c>
      <c r="V260" s="503" t="str">
        <f t="shared" si="9"/>
        <v>Dentro</v>
      </c>
      <c r="W260" s="503" t="s">
        <v>605</v>
      </c>
      <c r="X260" s="483"/>
    </row>
    <row r="261" spans="1:24" s="10" customFormat="1" ht="15.75" hidden="1" customHeight="1" x14ac:dyDescent="0.3">
      <c r="A261" s="486" t="s">
        <v>4656</v>
      </c>
      <c r="B261" s="479">
        <v>45505</v>
      </c>
      <c r="C261" s="484">
        <v>45524.691666666666</v>
      </c>
      <c r="D261" s="473">
        <v>45524.777083333334</v>
      </c>
      <c r="E261" s="474">
        <v>45524</v>
      </c>
      <c r="F261" s="478">
        <v>45525</v>
      </c>
      <c r="G261" s="499">
        <v>45526</v>
      </c>
      <c r="H261" s="500" t="s">
        <v>613</v>
      </c>
      <c r="I261" s="485">
        <v>233542</v>
      </c>
      <c r="J261" s="501" t="s">
        <v>1299</v>
      </c>
      <c r="K261" s="296" t="s">
        <v>403</v>
      </c>
      <c r="L261" s="296" t="s">
        <v>560</v>
      </c>
      <c r="M261" s="472" t="s">
        <v>1301</v>
      </c>
      <c r="N261" s="416" t="s">
        <v>1300</v>
      </c>
      <c r="O261" s="519" t="s">
        <v>4674</v>
      </c>
      <c r="P261" s="502" t="s">
        <v>613</v>
      </c>
      <c r="Q261" s="128" t="s">
        <v>605</v>
      </c>
      <c r="R261" s="491">
        <v>0.42499999999999999</v>
      </c>
      <c r="S261" s="475">
        <v>0.49305555555555558</v>
      </c>
      <c r="T261" s="475">
        <v>6.8055555555555591E-2</v>
      </c>
      <c r="U261" s="475">
        <v>0.20833333333333334</v>
      </c>
      <c r="V261" s="503" t="str">
        <f t="shared" si="9"/>
        <v>Dentro</v>
      </c>
      <c r="W261" s="503" t="s">
        <v>605</v>
      </c>
      <c r="X261" s="483"/>
    </row>
    <row r="262" spans="1:24" s="10" customFormat="1" ht="15.75" hidden="1" customHeight="1" x14ac:dyDescent="0.3">
      <c r="A262" s="486" t="s">
        <v>4656</v>
      </c>
      <c r="B262" s="479">
        <v>45505</v>
      </c>
      <c r="C262" s="484">
        <v>45524.703472222223</v>
      </c>
      <c r="D262" s="473">
        <v>45524.775694444441</v>
      </c>
      <c r="E262" s="474">
        <v>45524</v>
      </c>
      <c r="F262" s="478">
        <v>45525</v>
      </c>
      <c r="G262" s="499">
        <v>45526</v>
      </c>
      <c r="H262" s="500" t="s">
        <v>613</v>
      </c>
      <c r="I262" s="485">
        <v>233543</v>
      </c>
      <c r="J262" s="501" t="s">
        <v>1302</v>
      </c>
      <c r="K262" s="296" t="s">
        <v>403</v>
      </c>
      <c r="L262" s="296" t="s">
        <v>560</v>
      </c>
      <c r="M262" s="472" t="s">
        <v>1304</v>
      </c>
      <c r="N262" s="416" t="s">
        <v>1303</v>
      </c>
      <c r="O262" s="519" t="s">
        <v>4674</v>
      </c>
      <c r="P262" s="502" t="s">
        <v>613</v>
      </c>
      <c r="Q262" s="128" t="s">
        <v>605</v>
      </c>
      <c r="R262" s="491">
        <v>0.42499999999999999</v>
      </c>
      <c r="S262" s="475">
        <v>0.49305555555555558</v>
      </c>
      <c r="T262" s="475">
        <v>6.8055555555555591E-2</v>
      </c>
      <c r="U262" s="475">
        <v>0.20833333333333334</v>
      </c>
      <c r="V262" s="503" t="str">
        <f t="shared" si="9"/>
        <v>Dentro</v>
      </c>
      <c r="W262" s="503" t="s">
        <v>605</v>
      </c>
      <c r="X262" s="483"/>
    </row>
    <row r="263" spans="1:24" s="10" customFormat="1" ht="15.75" hidden="1" customHeight="1" x14ac:dyDescent="0.3">
      <c r="A263" s="486" t="s">
        <v>4656</v>
      </c>
      <c r="B263" s="479">
        <v>45505</v>
      </c>
      <c r="C263" s="484">
        <v>45524.727083333331</v>
      </c>
      <c r="D263" s="473">
        <v>45524.788888888892</v>
      </c>
      <c r="E263" s="474">
        <v>45524</v>
      </c>
      <c r="F263" s="478">
        <v>45525</v>
      </c>
      <c r="G263" s="499">
        <v>45526</v>
      </c>
      <c r="H263" s="500" t="s">
        <v>613</v>
      </c>
      <c r="I263" s="485">
        <v>233544</v>
      </c>
      <c r="J263" s="501" t="s">
        <v>1305</v>
      </c>
      <c r="K263" s="296" t="s">
        <v>403</v>
      </c>
      <c r="L263" s="296" t="s">
        <v>560</v>
      </c>
      <c r="M263" s="472" t="s">
        <v>1307</v>
      </c>
      <c r="N263" s="416" t="s">
        <v>1306</v>
      </c>
      <c r="O263" s="519" t="s">
        <v>4674</v>
      </c>
      <c r="P263" s="502" t="s">
        <v>613</v>
      </c>
      <c r="Q263" s="128" t="s">
        <v>605</v>
      </c>
      <c r="R263" s="491">
        <v>0.42499999999999999</v>
      </c>
      <c r="S263" s="475">
        <v>0.49305555555555558</v>
      </c>
      <c r="T263" s="475">
        <v>6.8055555555555591E-2</v>
      </c>
      <c r="U263" s="475">
        <v>0.20833333333333334</v>
      </c>
      <c r="V263" s="503" t="str">
        <f t="shared" si="9"/>
        <v>Dentro</v>
      </c>
      <c r="W263" s="503" t="s">
        <v>605</v>
      </c>
      <c r="X263" s="483"/>
    </row>
    <row r="264" spans="1:24" s="10" customFormat="1" ht="15.75" hidden="1" customHeight="1" x14ac:dyDescent="0.3">
      <c r="A264" s="486" t="s">
        <v>4656</v>
      </c>
      <c r="B264" s="479">
        <v>45505</v>
      </c>
      <c r="C264" s="484">
        <v>45519.332638888889</v>
      </c>
      <c r="D264" s="473">
        <v>45523.406944444447</v>
      </c>
      <c r="E264" s="474">
        <v>45524</v>
      </c>
      <c r="F264" s="478">
        <v>45525</v>
      </c>
      <c r="G264" s="499">
        <v>45526</v>
      </c>
      <c r="H264" s="500" t="s">
        <v>613</v>
      </c>
      <c r="I264" s="485">
        <v>233599</v>
      </c>
      <c r="J264" s="501" t="s">
        <v>1308</v>
      </c>
      <c r="K264" s="296" t="s">
        <v>560</v>
      </c>
      <c r="L264" s="296" t="s">
        <v>1309</v>
      </c>
      <c r="M264" s="472" t="s">
        <v>1311</v>
      </c>
      <c r="N264" s="416" t="s">
        <v>1310</v>
      </c>
      <c r="O264" s="474" t="s">
        <v>635</v>
      </c>
      <c r="P264" s="502" t="s">
        <v>613</v>
      </c>
      <c r="Q264" s="128" t="s">
        <v>605</v>
      </c>
      <c r="R264" s="491">
        <v>0.92569444444444449</v>
      </c>
      <c r="S264" s="475">
        <v>0.39930555555555558</v>
      </c>
      <c r="T264" s="475">
        <v>0.47361111111111109</v>
      </c>
      <c r="U264" s="475">
        <v>0.20833333333333334</v>
      </c>
      <c r="V264" s="503" t="str">
        <f t="shared" si="9"/>
        <v>Fora</v>
      </c>
      <c r="W264" s="503">
        <f t="shared" ref="W264:W269" si="12">T264-U264</f>
        <v>0.26527777777777772</v>
      </c>
      <c r="X264" s="497"/>
    </row>
    <row r="265" spans="1:24" s="10" customFormat="1" ht="15.75" hidden="1" customHeight="1" x14ac:dyDescent="0.3">
      <c r="A265" s="486" t="s">
        <v>4656</v>
      </c>
      <c r="B265" s="479">
        <v>45505</v>
      </c>
      <c r="C265" s="484">
        <v>45524.697222222225</v>
      </c>
      <c r="D265" s="473">
        <v>45524.772222222222</v>
      </c>
      <c r="E265" s="474">
        <v>45525</v>
      </c>
      <c r="F265" s="478">
        <v>45526</v>
      </c>
      <c r="G265" s="517">
        <v>45531</v>
      </c>
      <c r="H265" s="500" t="s">
        <v>2148</v>
      </c>
      <c r="I265" s="485">
        <v>12424</v>
      </c>
      <c r="J265" s="501" t="s">
        <v>1312</v>
      </c>
      <c r="K265" s="296" t="s">
        <v>560</v>
      </c>
      <c r="L265" s="296" t="s">
        <v>560</v>
      </c>
      <c r="M265" s="472" t="s">
        <v>1315</v>
      </c>
      <c r="N265" s="416" t="s">
        <v>1314</v>
      </c>
      <c r="O265" s="474" t="s">
        <v>612</v>
      </c>
      <c r="P265" s="502" t="s">
        <v>613</v>
      </c>
      <c r="Q265" s="128" t="s">
        <v>605</v>
      </c>
      <c r="R265" s="491">
        <v>0.41458333333333336</v>
      </c>
      <c r="S265" s="475">
        <v>0.67708333333333337</v>
      </c>
      <c r="T265" s="475">
        <v>0.26250000000000001</v>
      </c>
      <c r="U265" s="475">
        <v>0.20833333333333334</v>
      </c>
      <c r="V265" s="503" t="str">
        <f t="shared" ref="V265:V302" si="13">IF(T265&lt;U265,"Dentro","Fora")</f>
        <v>Fora</v>
      </c>
      <c r="W265" s="503">
        <f t="shared" si="12"/>
        <v>5.4166666666666669E-2</v>
      </c>
      <c r="X265" s="483" t="s">
        <v>1332</v>
      </c>
    </row>
    <row r="266" spans="1:24" s="10" customFormat="1" ht="15.75" hidden="1" customHeight="1" x14ac:dyDescent="0.3">
      <c r="A266" s="486" t="s">
        <v>4656</v>
      </c>
      <c r="B266" s="479">
        <v>45505</v>
      </c>
      <c r="C266" s="484">
        <v>45524.726388888892</v>
      </c>
      <c r="D266" s="473">
        <v>45524.775000000001</v>
      </c>
      <c r="E266" s="474">
        <v>45525</v>
      </c>
      <c r="F266" s="478">
        <v>45526</v>
      </c>
      <c r="G266" s="517">
        <v>45531</v>
      </c>
      <c r="H266" s="500" t="s">
        <v>2148</v>
      </c>
      <c r="I266" s="485">
        <v>12425</v>
      </c>
      <c r="J266" s="501" t="s">
        <v>1316</v>
      </c>
      <c r="K266" s="296" t="s">
        <v>560</v>
      </c>
      <c r="L266" s="296" t="s">
        <v>560</v>
      </c>
      <c r="M266" s="472" t="s">
        <v>1318</v>
      </c>
      <c r="N266" s="416" t="s">
        <v>1317</v>
      </c>
      <c r="O266" s="474" t="s">
        <v>612</v>
      </c>
      <c r="P266" s="502" t="s">
        <v>613</v>
      </c>
      <c r="Q266" s="128" t="s">
        <v>605</v>
      </c>
      <c r="R266" s="491">
        <v>0.41458333333333336</v>
      </c>
      <c r="S266" s="475">
        <v>0.67708333333333337</v>
      </c>
      <c r="T266" s="475">
        <v>0.26250000000000001</v>
      </c>
      <c r="U266" s="475">
        <v>0.20833333333333334</v>
      </c>
      <c r="V266" s="503" t="str">
        <f t="shared" si="13"/>
        <v>Fora</v>
      </c>
      <c r="W266" s="503">
        <f t="shared" si="12"/>
        <v>5.4166666666666669E-2</v>
      </c>
      <c r="X266" s="483" t="s">
        <v>1332</v>
      </c>
    </row>
    <row r="267" spans="1:24" s="10" customFormat="1" ht="15.75" hidden="1" customHeight="1" x14ac:dyDescent="0.3">
      <c r="A267" s="486" t="s">
        <v>4656</v>
      </c>
      <c r="B267" s="479">
        <v>45505</v>
      </c>
      <c r="C267" s="484">
        <v>45524.727083333331</v>
      </c>
      <c r="D267" s="473">
        <v>45524.779861111114</v>
      </c>
      <c r="E267" s="474">
        <v>45525</v>
      </c>
      <c r="F267" s="478">
        <v>45526</v>
      </c>
      <c r="G267" s="517">
        <v>45531</v>
      </c>
      <c r="H267" s="500" t="s">
        <v>2148</v>
      </c>
      <c r="I267" s="485">
        <v>12426</v>
      </c>
      <c r="J267" s="501" t="s">
        <v>1319</v>
      </c>
      <c r="K267" s="296" t="s">
        <v>560</v>
      </c>
      <c r="L267" s="296" t="s">
        <v>560</v>
      </c>
      <c r="M267" s="472" t="s">
        <v>1321</v>
      </c>
      <c r="N267" s="416" t="s">
        <v>1320</v>
      </c>
      <c r="O267" s="474" t="s">
        <v>612</v>
      </c>
      <c r="P267" s="502" t="s">
        <v>613</v>
      </c>
      <c r="Q267" s="128" t="s">
        <v>605</v>
      </c>
      <c r="R267" s="491">
        <v>0.41458333333333336</v>
      </c>
      <c r="S267" s="475">
        <v>0.67708333333333337</v>
      </c>
      <c r="T267" s="475">
        <v>0.26250000000000001</v>
      </c>
      <c r="U267" s="475">
        <v>0.20833333333333334</v>
      </c>
      <c r="V267" s="503" t="str">
        <f t="shared" si="13"/>
        <v>Fora</v>
      </c>
      <c r="W267" s="503">
        <f t="shared" si="12"/>
        <v>5.4166666666666669E-2</v>
      </c>
      <c r="X267" s="483" t="s">
        <v>1332</v>
      </c>
    </row>
    <row r="268" spans="1:24" s="10" customFormat="1" ht="15.75" hidden="1" customHeight="1" x14ac:dyDescent="0.3">
      <c r="A268" s="486" t="s">
        <v>4656</v>
      </c>
      <c r="B268" s="479">
        <v>45505</v>
      </c>
      <c r="C268" s="484">
        <v>45525.743750000001</v>
      </c>
      <c r="D268" s="473">
        <v>45525.791666666664</v>
      </c>
      <c r="E268" s="474">
        <v>45525</v>
      </c>
      <c r="F268" s="478">
        <v>45526</v>
      </c>
      <c r="G268" s="517">
        <v>45531</v>
      </c>
      <c r="H268" s="500" t="s">
        <v>2148</v>
      </c>
      <c r="I268" s="485">
        <v>233775</v>
      </c>
      <c r="J268" s="501" t="s">
        <v>1322</v>
      </c>
      <c r="K268" s="296" t="s">
        <v>403</v>
      </c>
      <c r="L268" s="296" t="s">
        <v>560</v>
      </c>
      <c r="M268" s="472" t="s">
        <v>1324</v>
      </c>
      <c r="N268" s="416" t="s">
        <v>1323</v>
      </c>
      <c r="O268" s="474" t="s">
        <v>612</v>
      </c>
      <c r="P268" s="502" t="s">
        <v>613</v>
      </c>
      <c r="Q268" s="128" t="s">
        <v>605</v>
      </c>
      <c r="R268" s="491">
        <v>0.41458333333333336</v>
      </c>
      <c r="S268" s="475">
        <v>0.67708333333333337</v>
      </c>
      <c r="T268" s="475">
        <v>0.26250000000000001</v>
      </c>
      <c r="U268" s="475">
        <v>0.20833333333333334</v>
      </c>
      <c r="V268" s="503" t="str">
        <f t="shared" si="13"/>
        <v>Fora</v>
      </c>
      <c r="W268" s="503">
        <f t="shared" si="12"/>
        <v>5.4166666666666669E-2</v>
      </c>
      <c r="X268" s="496"/>
    </row>
    <row r="269" spans="1:24" s="10" customFormat="1" ht="15.75" hidden="1" customHeight="1" x14ac:dyDescent="0.3">
      <c r="A269" s="486" t="s">
        <v>4656</v>
      </c>
      <c r="B269" s="479">
        <v>45505</v>
      </c>
      <c r="C269" s="484">
        <v>45525.495138888888</v>
      </c>
      <c r="D269" s="473">
        <v>45525.568749999999</v>
      </c>
      <c r="E269" s="474">
        <v>45525</v>
      </c>
      <c r="F269" s="478">
        <v>45526</v>
      </c>
      <c r="G269" s="517">
        <v>45531</v>
      </c>
      <c r="H269" s="500" t="s">
        <v>2148</v>
      </c>
      <c r="I269" s="485">
        <v>233774</v>
      </c>
      <c r="J269" s="501" t="s">
        <v>1325</v>
      </c>
      <c r="K269" s="296" t="s">
        <v>403</v>
      </c>
      <c r="L269" s="296" t="s">
        <v>560</v>
      </c>
      <c r="M269" s="472" t="s">
        <v>1327</v>
      </c>
      <c r="N269" s="416" t="s">
        <v>1326</v>
      </c>
      <c r="O269" s="474" t="s">
        <v>612</v>
      </c>
      <c r="P269" s="502" t="s">
        <v>613</v>
      </c>
      <c r="Q269" s="128" t="s">
        <v>605</v>
      </c>
      <c r="R269" s="491">
        <v>0.41458333333333336</v>
      </c>
      <c r="S269" s="475">
        <v>0.67708333333333337</v>
      </c>
      <c r="T269" s="475">
        <v>0.26250000000000001</v>
      </c>
      <c r="U269" s="475">
        <v>0.20833333333333334</v>
      </c>
      <c r="V269" s="503" t="str">
        <f t="shared" si="13"/>
        <v>Fora</v>
      </c>
      <c r="W269" s="503">
        <f t="shared" si="12"/>
        <v>5.4166666666666669E-2</v>
      </c>
      <c r="X269" s="496"/>
    </row>
    <row r="270" spans="1:24" s="10" customFormat="1" ht="15.75" hidden="1" customHeight="1" x14ac:dyDescent="0.3">
      <c r="A270" s="486" t="s">
        <v>4656</v>
      </c>
      <c r="B270" s="479">
        <v>45505</v>
      </c>
      <c r="C270" s="484">
        <v>45456.352083333331</v>
      </c>
      <c r="D270" s="473">
        <v>45469.529861111114</v>
      </c>
      <c r="E270" s="474">
        <v>45469</v>
      </c>
      <c r="F270" s="478">
        <v>45527</v>
      </c>
      <c r="G270" s="517">
        <v>45531</v>
      </c>
      <c r="H270" s="500" t="s">
        <v>2148</v>
      </c>
      <c r="I270" s="485">
        <v>12432</v>
      </c>
      <c r="J270" s="501" t="s">
        <v>1328</v>
      </c>
      <c r="K270" s="296" t="s">
        <v>560</v>
      </c>
      <c r="L270" s="296" t="s">
        <v>560</v>
      </c>
      <c r="M270" s="472" t="s">
        <v>1331</v>
      </c>
      <c r="N270" s="416" t="s">
        <v>1330</v>
      </c>
      <c r="O270" s="474" t="s">
        <v>612</v>
      </c>
      <c r="P270" s="502" t="s">
        <v>613</v>
      </c>
      <c r="Q270" s="128" t="s">
        <v>605</v>
      </c>
      <c r="R270" s="491">
        <v>0.375</v>
      </c>
      <c r="S270" s="475">
        <v>0.57152777777777775</v>
      </c>
      <c r="T270" s="475">
        <v>0.19652777777777775</v>
      </c>
      <c r="U270" s="475">
        <v>0.20833333333333334</v>
      </c>
      <c r="V270" s="503" t="str">
        <f t="shared" si="13"/>
        <v>Dentro</v>
      </c>
      <c r="W270" s="503" t="s">
        <v>605</v>
      </c>
      <c r="X270" s="483" t="s">
        <v>1332</v>
      </c>
    </row>
    <row r="271" spans="1:24" s="10" customFormat="1" ht="15.75" hidden="1" customHeight="1" x14ac:dyDescent="0.3">
      <c r="A271" s="486" t="s">
        <v>4656</v>
      </c>
      <c r="B271" s="479">
        <v>45505</v>
      </c>
      <c r="C271" s="484">
        <v>45525.512499999997</v>
      </c>
      <c r="D271" s="473">
        <v>45525.591666666667</v>
      </c>
      <c r="E271" s="474">
        <v>45526</v>
      </c>
      <c r="F271" s="478">
        <v>45527</v>
      </c>
      <c r="G271" s="517">
        <v>45531</v>
      </c>
      <c r="H271" s="500" t="s">
        <v>2148</v>
      </c>
      <c r="I271" s="485">
        <v>12435</v>
      </c>
      <c r="J271" s="501" t="s">
        <v>1333</v>
      </c>
      <c r="K271" s="296" t="s">
        <v>560</v>
      </c>
      <c r="L271" s="296" t="s">
        <v>560</v>
      </c>
      <c r="M271" s="472" t="s">
        <v>1335</v>
      </c>
      <c r="N271" s="416" t="s">
        <v>1334</v>
      </c>
      <c r="O271" s="474" t="s">
        <v>612</v>
      </c>
      <c r="P271" s="502" t="s">
        <v>613</v>
      </c>
      <c r="Q271" s="128" t="s">
        <v>605</v>
      </c>
      <c r="R271" s="491">
        <v>0.375</v>
      </c>
      <c r="S271" s="475">
        <v>0.57152777777777775</v>
      </c>
      <c r="T271" s="475">
        <v>0.19652777777777775</v>
      </c>
      <c r="U271" s="475">
        <v>0.20833333333333334</v>
      </c>
      <c r="V271" s="503" t="str">
        <f t="shared" si="13"/>
        <v>Dentro</v>
      </c>
      <c r="W271" s="503" t="s">
        <v>605</v>
      </c>
      <c r="X271" s="483" t="s">
        <v>1332</v>
      </c>
    </row>
    <row r="272" spans="1:24" s="10" customFormat="1" ht="15.75" hidden="1" customHeight="1" x14ac:dyDescent="0.3">
      <c r="A272" s="486" t="s">
        <v>4656</v>
      </c>
      <c r="B272" s="479">
        <v>45505</v>
      </c>
      <c r="C272" s="484">
        <v>45502.632638888892</v>
      </c>
      <c r="D272" s="473">
        <v>45524.713194444441</v>
      </c>
      <c r="E272" s="474">
        <v>45526</v>
      </c>
      <c r="F272" s="478">
        <v>45527</v>
      </c>
      <c r="G272" s="517">
        <v>45531</v>
      </c>
      <c r="H272" s="500" t="s">
        <v>2148</v>
      </c>
      <c r="I272" s="485">
        <v>12433</v>
      </c>
      <c r="J272" s="501" t="s">
        <v>1336</v>
      </c>
      <c r="K272" s="296" t="s">
        <v>560</v>
      </c>
      <c r="L272" s="296" t="s">
        <v>560</v>
      </c>
      <c r="M272" s="472" t="s">
        <v>1338</v>
      </c>
      <c r="N272" s="416" t="s">
        <v>1337</v>
      </c>
      <c r="O272" s="474" t="s">
        <v>612</v>
      </c>
      <c r="P272" s="502" t="s">
        <v>613</v>
      </c>
      <c r="Q272" s="128" t="s">
        <v>605</v>
      </c>
      <c r="R272" s="491">
        <v>0.375</v>
      </c>
      <c r="S272" s="475">
        <v>0.57152777777777775</v>
      </c>
      <c r="T272" s="475">
        <v>0.19652777777777775</v>
      </c>
      <c r="U272" s="475">
        <v>0.20833333333333334</v>
      </c>
      <c r="V272" s="503" t="str">
        <f t="shared" si="13"/>
        <v>Dentro</v>
      </c>
      <c r="W272" s="503" t="s">
        <v>605</v>
      </c>
      <c r="X272" s="483" t="s">
        <v>1332</v>
      </c>
    </row>
    <row r="273" spans="1:24" s="10" customFormat="1" ht="15.75" hidden="1" customHeight="1" x14ac:dyDescent="0.3">
      <c r="A273" s="486" t="s">
        <v>4656</v>
      </c>
      <c r="B273" s="479">
        <v>45505</v>
      </c>
      <c r="C273" s="484">
        <v>45523.740972222222</v>
      </c>
      <c r="D273" s="473">
        <v>45524.407638888886</v>
      </c>
      <c r="E273" s="474">
        <v>45526</v>
      </c>
      <c r="F273" s="478">
        <v>45527</v>
      </c>
      <c r="G273" s="517">
        <v>45531</v>
      </c>
      <c r="H273" s="500" t="s">
        <v>2148</v>
      </c>
      <c r="I273" s="485">
        <v>12431</v>
      </c>
      <c r="J273" s="501" t="s">
        <v>1339</v>
      </c>
      <c r="K273" s="296" t="s">
        <v>560</v>
      </c>
      <c r="L273" s="296" t="s">
        <v>560</v>
      </c>
      <c r="M273" s="472" t="s">
        <v>1341</v>
      </c>
      <c r="N273" s="416" t="s">
        <v>1340</v>
      </c>
      <c r="O273" s="474" t="s">
        <v>612</v>
      </c>
      <c r="P273" s="502" t="s">
        <v>613</v>
      </c>
      <c r="Q273" s="128" t="s">
        <v>605</v>
      </c>
      <c r="R273" s="491">
        <v>0.375</v>
      </c>
      <c r="S273" s="475">
        <v>0.57152777777777775</v>
      </c>
      <c r="T273" s="475">
        <v>0.19652777777777775</v>
      </c>
      <c r="U273" s="475">
        <v>0.20833333333333334</v>
      </c>
      <c r="V273" s="503" t="str">
        <f t="shared" si="13"/>
        <v>Dentro</v>
      </c>
      <c r="W273" s="503" t="s">
        <v>605</v>
      </c>
      <c r="X273" s="483" t="s">
        <v>1332</v>
      </c>
    </row>
    <row r="274" spans="1:24" s="10" customFormat="1" ht="15.75" hidden="1" customHeight="1" x14ac:dyDescent="0.3">
      <c r="A274" s="486" t="s">
        <v>4656</v>
      </c>
      <c r="B274" s="479">
        <v>45505</v>
      </c>
      <c r="C274" s="484">
        <v>45524.701388888891</v>
      </c>
      <c r="D274" s="473">
        <v>45524.772222222222</v>
      </c>
      <c r="E274" s="474">
        <v>45526</v>
      </c>
      <c r="F274" s="478">
        <v>45527</v>
      </c>
      <c r="G274" s="517">
        <v>45531</v>
      </c>
      <c r="H274" s="500" t="s">
        <v>2148</v>
      </c>
      <c r="I274" s="485">
        <v>12434</v>
      </c>
      <c r="J274" s="501" t="s">
        <v>1342</v>
      </c>
      <c r="K274" s="296" t="s">
        <v>560</v>
      </c>
      <c r="L274" s="296" t="s">
        <v>560</v>
      </c>
      <c r="M274" s="472" t="s">
        <v>1344</v>
      </c>
      <c r="N274" s="416" t="s">
        <v>1343</v>
      </c>
      <c r="O274" s="474" t="s">
        <v>612</v>
      </c>
      <c r="P274" s="502" t="s">
        <v>613</v>
      </c>
      <c r="Q274" s="128" t="s">
        <v>605</v>
      </c>
      <c r="R274" s="491">
        <v>0.375</v>
      </c>
      <c r="S274" s="475">
        <v>0.57152777777777775</v>
      </c>
      <c r="T274" s="475">
        <v>0.19652777777777775</v>
      </c>
      <c r="U274" s="475">
        <v>0.20833333333333334</v>
      </c>
      <c r="V274" s="503" t="str">
        <f t="shared" si="13"/>
        <v>Dentro</v>
      </c>
      <c r="W274" s="503" t="s">
        <v>605</v>
      </c>
      <c r="X274" s="483" t="s">
        <v>1332</v>
      </c>
    </row>
    <row r="275" spans="1:24" s="10" customFormat="1" ht="15.75" hidden="1" customHeight="1" x14ac:dyDescent="0.3">
      <c r="A275" s="486" t="s">
        <v>4656</v>
      </c>
      <c r="B275" s="479">
        <v>45505</v>
      </c>
      <c r="C275" s="484">
        <v>45526.754861111112</v>
      </c>
      <c r="D275" s="473">
        <v>45527.352777777778</v>
      </c>
      <c r="E275" s="474">
        <v>45526</v>
      </c>
      <c r="F275" s="478">
        <v>45527</v>
      </c>
      <c r="G275" s="517">
        <v>45531</v>
      </c>
      <c r="H275" s="500" t="s">
        <v>2148</v>
      </c>
      <c r="I275" s="485">
        <v>233913</v>
      </c>
      <c r="J275" s="501" t="s">
        <v>1345</v>
      </c>
      <c r="K275" s="296" t="s">
        <v>403</v>
      </c>
      <c r="L275" s="296" t="s">
        <v>560</v>
      </c>
      <c r="M275" s="472" t="s">
        <v>1347</v>
      </c>
      <c r="N275" s="416" t="s">
        <v>1346</v>
      </c>
      <c r="O275" s="474" t="s">
        <v>612</v>
      </c>
      <c r="P275" s="502" t="s">
        <v>613</v>
      </c>
      <c r="Q275" s="128" t="s">
        <v>605</v>
      </c>
      <c r="R275" s="491">
        <v>0.375</v>
      </c>
      <c r="S275" s="475">
        <v>0.57152777777777775</v>
      </c>
      <c r="T275" s="475">
        <v>0.19652777777777775</v>
      </c>
      <c r="U275" s="475">
        <v>0.20833333333333334</v>
      </c>
      <c r="V275" s="503" t="str">
        <f t="shared" si="13"/>
        <v>Dentro</v>
      </c>
      <c r="W275" s="503" t="s">
        <v>605</v>
      </c>
      <c r="X275" s="483"/>
    </row>
    <row r="276" spans="1:24" s="10" customFormat="1" ht="15.75" hidden="1" customHeight="1" x14ac:dyDescent="0.3">
      <c r="A276" s="486" t="s">
        <v>4656</v>
      </c>
      <c r="B276" s="479">
        <v>45505</v>
      </c>
      <c r="C276" s="484">
        <v>45525.461805555555</v>
      </c>
      <c r="D276" s="473">
        <v>45525.604166666664</v>
      </c>
      <c r="E276" s="474">
        <v>45527</v>
      </c>
      <c r="F276" s="478">
        <v>45527</v>
      </c>
      <c r="G276" s="517">
        <v>45531</v>
      </c>
      <c r="H276" s="500" t="s">
        <v>2148</v>
      </c>
      <c r="I276" s="485">
        <v>12427</v>
      </c>
      <c r="J276" s="501" t="s">
        <v>1348</v>
      </c>
      <c r="K276" s="296" t="s">
        <v>560</v>
      </c>
      <c r="L276" s="296" t="s">
        <v>560</v>
      </c>
      <c r="M276" s="472" t="s">
        <v>1350</v>
      </c>
      <c r="N276" s="416" t="s">
        <v>1349</v>
      </c>
      <c r="O276" s="519" t="s">
        <v>4674</v>
      </c>
      <c r="P276" s="502" t="s">
        <v>613</v>
      </c>
      <c r="Q276" s="128" t="s">
        <v>605</v>
      </c>
      <c r="R276" s="491">
        <v>0.48333333333333334</v>
      </c>
      <c r="S276" s="475">
        <v>0.64166666666666672</v>
      </c>
      <c r="T276" s="475">
        <v>0.15833333333333338</v>
      </c>
      <c r="U276" s="475">
        <v>0.20833333333333334</v>
      </c>
      <c r="V276" s="503" t="str">
        <f t="shared" si="13"/>
        <v>Dentro</v>
      </c>
      <c r="W276" s="503" t="s">
        <v>605</v>
      </c>
      <c r="X276" s="483" t="s">
        <v>1332</v>
      </c>
    </row>
    <row r="277" spans="1:24" s="10" customFormat="1" ht="15.75" hidden="1" customHeight="1" x14ac:dyDescent="0.3">
      <c r="A277" s="486" t="s">
        <v>4656</v>
      </c>
      <c r="B277" s="479">
        <v>45505</v>
      </c>
      <c r="C277" s="484">
        <v>45526.618055555555</v>
      </c>
      <c r="D277" s="473">
        <v>45526.69027777778</v>
      </c>
      <c r="E277" s="474">
        <v>45527</v>
      </c>
      <c r="F277" s="478">
        <v>45527</v>
      </c>
      <c r="G277" s="517">
        <v>45531</v>
      </c>
      <c r="H277" s="500" t="s">
        <v>2148</v>
      </c>
      <c r="I277" s="485">
        <v>12428</v>
      </c>
      <c r="J277" s="501" t="s">
        <v>1351</v>
      </c>
      <c r="K277" s="296" t="s">
        <v>560</v>
      </c>
      <c r="L277" s="296" t="s">
        <v>560</v>
      </c>
      <c r="M277" s="472" t="s">
        <v>1353</v>
      </c>
      <c r="N277" s="416" t="s">
        <v>1352</v>
      </c>
      <c r="O277" s="519" t="s">
        <v>4674</v>
      </c>
      <c r="P277" s="502" t="s">
        <v>613</v>
      </c>
      <c r="Q277" s="128" t="s">
        <v>605</v>
      </c>
      <c r="R277" s="491">
        <v>0.48333333333333334</v>
      </c>
      <c r="S277" s="475">
        <v>0.64166666666666672</v>
      </c>
      <c r="T277" s="475">
        <v>0.15833333333333338</v>
      </c>
      <c r="U277" s="475">
        <v>0.20833333333333334</v>
      </c>
      <c r="V277" s="503" t="str">
        <f t="shared" si="13"/>
        <v>Dentro</v>
      </c>
      <c r="W277" s="503" t="s">
        <v>605</v>
      </c>
      <c r="X277" s="483" t="s">
        <v>1332</v>
      </c>
    </row>
    <row r="278" spans="1:24" s="10" customFormat="1" ht="12" hidden="1" x14ac:dyDescent="0.3">
      <c r="A278" s="486" t="s">
        <v>4656</v>
      </c>
      <c r="B278" s="479">
        <v>45505</v>
      </c>
      <c r="C278" s="484">
        <v>45524.727083333331</v>
      </c>
      <c r="D278" s="473">
        <v>45524.772916666669</v>
      </c>
      <c r="E278" s="474">
        <v>45525</v>
      </c>
      <c r="F278" s="478">
        <v>45530</v>
      </c>
      <c r="G278" s="499">
        <v>45531</v>
      </c>
      <c r="H278" s="500" t="s">
        <v>613</v>
      </c>
      <c r="I278" s="485">
        <v>12437</v>
      </c>
      <c r="J278" s="501" t="s">
        <v>1354</v>
      </c>
      <c r="K278" s="296" t="s">
        <v>560</v>
      </c>
      <c r="L278" s="296" t="s">
        <v>560</v>
      </c>
      <c r="M278" s="472" t="s">
        <v>1356</v>
      </c>
      <c r="N278" s="416" t="s">
        <v>1355</v>
      </c>
      <c r="O278" s="519" t="s">
        <v>4674</v>
      </c>
      <c r="P278" s="502" t="s">
        <v>747</v>
      </c>
      <c r="Q278" s="494" t="s">
        <v>4659</v>
      </c>
      <c r="R278" s="491">
        <v>0.41249999999999998</v>
      </c>
      <c r="S278" s="475">
        <v>0.57152777777777775</v>
      </c>
      <c r="T278" s="475">
        <v>0.15902777777777777</v>
      </c>
      <c r="U278" s="475">
        <v>0.20833333333333334</v>
      </c>
      <c r="V278" s="503" t="str">
        <f t="shared" si="13"/>
        <v>Dentro</v>
      </c>
      <c r="W278" s="358" t="s">
        <v>605</v>
      </c>
      <c r="X278" s="483" t="s">
        <v>1357</v>
      </c>
    </row>
    <row r="279" spans="1:24" s="10" customFormat="1" ht="15.75" hidden="1" customHeight="1" x14ac:dyDescent="0.3">
      <c r="A279" s="486" t="s">
        <v>4656</v>
      </c>
      <c r="B279" s="479">
        <v>45505</v>
      </c>
      <c r="C279" s="484">
        <v>45525.76666666667</v>
      </c>
      <c r="D279" s="473">
        <v>45527.496527777781</v>
      </c>
      <c r="E279" s="474">
        <v>45530</v>
      </c>
      <c r="F279" s="478">
        <v>45531</v>
      </c>
      <c r="G279" s="499">
        <v>45531</v>
      </c>
      <c r="H279" s="500" t="s">
        <v>613</v>
      </c>
      <c r="I279" s="485">
        <v>12436</v>
      </c>
      <c r="J279" s="501" t="s">
        <v>1358</v>
      </c>
      <c r="K279" s="296" t="s">
        <v>560</v>
      </c>
      <c r="L279" s="296" t="s">
        <v>560</v>
      </c>
      <c r="M279" s="472" t="s">
        <v>1360</v>
      </c>
      <c r="N279" s="416" t="s">
        <v>1359</v>
      </c>
      <c r="O279" s="519" t="s">
        <v>4674</v>
      </c>
      <c r="P279" s="502" t="s">
        <v>613</v>
      </c>
      <c r="Q279" s="128" t="s">
        <v>605</v>
      </c>
      <c r="R279" s="491">
        <v>0.43958333333333333</v>
      </c>
      <c r="S279" s="475">
        <v>0.49583333333333335</v>
      </c>
      <c r="T279" s="475">
        <v>5.6250000000000022E-2</v>
      </c>
      <c r="U279" s="475">
        <v>0.20833333333333334</v>
      </c>
      <c r="V279" s="503" t="str">
        <f t="shared" si="13"/>
        <v>Dentro</v>
      </c>
      <c r="W279" s="503" t="s">
        <v>605</v>
      </c>
      <c r="X279" s="483"/>
    </row>
    <row r="280" spans="1:24" s="10" customFormat="1" ht="15.75" hidden="1" customHeight="1" x14ac:dyDescent="0.3">
      <c r="A280" s="486" t="s">
        <v>4656</v>
      </c>
      <c r="B280" s="479">
        <v>45505</v>
      </c>
      <c r="C280" s="484">
        <v>45525.770833333336</v>
      </c>
      <c r="D280" s="473">
        <v>45527.496527777781</v>
      </c>
      <c r="E280" s="474">
        <v>45531</v>
      </c>
      <c r="F280" s="478">
        <v>45532</v>
      </c>
      <c r="G280" s="499">
        <v>45532</v>
      </c>
      <c r="H280" s="500" t="s">
        <v>613</v>
      </c>
      <c r="I280" s="485">
        <v>12440</v>
      </c>
      <c r="J280" s="501" t="s">
        <v>1361</v>
      </c>
      <c r="K280" s="296" t="s">
        <v>560</v>
      </c>
      <c r="L280" s="296" t="s">
        <v>560</v>
      </c>
      <c r="M280" s="472" t="s">
        <v>1363</v>
      </c>
      <c r="N280" s="416" t="s">
        <v>1362</v>
      </c>
      <c r="O280" s="474" t="s">
        <v>612</v>
      </c>
      <c r="P280" s="502" t="s">
        <v>613</v>
      </c>
      <c r="Q280" s="128" t="s">
        <v>605</v>
      </c>
      <c r="R280" s="491">
        <v>0.44097222222222221</v>
      </c>
      <c r="S280" s="475">
        <v>0.70486111111111116</v>
      </c>
      <c r="T280" s="475">
        <v>0.26388888888888895</v>
      </c>
      <c r="U280" s="475">
        <v>0.20833333333333334</v>
      </c>
      <c r="V280" s="503" t="str">
        <f t="shared" si="13"/>
        <v>Fora</v>
      </c>
      <c r="W280" s="503">
        <f t="shared" ref="W280:W298" si="14">T280-U280</f>
        <v>5.5555555555555608E-2</v>
      </c>
      <c r="X280" s="496"/>
    </row>
    <row r="281" spans="1:24" s="10" customFormat="1" ht="15.75" hidden="1" customHeight="1" x14ac:dyDescent="0.3">
      <c r="A281" s="486" t="s">
        <v>4656</v>
      </c>
      <c r="B281" s="479">
        <v>45505</v>
      </c>
      <c r="C281" s="484">
        <v>45530.680555555555</v>
      </c>
      <c r="D281" s="473">
        <v>45530.77847222222</v>
      </c>
      <c r="E281" s="474">
        <v>45531</v>
      </c>
      <c r="F281" s="478">
        <v>45532</v>
      </c>
      <c r="G281" s="499">
        <v>45532</v>
      </c>
      <c r="H281" s="500" t="s">
        <v>613</v>
      </c>
      <c r="I281" s="485">
        <v>12441</v>
      </c>
      <c r="J281" s="501" t="s">
        <v>1364</v>
      </c>
      <c r="K281" s="296" t="s">
        <v>560</v>
      </c>
      <c r="L281" s="296" t="s">
        <v>560</v>
      </c>
      <c r="M281" s="472" t="s">
        <v>1366</v>
      </c>
      <c r="N281" s="416" t="s">
        <v>1365</v>
      </c>
      <c r="O281" s="474" t="s">
        <v>612</v>
      </c>
      <c r="P281" s="502" t="s">
        <v>613</v>
      </c>
      <c r="Q281" s="128" t="s">
        <v>605</v>
      </c>
      <c r="R281" s="491">
        <v>0.44097222222222221</v>
      </c>
      <c r="S281" s="475">
        <v>0.70486111111111116</v>
      </c>
      <c r="T281" s="475">
        <v>0.26388888888888895</v>
      </c>
      <c r="U281" s="475">
        <v>0.20833333333333334</v>
      </c>
      <c r="V281" s="503" t="str">
        <f t="shared" si="13"/>
        <v>Fora</v>
      </c>
      <c r="W281" s="503">
        <f t="shared" si="14"/>
        <v>5.5555555555555608E-2</v>
      </c>
      <c r="X281" s="496"/>
    </row>
    <row r="282" spans="1:24" s="10" customFormat="1" ht="15.75" hidden="1" customHeight="1" x14ac:dyDescent="0.3">
      <c r="A282" s="486" t="s">
        <v>4656</v>
      </c>
      <c r="B282" s="479">
        <v>45505</v>
      </c>
      <c r="C282" s="484">
        <v>45530.386805555558</v>
      </c>
      <c r="D282" s="473">
        <v>45531.552777777775</v>
      </c>
      <c r="E282" s="474">
        <v>45531</v>
      </c>
      <c r="F282" s="478">
        <v>45532</v>
      </c>
      <c r="G282" s="499">
        <v>45532</v>
      </c>
      <c r="H282" s="500" t="s">
        <v>613</v>
      </c>
      <c r="I282" s="485">
        <v>234047</v>
      </c>
      <c r="J282" s="501" t="s">
        <v>1367</v>
      </c>
      <c r="K282" s="296" t="s">
        <v>403</v>
      </c>
      <c r="L282" s="296" t="s">
        <v>560</v>
      </c>
      <c r="M282" s="472" t="s">
        <v>1369</v>
      </c>
      <c r="N282" s="416" t="s">
        <v>1368</v>
      </c>
      <c r="O282" s="474" t="s">
        <v>612</v>
      </c>
      <c r="P282" s="502" t="s">
        <v>613</v>
      </c>
      <c r="Q282" s="128" t="s">
        <v>605</v>
      </c>
      <c r="R282" s="491">
        <v>0.44097222222222221</v>
      </c>
      <c r="S282" s="475">
        <v>0.70486111111111116</v>
      </c>
      <c r="T282" s="475">
        <v>0.26388888888888895</v>
      </c>
      <c r="U282" s="475">
        <v>0.20833333333333334</v>
      </c>
      <c r="V282" s="503" t="str">
        <f t="shared" si="13"/>
        <v>Fora</v>
      </c>
      <c r="W282" s="503">
        <f t="shared" si="14"/>
        <v>5.5555555555555608E-2</v>
      </c>
      <c r="X282" s="496"/>
    </row>
    <row r="283" spans="1:24" s="10" customFormat="1" ht="15.75" hidden="1" customHeight="1" x14ac:dyDescent="0.3">
      <c r="A283" s="486" t="s">
        <v>4656</v>
      </c>
      <c r="B283" s="479">
        <v>45505</v>
      </c>
      <c r="C283" s="484">
        <v>45531.502083333333</v>
      </c>
      <c r="D283" s="473">
        <v>45531.544444444444</v>
      </c>
      <c r="E283" s="474">
        <v>45531</v>
      </c>
      <c r="F283" s="478">
        <v>45532</v>
      </c>
      <c r="G283" s="499">
        <v>45532</v>
      </c>
      <c r="H283" s="500" t="s">
        <v>613</v>
      </c>
      <c r="I283" s="485">
        <v>234046</v>
      </c>
      <c r="J283" s="501" t="s">
        <v>1370</v>
      </c>
      <c r="K283" s="296" t="s">
        <v>403</v>
      </c>
      <c r="L283" s="296" t="s">
        <v>560</v>
      </c>
      <c r="M283" s="472" t="s">
        <v>1372</v>
      </c>
      <c r="N283" s="416" t="s">
        <v>1371</v>
      </c>
      <c r="O283" s="474" t="s">
        <v>612</v>
      </c>
      <c r="P283" s="502" t="s">
        <v>613</v>
      </c>
      <c r="Q283" s="128" t="s">
        <v>605</v>
      </c>
      <c r="R283" s="491">
        <v>0.44097222222222221</v>
      </c>
      <c r="S283" s="475">
        <v>0.70486111111111116</v>
      </c>
      <c r="T283" s="475">
        <v>0.26388888888888895</v>
      </c>
      <c r="U283" s="475">
        <v>0.20833333333333334</v>
      </c>
      <c r="V283" s="503" t="str">
        <f t="shared" si="13"/>
        <v>Fora</v>
      </c>
      <c r="W283" s="503">
        <f t="shared" si="14"/>
        <v>5.5555555555555608E-2</v>
      </c>
      <c r="X283" s="496"/>
    </row>
    <row r="284" spans="1:24" s="10" customFormat="1" ht="15.75" hidden="1" customHeight="1" x14ac:dyDescent="0.3">
      <c r="A284" s="486" t="s">
        <v>4656</v>
      </c>
      <c r="B284" s="479">
        <v>45505</v>
      </c>
      <c r="C284" s="484">
        <v>45531.486805555556</v>
      </c>
      <c r="D284" s="473">
        <v>45531.638888888891</v>
      </c>
      <c r="E284" s="474">
        <v>45532</v>
      </c>
      <c r="F284" s="478">
        <v>45533</v>
      </c>
      <c r="G284" s="499">
        <v>45534</v>
      </c>
      <c r="H284" s="500" t="s">
        <v>613</v>
      </c>
      <c r="I284" s="485">
        <v>12444</v>
      </c>
      <c r="J284" s="501" t="s">
        <v>1373</v>
      </c>
      <c r="K284" s="296" t="s">
        <v>560</v>
      </c>
      <c r="L284" s="296" t="s">
        <v>560</v>
      </c>
      <c r="M284" s="472" t="s">
        <v>1375</v>
      </c>
      <c r="N284" s="416" t="s">
        <v>1374</v>
      </c>
      <c r="O284" s="519" t="s">
        <v>4674</v>
      </c>
      <c r="P284" s="502" t="s">
        <v>613</v>
      </c>
      <c r="Q284" s="128" t="s">
        <v>605</v>
      </c>
      <c r="R284" s="491">
        <v>0.42291666666666666</v>
      </c>
      <c r="S284" s="475">
        <v>0.71180555555555558</v>
      </c>
      <c r="T284" s="475">
        <v>0.28888888888888892</v>
      </c>
      <c r="U284" s="475">
        <v>0.20833333333333334</v>
      </c>
      <c r="V284" s="503" t="str">
        <f t="shared" si="13"/>
        <v>Fora</v>
      </c>
      <c r="W284" s="503">
        <f t="shared" si="14"/>
        <v>8.0555555555555575E-2</v>
      </c>
      <c r="X284" s="496"/>
    </row>
    <row r="285" spans="1:24" s="10" customFormat="1" ht="15.75" hidden="1" customHeight="1" x14ac:dyDescent="0.3">
      <c r="A285" s="486" t="s">
        <v>4656</v>
      </c>
      <c r="B285" s="479">
        <v>45505</v>
      </c>
      <c r="C285" s="484">
        <v>45531.493750000001</v>
      </c>
      <c r="D285" s="473">
        <v>45531.63958333333</v>
      </c>
      <c r="E285" s="474">
        <v>45532</v>
      </c>
      <c r="F285" s="478">
        <v>45533</v>
      </c>
      <c r="G285" s="499">
        <v>45534</v>
      </c>
      <c r="H285" s="500" t="s">
        <v>613</v>
      </c>
      <c r="I285" s="485">
        <v>12445</v>
      </c>
      <c r="J285" s="501" t="s">
        <v>1376</v>
      </c>
      <c r="K285" s="296" t="s">
        <v>560</v>
      </c>
      <c r="L285" s="296" t="s">
        <v>560</v>
      </c>
      <c r="M285" s="472" t="s">
        <v>1378</v>
      </c>
      <c r="N285" s="416" t="s">
        <v>1377</v>
      </c>
      <c r="O285" s="519" t="s">
        <v>4674</v>
      </c>
      <c r="P285" s="502" t="s">
        <v>613</v>
      </c>
      <c r="Q285" s="128" t="s">
        <v>605</v>
      </c>
      <c r="R285" s="491">
        <v>0.42291666666666666</v>
      </c>
      <c r="S285" s="475">
        <v>0.71180555555555558</v>
      </c>
      <c r="T285" s="475">
        <v>0.28888888888888892</v>
      </c>
      <c r="U285" s="475">
        <v>0.20833333333333334</v>
      </c>
      <c r="V285" s="503" t="str">
        <f t="shared" si="13"/>
        <v>Fora</v>
      </c>
      <c r="W285" s="503">
        <f t="shared" si="14"/>
        <v>8.0555555555555575E-2</v>
      </c>
      <c r="X285" s="496"/>
    </row>
    <row r="286" spans="1:24" s="10" customFormat="1" ht="15.75" hidden="1" customHeight="1" x14ac:dyDescent="0.3">
      <c r="A286" s="486" t="s">
        <v>4656</v>
      </c>
      <c r="B286" s="479">
        <v>45505</v>
      </c>
      <c r="C286" s="484">
        <v>45531.693055555559</v>
      </c>
      <c r="D286" s="473">
        <v>45531.723611111112</v>
      </c>
      <c r="E286" s="474">
        <v>45532</v>
      </c>
      <c r="F286" s="478">
        <v>45533</v>
      </c>
      <c r="G286" s="499">
        <v>45534</v>
      </c>
      <c r="H286" s="500" t="s">
        <v>613</v>
      </c>
      <c r="I286" s="485">
        <v>12446</v>
      </c>
      <c r="J286" s="501" t="s">
        <v>1379</v>
      </c>
      <c r="K286" s="296" t="s">
        <v>560</v>
      </c>
      <c r="L286" s="296" t="s">
        <v>560</v>
      </c>
      <c r="M286" s="472" t="s">
        <v>1381</v>
      </c>
      <c r="N286" s="416" t="s">
        <v>1380</v>
      </c>
      <c r="O286" s="519" t="s">
        <v>4674</v>
      </c>
      <c r="P286" s="502" t="s">
        <v>613</v>
      </c>
      <c r="Q286" s="128" t="s">
        <v>605</v>
      </c>
      <c r="R286" s="491">
        <v>0.42291666666666666</v>
      </c>
      <c r="S286" s="475">
        <v>0.71180555555555558</v>
      </c>
      <c r="T286" s="475">
        <v>0.28888888888888892</v>
      </c>
      <c r="U286" s="475">
        <v>0.20833333333333334</v>
      </c>
      <c r="V286" s="503" t="str">
        <f t="shared" si="13"/>
        <v>Fora</v>
      </c>
      <c r="W286" s="503">
        <f t="shared" si="14"/>
        <v>8.0555555555555575E-2</v>
      </c>
      <c r="X286" s="496"/>
    </row>
    <row r="287" spans="1:24" s="10" customFormat="1" ht="15.75" hidden="1" customHeight="1" x14ac:dyDescent="0.3">
      <c r="A287" s="486" t="s">
        <v>4656</v>
      </c>
      <c r="B287" s="479">
        <v>45505</v>
      </c>
      <c r="C287" s="484">
        <v>45531.745138888888</v>
      </c>
      <c r="D287" s="473">
        <v>45532.347222222219</v>
      </c>
      <c r="E287" s="474">
        <v>45532</v>
      </c>
      <c r="F287" s="478">
        <v>45533</v>
      </c>
      <c r="G287" s="499">
        <v>45534</v>
      </c>
      <c r="H287" s="500" t="s">
        <v>613</v>
      </c>
      <c r="I287" s="485">
        <v>234288</v>
      </c>
      <c r="J287" s="501" t="s">
        <v>1382</v>
      </c>
      <c r="K287" s="296" t="s">
        <v>403</v>
      </c>
      <c r="L287" s="296" t="s">
        <v>560</v>
      </c>
      <c r="M287" s="472" t="s">
        <v>1384</v>
      </c>
      <c r="N287" s="416" t="s">
        <v>1383</v>
      </c>
      <c r="O287" s="519" t="s">
        <v>4674</v>
      </c>
      <c r="P287" s="502" t="s">
        <v>613</v>
      </c>
      <c r="Q287" s="128" t="s">
        <v>605</v>
      </c>
      <c r="R287" s="491">
        <v>0.42291666666666666</v>
      </c>
      <c r="S287" s="475">
        <v>0.71180555555555558</v>
      </c>
      <c r="T287" s="475">
        <v>0.28888888888888892</v>
      </c>
      <c r="U287" s="475">
        <v>0.20833333333333334</v>
      </c>
      <c r="V287" s="503" t="str">
        <f t="shared" si="13"/>
        <v>Fora</v>
      </c>
      <c r="W287" s="503">
        <f t="shared" si="14"/>
        <v>8.0555555555555575E-2</v>
      </c>
      <c r="X287" s="496"/>
    </row>
    <row r="288" spans="1:24" s="10" customFormat="1" ht="15.75" hidden="1" customHeight="1" x14ac:dyDescent="0.3">
      <c r="A288" s="486" t="s">
        <v>4656</v>
      </c>
      <c r="B288" s="479">
        <v>45505</v>
      </c>
      <c r="C288" s="484">
        <v>45532.513888888891</v>
      </c>
      <c r="D288" s="473">
        <v>45532.580555555556</v>
      </c>
      <c r="E288" s="474">
        <v>45532</v>
      </c>
      <c r="F288" s="478">
        <v>45533</v>
      </c>
      <c r="G288" s="499">
        <v>45534</v>
      </c>
      <c r="H288" s="500" t="s">
        <v>613</v>
      </c>
      <c r="I288" s="485">
        <v>234290</v>
      </c>
      <c r="J288" s="501" t="s">
        <v>1385</v>
      </c>
      <c r="K288" s="296" t="s">
        <v>403</v>
      </c>
      <c r="L288" s="296" t="s">
        <v>560</v>
      </c>
      <c r="M288" s="472" t="s">
        <v>1387</v>
      </c>
      <c r="N288" s="416" t="s">
        <v>1386</v>
      </c>
      <c r="O288" s="519" t="s">
        <v>4674</v>
      </c>
      <c r="P288" s="502" t="s">
        <v>613</v>
      </c>
      <c r="Q288" s="128" t="s">
        <v>605</v>
      </c>
      <c r="R288" s="491">
        <v>0.42291666666666666</v>
      </c>
      <c r="S288" s="475">
        <v>0.71180555555555558</v>
      </c>
      <c r="T288" s="475">
        <v>0.28888888888888892</v>
      </c>
      <c r="U288" s="475">
        <v>0.20833333333333334</v>
      </c>
      <c r="V288" s="503" t="str">
        <f t="shared" si="13"/>
        <v>Fora</v>
      </c>
      <c r="W288" s="503">
        <f t="shared" si="14"/>
        <v>8.0555555555555575E-2</v>
      </c>
      <c r="X288" s="496"/>
    </row>
    <row r="289" spans="1:24" s="10" customFormat="1" ht="15.75" hidden="1" customHeight="1" x14ac:dyDescent="0.3">
      <c r="A289" s="486" t="s">
        <v>4656</v>
      </c>
      <c r="B289" s="479">
        <v>45505</v>
      </c>
      <c r="C289" s="484">
        <v>45532.588888888888</v>
      </c>
      <c r="D289" s="473">
        <v>45532.69027777778</v>
      </c>
      <c r="E289" s="474">
        <v>45532</v>
      </c>
      <c r="F289" s="478">
        <v>45533</v>
      </c>
      <c r="G289" s="499">
        <v>45534</v>
      </c>
      <c r="H289" s="500" t="s">
        <v>613</v>
      </c>
      <c r="I289" s="485">
        <v>234291</v>
      </c>
      <c r="J289" s="501" t="s">
        <v>1388</v>
      </c>
      <c r="K289" s="296" t="s">
        <v>403</v>
      </c>
      <c r="L289" s="296" t="s">
        <v>560</v>
      </c>
      <c r="M289" s="472" t="s">
        <v>1390</v>
      </c>
      <c r="N289" s="416" t="s">
        <v>1389</v>
      </c>
      <c r="O289" s="519" t="s">
        <v>4674</v>
      </c>
      <c r="P289" s="502" t="s">
        <v>613</v>
      </c>
      <c r="Q289" s="128" t="s">
        <v>605</v>
      </c>
      <c r="R289" s="491">
        <v>0.42291666666666666</v>
      </c>
      <c r="S289" s="475">
        <v>0.71180555555555558</v>
      </c>
      <c r="T289" s="475">
        <v>0.28888888888888892</v>
      </c>
      <c r="U289" s="475">
        <v>0.20833333333333334</v>
      </c>
      <c r="V289" s="503" t="str">
        <f t="shared" si="13"/>
        <v>Fora</v>
      </c>
      <c r="W289" s="503">
        <f t="shared" si="14"/>
        <v>8.0555555555555575E-2</v>
      </c>
      <c r="X289" s="496"/>
    </row>
    <row r="290" spans="1:24" s="10" customFormat="1" ht="15.75" hidden="1" customHeight="1" x14ac:dyDescent="0.3">
      <c r="A290" s="486" t="s">
        <v>4656</v>
      </c>
      <c r="B290" s="479">
        <v>45505</v>
      </c>
      <c r="C290" s="484">
        <v>45532.508333333331</v>
      </c>
      <c r="D290" s="473">
        <v>45532.588194444441</v>
      </c>
      <c r="E290" s="474">
        <v>45532</v>
      </c>
      <c r="F290" s="478">
        <v>45533</v>
      </c>
      <c r="G290" s="499">
        <v>45534</v>
      </c>
      <c r="H290" s="500" t="s">
        <v>613</v>
      </c>
      <c r="I290" s="485">
        <v>234289</v>
      </c>
      <c r="J290" s="501" t="s">
        <v>1391</v>
      </c>
      <c r="K290" s="296" t="s">
        <v>403</v>
      </c>
      <c r="L290" s="296" t="s">
        <v>560</v>
      </c>
      <c r="M290" s="472" t="s">
        <v>1393</v>
      </c>
      <c r="N290" s="416" t="s">
        <v>1392</v>
      </c>
      <c r="O290" s="519" t="s">
        <v>4674</v>
      </c>
      <c r="P290" s="502" t="s">
        <v>613</v>
      </c>
      <c r="Q290" s="128" t="s">
        <v>605</v>
      </c>
      <c r="R290" s="491">
        <v>0.42291666666666666</v>
      </c>
      <c r="S290" s="475">
        <v>0.71180555555555558</v>
      </c>
      <c r="T290" s="475">
        <v>0.28888888888888892</v>
      </c>
      <c r="U290" s="475">
        <v>0.20833333333333334</v>
      </c>
      <c r="V290" s="503" t="str">
        <f t="shared" si="13"/>
        <v>Fora</v>
      </c>
      <c r="W290" s="503">
        <f t="shared" si="14"/>
        <v>8.0555555555555575E-2</v>
      </c>
      <c r="X290" s="496"/>
    </row>
    <row r="291" spans="1:24" s="10" customFormat="1" ht="15.75" hidden="1" customHeight="1" x14ac:dyDescent="0.3">
      <c r="A291" s="486" t="s">
        <v>4656</v>
      </c>
      <c r="B291" s="479">
        <v>45505</v>
      </c>
      <c r="C291" s="484">
        <v>45531.648611111108</v>
      </c>
      <c r="D291" s="473">
        <v>45533.395833333336</v>
      </c>
      <c r="E291" s="474">
        <v>45533</v>
      </c>
      <c r="F291" s="478">
        <v>45533</v>
      </c>
      <c r="G291" s="499">
        <v>45534</v>
      </c>
      <c r="H291" s="500" t="s">
        <v>613</v>
      </c>
      <c r="I291" s="485">
        <v>234293</v>
      </c>
      <c r="J291" s="501" t="s">
        <v>1394</v>
      </c>
      <c r="K291" s="296" t="s">
        <v>1309</v>
      </c>
      <c r="L291" s="296" t="s">
        <v>560</v>
      </c>
      <c r="M291" s="472" t="s">
        <v>1311</v>
      </c>
      <c r="N291" s="416" t="s">
        <v>1310</v>
      </c>
      <c r="O291" s="474" t="s">
        <v>635</v>
      </c>
      <c r="P291" s="502" t="s">
        <v>613</v>
      </c>
      <c r="Q291" s="128" t="s">
        <v>605</v>
      </c>
      <c r="R291" s="491">
        <v>0.62777777777777777</v>
      </c>
      <c r="S291" s="475">
        <v>0.68055555555555558</v>
      </c>
      <c r="T291" s="475">
        <v>5.2777777777777812E-2</v>
      </c>
      <c r="U291" s="475">
        <v>0.20833333333333334</v>
      </c>
      <c r="V291" s="503" t="str">
        <f t="shared" si="13"/>
        <v>Dentro</v>
      </c>
      <c r="W291" s="503" t="s">
        <v>605</v>
      </c>
      <c r="X291" s="483"/>
    </row>
    <row r="292" spans="1:24" s="10" customFormat="1" ht="15.75" hidden="1" customHeight="1" x14ac:dyDescent="0.3">
      <c r="A292" s="486" t="s">
        <v>4656</v>
      </c>
      <c r="B292" s="479">
        <v>45536</v>
      </c>
      <c r="C292" s="484">
        <v>45532.518750000003</v>
      </c>
      <c r="D292" s="473">
        <v>45532.79583333333</v>
      </c>
      <c r="E292" s="474">
        <v>45533</v>
      </c>
      <c r="F292" s="478">
        <v>45537</v>
      </c>
      <c r="G292" s="499">
        <v>45537</v>
      </c>
      <c r="H292" s="500" t="s">
        <v>613</v>
      </c>
      <c r="I292" s="485">
        <v>12452</v>
      </c>
      <c r="J292" s="501" t="s">
        <v>1395</v>
      </c>
      <c r="K292" s="296" t="s">
        <v>560</v>
      </c>
      <c r="L292" s="296" t="s">
        <v>560</v>
      </c>
      <c r="M292" s="472" t="s">
        <v>1397</v>
      </c>
      <c r="N292" s="416" t="s">
        <v>1396</v>
      </c>
      <c r="O292" s="519" t="s">
        <v>4674</v>
      </c>
      <c r="P292" s="502" t="s">
        <v>613</v>
      </c>
      <c r="Q292" s="128" t="s">
        <v>605</v>
      </c>
      <c r="R292" s="491">
        <v>0.37569444444444444</v>
      </c>
      <c r="S292" s="475">
        <v>0.72083333333333333</v>
      </c>
      <c r="T292" s="475">
        <v>0.34513888888888888</v>
      </c>
      <c r="U292" s="475">
        <v>0.20833333333333334</v>
      </c>
      <c r="V292" s="503" t="str">
        <f t="shared" si="13"/>
        <v>Fora</v>
      </c>
      <c r="W292" s="503">
        <f t="shared" si="14"/>
        <v>0.13680555555555554</v>
      </c>
      <c r="X292" s="496"/>
    </row>
    <row r="293" spans="1:24" s="10" customFormat="1" ht="15.75" hidden="1" customHeight="1" x14ac:dyDescent="0.3">
      <c r="A293" s="486" t="s">
        <v>4656</v>
      </c>
      <c r="B293" s="479">
        <v>45536</v>
      </c>
      <c r="C293" s="484">
        <v>45532.505555555559</v>
      </c>
      <c r="D293" s="473">
        <v>45532.79583333333</v>
      </c>
      <c r="E293" s="474">
        <v>45533</v>
      </c>
      <c r="F293" s="478">
        <v>45537</v>
      </c>
      <c r="G293" s="499">
        <v>45537</v>
      </c>
      <c r="H293" s="500" t="s">
        <v>613</v>
      </c>
      <c r="I293" s="485">
        <v>12451</v>
      </c>
      <c r="J293" s="501" t="s">
        <v>1398</v>
      </c>
      <c r="K293" s="296" t="s">
        <v>560</v>
      </c>
      <c r="L293" s="296" t="s">
        <v>560</v>
      </c>
      <c r="M293" s="472" t="s">
        <v>1400</v>
      </c>
      <c r="N293" s="416" t="s">
        <v>1399</v>
      </c>
      <c r="O293" s="519" t="s">
        <v>4674</v>
      </c>
      <c r="P293" s="502" t="s">
        <v>613</v>
      </c>
      <c r="Q293" s="128" t="s">
        <v>605</v>
      </c>
      <c r="R293" s="491">
        <v>0.37569444444444444</v>
      </c>
      <c r="S293" s="475">
        <v>0.72083333333333333</v>
      </c>
      <c r="T293" s="475">
        <v>0.34513888888888888</v>
      </c>
      <c r="U293" s="475">
        <v>0.20833333333333334</v>
      </c>
      <c r="V293" s="503" t="str">
        <f t="shared" si="13"/>
        <v>Fora</v>
      </c>
      <c r="W293" s="503">
        <f t="shared" si="14"/>
        <v>0.13680555555555554</v>
      </c>
      <c r="X293" s="496"/>
    </row>
    <row r="294" spans="1:24" s="10" customFormat="1" ht="15.75" hidden="1" customHeight="1" x14ac:dyDescent="0.3">
      <c r="A294" s="486" t="s">
        <v>4656</v>
      </c>
      <c r="B294" s="479">
        <v>45536</v>
      </c>
      <c r="C294" s="484">
        <v>45533.466666666667</v>
      </c>
      <c r="D294" s="473">
        <v>45533.556944444441</v>
      </c>
      <c r="E294" s="474">
        <v>45534</v>
      </c>
      <c r="F294" s="478">
        <v>45537</v>
      </c>
      <c r="G294" s="499">
        <v>45537</v>
      </c>
      <c r="H294" s="500" t="s">
        <v>613</v>
      </c>
      <c r="I294" s="485">
        <v>12453</v>
      </c>
      <c r="J294" s="501" t="s">
        <v>1401</v>
      </c>
      <c r="K294" s="296" t="s">
        <v>560</v>
      </c>
      <c r="L294" s="296" t="s">
        <v>560</v>
      </c>
      <c r="M294" s="472" t="s">
        <v>1403</v>
      </c>
      <c r="N294" s="416" t="s">
        <v>1402</v>
      </c>
      <c r="O294" s="519" t="s">
        <v>4674</v>
      </c>
      <c r="P294" s="502" t="s">
        <v>613</v>
      </c>
      <c r="Q294" s="128" t="s">
        <v>605</v>
      </c>
      <c r="R294" s="491">
        <v>0.37569444444444444</v>
      </c>
      <c r="S294" s="475">
        <v>0.72083333333333333</v>
      </c>
      <c r="T294" s="475">
        <v>0.34513888888888888</v>
      </c>
      <c r="U294" s="475">
        <v>0.20833333333333334</v>
      </c>
      <c r="V294" s="503" t="str">
        <f t="shared" si="13"/>
        <v>Fora</v>
      </c>
      <c r="W294" s="503">
        <f t="shared" si="14"/>
        <v>0.13680555555555554</v>
      </c>
      <c r="X294" s="496"/>
    </row>
    <row r="295" spans="1:24" s="10" customFormat="1" ht="15.75" hidden="1" customHeight="1" x14ac:dyDescent="0.3">
      <c r="A295" s="486" t="s">
        <v>4656</v>
      </c>
      <c r="B295" s="479">
        <v>45536</v>
      </c>
      <c r="C295" s="484">
        <v>45533.47152777778</v>
      </c>
      <c r="D295" s="473">
        <v>45533.556250000001</v>
      </c>
      <c r="E295" s="474">
        <v>45534</v>
      </c>
      <c r="F295" s="478">
        <v>45537</v>
      </c>
      <c r="G295" s="499">
        <v>45537</v>
      </c>
      <c r="H295" s="500" t="s">
        <v>613</v>
      </c>
      <c r="I295" s="485">
        <v>12454</v>
      </c>
      <c r="J295" s="501" t="s">
        <v>1404</v>
      </c>
      <c r="K295" s="296" t="s">
        <v>560</v>
      </c>
      <c r="L295" s="296" t="s">
        <v>560</v>
      </c>
      <c r="M295" s="472" t="s">
        <v>1406</v>
      </c>
      <c r="N295" s="416" t="s">
        <v>1405</v>
      </c>
      <c r="O295" s="519" t="s">
        <v>4674</v>
      </c>
      <c r="P295" s="502" t="s">
        <v>613</v>
      </c>
      <c r="Q295" s="128" t="s">
        <v>605</v>
      </c>
      <c r="R295" s="491">
        <v>0.37569444444444444</v>
      </c>
      <c r="S295" s="475">
        <v>0.72083333333333333</v>
      </c>
      <c r="T295" s="475">
        <v>0.34513888888888888</v>
      </c>
      <c r="U295" s="475">
        <v>0.20833333333333334</v>
      </c>
      <c r="V295" s="503" t="str">
        <f t="shared" si="13"/>
        <v>Fora</v>
      </c>
      <c r="W295" s="503">
        <f t="shared" si="14"/>
        <v>0.13680555555555554</v>
      </c>
      <c r="X295" s="496"/>
    </row>
    <row r="296" spans="1:24" s="10" customFormat="1" ht="15.75" hidden="1" customHeight="1" x14ac:dyDescent="0.3">
      <c r="A296" s="486" t="s">
        <v>4656</v>
      </c>
      <c r="B296" s="479">
        <v>45536</v>
      </c>
      <c r="C296" s="484">
        <v>45533.468055555553</v>
      </c>
      <c r="D296" s="473">
        <v>45533.552777777775</v>
      </c>
      <c r="E296" s="474">
        <v>45533</v>
      </c>
      <c r="F296" s="478">
        <v>45537</v>
      </c>
      <c r="G296" s="499">
        <v>45537</v>
      </c>
      <c r="H296" s="500" t="s">
        <v>613</v>
      </c>
      <c r="I296" s="485">
        <v>234454</v>
      </c>
      <c r="J296" s="501" t="s">
        <v>1407</v>
      </c>
      <c r="K296" s="296" t="s">
        <v>403</v>
      </c>
      <c r="L296" s="296" t="s">
        <v>560</v>
      </c>
      <c r="M296" s="472" t="s">
        <v>1409</v>
      </c>
      <c r="N296" s="416" t="s">
        <v>1408</v>
      </c>
      <c r="O296" s="519" t="s">
        <v>4674</v>
      </c>
      <c r="P296" s="502" t="s">
        <v>613</v>
      </c>
      <c r="Q296" s="128" t="s">
        <v>605</v>
      </c>
      <c r="R296" s="491">
        <v>0.37569444444444444</v>
      </c>
      <c r="S296" s="475">
        <v>0.72083333333333333</v>
      </c>
      <c r="T296" s="475">
        <v>0.34513888888888888</v>
      </c>
      <c r="U296" s="475">
        <v>0.20833333333333334</v>
      </c>
      <c r="V296" s="503" t="str">
        <f t="shared" si="13"/>
        <v>Fora</v>
      </c>
      <c r="W296" s="503">
        <f t="shared" si="14"/>
        <v>0.13680555555555554</v>
      </c>
      <c r="X296" s="496"/>
    </row>
    <row r="297" spans="1:24" s="10" customFormat="1" ht="15.75" hidden="1" customHeight="1" x14ac:dyDescent="0.3">
      <c r="A297" s="486" t="s">
        <v>4656</v>
      </c>
      <c r="B297" s="479">
        <v>45536</v>
      </c>
      <c r="C297" s="484">
        <v>45534.438888888886</v>
      </c>
      <c r="D297" s="473">
        <v>45534.536111111112</v>
      </c>
      <c r="E297" s="474">
        <v>45534</v>
      </c>
      <c r="F297" s="478">
        <v>45537</v>
      </c>
      <c r="G297" s="499">
        <v>45537</v>
      </c>
      <c r="H297" s="500" t="s">
        <v>613</v>
      </c>
      <c r="I297" s="485">
        <v>234455</v>
      </c>
      <c r="J297" s="501" t="s">
        <v>1410</v>
      </c>
      <c r="K297" s="296" t="s">
        <v>403</v>
      </c>
      <c r="L297" s="296" t="s">
        <v>560</v>
      </c>
      <c r="M297" s="472" t="s">
        <v>1412</v>
      </c>
      <c r="N297" s="416" t="s">
        <v>1411</v>
      </c>
      <c r="O297" s="519" t="s">
        <v>4674</v>
      </c>
      <c r="P297" s="502" t="s">
        <v>613</v>
      </c>
      <c r="Q297" s="128" t="s">
        <v>605</v>
      </c>
      <c r="R297" s="491">
        <v>0.37569444444444444</v>
      </c>
      <c r="S297" s="475">
        <v>0.72083333333333333</v>
      </c>
      <c r="T297" s="475">
        <v>0.34513888888888888</v>
      </c>
      <c r="U297" s="475">
        <v>0.20833333333333334</v>
      </c>
      <c r="V297" s="503" t="str">
        <f t="shared" si="13"/>
        <v>Fora</v>
      </c>
      <c r="W297" s="503">
        <f t="shared" si="14"/>
        <v>0.13680555555555554</v>
      </c>
      <c r="X297" s="496"/>
    </row>
    <row r="298" spans="1:24" s="10" customFormat="1" ht="15.75" hidden="1" customHeight="1" x14ac:dyDescent="0.3">
      <c r="A298" s="486" t="s">
        <v>4656</v>
      </c>
      <c r="B298" s="479">
        <v>45536</v>
      </c>
      <c r="C298" s="484">
        <v>45534.441666666666</v>
      </c>
      <c r="D298" s="473">
        <v>45534.538194444445</v>
      </c>
      <c r="E298" s="474">
        <v>45534</v>
      </c>
      <c r="F298" s="478">
        <v>45537</v>
      </c>
      <c r="G298" s="499">
        <v>45537</v>
      </c>
      <c r="H298" s="500" t="s">
        <v>613</v>
      </c>
      <c r="I298" s="485">
        <v>234456</v>
      </c>
      <c r="J298" s="501" t="s">
        <v>1413</v>
      </c>
      <c r="K298" s="296" t="s">
        <v>403</v>
      </c>
      <c r="L298" s="296" t="s">
        <v>560</v>
      </c>
      <c r="M298" s="472" t="s">
        <v>1415</v>
      </c>
      <c r="N298" s="416" t="s">
        <v>1414</v>
      </c>
      <c r="O298" s="519" t="s">
        <v>4674</v>
      </c>
      <c r="P298" s="502" t="s">
        <v>613</v>
      </c>
      <c r="Q298" s="128" t="s">
        <v>605</v>
      </c>
      <c r="R298" s="491">
        <v>0.37569444444444444</v>
      </c>
      <c r="S298" s="475">
        <v>0.72083333333333333</v>
      </c>
      <c r="T298" s="475">
        <v>0.34513888888888888</v>
      </c>
      <c r="U298" s="475">
        <v>0.20833333333333334</v>
      </c>
      <c r="V298" s="503" t="str">
        <f t="shared" si="13"/>
        <v>Fora</v>
      </c>
      <c r="W298" s="503">
        <f t="shared" si="14"/>
        <v>0.13680555555555554</v>
      </c>
      <c r="X298" s="496"/>
    </row>
    <row r="299" spans="1:24" s="10" customFormat="1" ht="15.75" hidden="1" customHeight="1" x14ac:dyDescent="0.3">
      <c r="A299" s="486" t="s">
        <v>4656</v>
      </c>
      <c r="B299" s="479">
        <v>45536</v>
      </c>
      <c r="C299" s="484">
        <v>45534.436111111114</v>
      </c>
      <c r="D299" s="473">
        <v>45534.480555555558</v>
      </c>
      <c r="E299" s="474">
        <v>45537</v>
      </c>
      <c r="F299" s="478">
        <v>45537</v>
      </c>
      <c r="G299" s="499">
        <v>45537</v>
      </c>
      <c r="H299" s="500" t="s">
        <v>613</v>
      </c>
      <c r="I299" s="485">
        <v>12455</v>
      </c>
      <c r="J299" s="501" t="s">
        <v>1416</v>
      </c>
      <c r="K299" s="296" t="s">
        <v>560</v>
      </c>
      <c r="L299" s="296" t="s">
        <v>560</v>
      </c>
      <c r="M299" s="472" t="s">
        <v>1418</v>
      </c>
      <c r="N299" s="416" t="s">
        <v>1417</v>
      </c>
      <c r="O299" s="474" t="s">
        <v>612</v>
      </c>
      <c r="P299" s="502" t="s">
        <v>613</v>
      </c>
      <c r="Q299" s="128" t="s">
        <v>605</v>
      </c>
      <c r="R299" s="491">
        <v>0.45</v>
      </c>
      <c r="S299" s="475">
        <v>0.64513888888888893</v>
      </c>
      <c r="T299" s="475">
        <v>0.19513888888888892</v>
      </c>
      <c r="U299" s="475">
        <v>0.20833333333333334</v>
      </c>
      <c r="V299" s="503" t="str">
        <f t="shared" si="13"/>
        <v>Dentro</v>
      </c>
      <c r="W299" s="503" t="s">
        <v>605</v>
      </c>
      <c r="X299" s="483"/>
    </row>
    <row r="300" spans="1:24" s="10" customFormat="1" ht="15.75" hidden="1" customHeight="1" x14ac:dyDescent="0.3">
      <c r="A300" s="486" t="s">
        <v>4656</v>
      </c>
      <c r="B300" s="479">
        <v>45536</v>
      </c>
      <c r="C300" s="484">
        <v>45534.70416666667</v>
      </c>
      <c r="D300" s="473">
        <v>45534.769444444442</v>
      </c>
      <c r="E300" s="474">
        <v>45537</v>
      </c>
      <c r="F300" s="478">
        <v>45537</v>
      </c>
      <c r="G300" s="499">
        <v>45537</v>
      </c>
      <c r="H300" s="500" t="s">
        <v>613</v>
      </c>
      <c r="I300" s="485">
        <v>12456</v>
      </c>
      <c r="J300" s="501" t="s">
        <v>1419</v>
      </c>
      <c r="K300" s="296" t="s">
        <v>560</v>
      </c>
      <c r="L300" s="296" t="s">
        <v>560</v>
      </c>
      <c r="M300" s="472" t="s">
        <v>1421</v>
      </c>
      <c r="N300" s="416" t="s">
        <v>1420</v>
      </c>
      <c r="O300" s="474" t="s">
        <v>612</v>
      </c>
      <c r="P300" s="502" t="s">
        <v>613</v>
      </c>
      <c r="Q300" s="128" t="s">
        <v>605</v>
      </c>
      <c r="R300" s="491">
        <v>0.45</v>
      </c>
      <c r="S300" s="475">
        <v>0.64513888888888893</v>
      </c>
      <c r="T300" s="475">
        <v>0.19513888888888892</v>
      </c>
      <c r="U300" s="475">
        <v>0.20833333333333334</v>
      </c>
      <c r="V300" s="503" t="str">
        <f t="shared" si="13"/>
        <v>Dentro</v>
      </c>
      <c r="W300" s="503" t="s">
        <v>605</v>
      </c>
      <c r="X300" s="483"/>
    </row>
    <row r="301" spans="1:24" s="10" customFormat="1" ht="15.75" hidden="1" customHeight="1" x14ac:dyDescent="0.3">
      <c r="A301" s="486" t="s">
        <v>4656</v>
      </c>
      <c r="B301" s="479">
        <v>45536</v>
      </c>
      <c r="C301" s="484">
        <v>45537.390972222223</v>
      </c>
      <c r="D301" s="473">
        <v>45537.59375</v>
      </c>
      <c r="E301" s="474">
        <v>45537</v>
      </c>
      <c r="F301" s="478">
        <v>45538</v>
      </c>
      <c r="G301" s="499">
        <v>45538</v>
      </c>
      <c r="H301" s="500" t="s">
        <v>613</v>
      </c>
      <c r="I301" s="485">
        <v>234618</v>
      </c>
      <c r="J301" s="501" t="s">
        <v>1422</v>
      </c>
      <c r="K301" s="296" t="s">
        <v>403</v>
      </c>
      <c r="L301" s="296" t="s">
        <v>560</v>
      </c>
      <c r="M301" s="472" t="s">
        <v>1424</v>
      </c>
      <c r="N301" s="416" t="s">
        <v>1423</v>
      </c>
      <c r="O301" s="519" t="s">
        <v>4674</v>
      </c>
      <c r="P301" s="502" t="s">
        <v>613</v>
      </c>
      <c r="Q301" s="128" t="s">
        <v>605</v>
      </c>
      <c r="R301" s="491">
        <v>0.39583333333333331</v>
      </c>
      <c r="S301" s="475">
        <v>0.4597222222222222</v>
      </c>
      <c r="T301" s="475">
        <v>6.3888888888888884E-2</v>
      </c>
      <c r="U301" s="475">
        <v>0.20833333333333334</v>
      </c>
      <c r="V301" s="503" t="str">
        <f t="shared" si="13"/>
        <v>Dentro</v>
      </c>
      <c r="W301" s="503" t="s">
        <v>605</v>
      </c>
      <c r="X301" s="483"/>
    </row>
    <row r="302" spans="1:24" s="10" customFormat="1" ht="15.75" hidden="1" customHeight="1" x14ac:dyDescent="0.3">
      <c r="A302" s="486" t="s">
        <v>4656</v>
      </c>
      <c r="B302" s="479">
        <v>45536</v>
      </c>
      <c r="C302" s="484">
        <v>45537.574305555558</v>
      </c>
      <c r="D302" s="473">
        <v>45537.670138888891</v>
      </c>
      <c r="E302" s="474">
        <v>45537</v>
      </c>
      <c r="F302" s="478">
        <v>45538</v>
      </c>
      <c r="G302" s="499">
        <v>45538</v>
      </c>
      <c r="H302" s="500" t="s">
        <v>613</v>
      </c>
      <c r="I302" s="485">
        <v>234619</v>
      </c>
      <c r="J302" s="501" t="s">
        <v>1425</v>
      </c>
      <c r="K302" s="296" t="s">
        <v>403</v>
      </c>
      <c r="L302" s="296" t="s">
        <v>560</v>
      </c>
      <c r="M302" s="472" t="s">
        <v>1427</v>
      </c>
      <c r="N302" s="416" t="s">
        <v>1426</v>
      </c>
      <c r="O302" s="519" t="s">
        <v>4674</v>
      </c>
      <c r="P302" s="502" t="s">
        <v>613</v>
      </c>
      <c r="Q302" s="128" t="s">
        <v>605</v>
      </c>
      <c r="R302" s="491">
        <v>0.39583333333333331</v>
      </c>
      <c r="S302" s="475">
        <v>0.4597222222222222</v>
      </c>
      <c r="T302" s="475">
        <v>6.3888888888888884E-2</v>
      </c>
      <c r="U302" s="475">
        <v>0.20833333333333334</v>
      </c>
      <c r="V302" s="503" t="str">
        <f t="shared" si="13"/>
        <v>Dentro</v>
      </c>
      <c r="W302" s="503" t="s">
        <v>605</v>
      </c>
      <c r="X302" s="483"/>
    </row>
    <row r="303" spans="1:24" s="10" customFormat="1" ht="15.75" hidden="1" customHeight="1" x14ac:dyDescent="0.3">
      <c r="A303" s="486" t="s">
        <v>4656</v>
      </c>
      <c r="B303" s="479">
        <v>45536</v>
      </c>
      <c r="C303" s="484">
        <v>45537.708333333336</v>
      </c>
      <c r="D303" s="473">
        <v>45537.774305555555</v>
      </c>
      <c r="E303" s="474">
        <v>45537</v>
      </c>
      <c r="F303" s="478">
        <v>45538</v>
      </c>
      <c r="G303" s="499">
        <v>45538</v>
      </c>
      <c r="H303" s="500" t="s">
        <v>613</v>
      </c>
      <c r="I303" s="485">
        <v>234620</v>
      </c>
      <c r="J303" s="501" t="s">
        <v>1428</v>
      </c>
      <c r="K303" s="296" t="s">
        <v>403</v>
      </c>
      <c r="L303" s="296" t="s">
        <v>560</v>
      </c>
      <c r="M303" s="472" t="s">
        <v>1430</v>
      </c>
      <c r="N303" s="416" t="s">
        <v>1429</v>
      </c>
      <c r="O303" s="519" t="s">
        <v>4674</v>
      </c>
      <c r="P303" s="502" t="s">
        <v>613</v>
      </c>
      <c r="Q303" s="128" t="s">
        <v>605</v>
      </c>
      <c r="R303" s="491">
        <v>0.39583333333333331</v>
      </c>
      <c r="S303" s="475">
        <v>0.4597222222222222</v>
      </c>
      <c r="T303" s="475">
        <v>6.3888888888888884E-2</v>
      </c>
      <c r="U303" s="475">
        <v>0.20833333333333334</v>
      </c>
      <c r="V303" s="503" t="str">
        <f t="shared" ref="V303:V363" si="15">IF(T303&lt;U303,"Dentro","Fora")</f>
        <v>Dentro</v>
      </c>
      <c r="W303" s="503" t="s">
        <v>605</v>
      </c>
      <c r="X303" s="483"/>
    </row>
    <row r="304" spans="1:24" s="10" customFormat="1" ht="15.75" hidden="1" customHeight="1" x14ac:dyDescent="0.3">
      <c r="A304" s="486" t="s">
        <v>4656</v>
      </c>
      <c r="B304" s="479">
        <v>45536</v>
      </c>
      <c r="C304" s="484">
        <v>45530.679166666669</v>
      </c>
      <c r="D304" s="473">
        <v>45537.458333333336</v>
      </c>
      <c r="E304" s="474">
        <v>45538</v>
      </c>
      <c r="F304" s="478">
        <v>45539</v>
      </c>
      <c r="G304" s="499">
        <v>45539</v>
      </c>
      <c r="H304" s="500" t="s">
        <v>613</v>
      </c>
      <c r="I304" s="485">
        <v>12470</v>
      </c>
      <c r="J304" s="501" t="s">
        <v>1431</v>
      </c>
      <c r="K304" s="296" t="s">
        <v>560</v>
      </c>
      <c r="L304" s="296" t="s">
        <v>560</v>
      </c>
      <c r="M304" s="472" t="s">
        <v>1433</v>
      </c>
      <c r="N304" s="416" t="s">
        <v>1432</v>
      </c>
      <c r="O304" s="519" t="s">
        <v>4674</v>
      </c>
      <c r="P304" s="502" t="s">
        <v>613</v>
      </c>
      <c r="Q304" s="128" t="s">
        <v>605</v>
      </c>
      <c r="R304" s="491">
        <v>0.44236111111111109</v>
      </c>
      <c r="S304" s="475">
        <v>0.76666666666666672</v>
      </c>
      <c r="T304" s="475">
        <v>0.32430555555555562</v>
      </c>
      <c r="U304" s="475">
        <v>0.20833333333333334</v>
      </c>
      <c r="V304" s="503" t="str">
        <f>IF(T304&lt;U304,"Dentro","Fora")</f>
        <v>Fora</v>
      </c>
      <c r="W304" s="503">
        <f t="shared" ref="W304" si="16">T304-U304</f>
        <v>0.11597222222222228</v>
      </c>
      <c r="X304" s="496"/>
    </row>
    <row r="305" spans="1:24" s="10" customFormat="1" ht="15.75" hidden="1" customHeight="1" x14ac:dyDescent="0.3">
      <c r="A305" s="486" t="s">
        <v>4656</v>
      </c>
      <c r="B305" s="479">
        <v>45536</v>
      </c>
      <c r="C305" s="484">
        <v>45538.718055555553</v>
      </c>
      <c r="D305" s="473">
        <v>45538.743055555555</v>
      </c>
      <c r="E305" s="474">
        <v>45539</v>
      </c>
      <c r="F305" s="478">
        <v>45539</v>
      </c>
      <c r="G305" s="499">
        <v>45539</v>
      </c>
      <c r="H305" s="500" t="s">
        <v>613</v>
      </c>
      <c r="I305" s="485">
        <v>12467</v>
      </c>
      <c r="J305" s="501" t="s">
        <v>1434</v>
      </c>
      <c r="K305" s="296" t="s">
        <v>560</v>
      </c>
      <c r="L305" s="296" t="s">
        <v>560</v>
      </c>
      <c r="M305" s="472" t="s">
        <v>1436</v>
      </c>
      <c r="N305" s="416" t="s">
        <v>1435</v>
      </c>
      <c r="O305" s="519" t="s">
        <v>4674</v>
      </c>
      <c r="P305" s="502" t="s">
        <v>613</v>
      </c>
      <c r="Q305" s="128" t="s">
        <v>605</v>
      </c>
      <c r="R305" s="491">
        <v>0.60624999999999996</v>
      </c>
      <c r="S305" s="475">
        <v>0.70277777777777772</v>
      </c>
      <c r="T305" s="475">
        <v>9.6527777777777768E-2</v>
      </c>
      <c r="U305" s="475">
        <v>0.20833333333333334</v>
      </c>
      <c r="V305" s="503" t="str">
        <f t="shared" si="15"/>
        <v>Dentro</v>
      </c>
      <c r="W305" s="503" t="s">
        <v>605</v>
      </c>
      <c r="X305" s="483"/>
    </row>
    <row r="306" spans="1:24" s="10" customFormat="1" ht="15.75" hidden="1" customHeight="1" x14ac:dyDescent="0.3">
      <c r="A306" s="486" t="s">
        <v>4656</v>
      </c>
      <c r="B306" s="479">
        <v>45536</v>
      </c>
      <c r="C306" s="484">
        <v>45538.718055555553</v>
      </c>
      <c r="D306" s="473">
        <v>45538.79583333333</v>
      </c>
      <c r="E306" s="474">
        <v>45539</v>
      </c>
      <c r="F306" s="478">
        <v>45539</v>
      </c>
      <c r="G306" s="499">
        <v>45539</v>
      </c>
      <c r="H306" s="500" t="s">
        <v>613</v>
      </c>
      <c r="I306" s="485">
        <v>12468</v>
      </c>
      <c r="J306" s="501" t="s">
        <v>1437</v>
      </c>
      <c r="K306" s="296" t="s">
        <v>560</v>
      </c>
      <c r="L306" s="296" t="s">
        <v>560</v>
      </c>
      <c r="M306" s="472" t="s">
        <v>1439</v>
      </c>
      <c r="N306" s="416" t="s">
        <v>1438</v>
      </c>
      <c r="O306" s="519" t="s">
        <v>4674</v>
      </c>
      <c r="P306" s="502" t="s">
        <v>613</v>
      </c>
      <c r="Q306" s="128" t="s">
        <v>605</v>
      </c>
      <c r="R306" s="491">
        <v>0.60624999999999996</v>
      </c>
      <c r="S306" s="475">
        <v>0.70277777777777772</v>
      </c>
      <c r="T306" s="475">
        <v>9.6527777777777768E-2</v>
      </c>
      <c r="U306" s="475">
        <v>0.20833333333333334</v>
      </c>
      <c r="V306" s="503" t="str">
        <f t="shared" si="15"/>
        <v>Dentro</v>
      </c>
      <c r="W306" s="503" t="s">
        <v>605</v>
      </c>
      <c r="X306" s="483"/>
    </row>
    <row r="307" spans="1:24" s="10" customFormat="1" ht="15.75" hidden="1" customHeight="1" x14ac:dyDescent="0.3">
      <c r="A307" s="486" t="s">
        <v>4656</v>
      </c>
      <c r="B307" s="479">
        <v>45536</v>
      </c>
      <c r="C307" s="484">
        <v>45538.718055555553</v>
      </c>
      <c r="D307" s="473">
        <v>45538.740277777775</v>
      </c>
      <c r="E307" s="474">
        <v>45539</v>
      </c>
      <c r="F307" s="478">
        <v>45539</v>
      </c>
      <c r="G307" s="499">
        <v>45539</v>
      </c>
      <c r="H307" s="500" t="s">
        <v>613</v>
      </c>
      <c r="I307" s="485">
        <v>12469</v>
      </c>
      <c r="J307" s="501" t="s">
        <v>1440</v>
      </c>
      <c r="K307" s="296" t="s">
        <v>560</v>
      </c>
      <c r="L307" s="296" t="s">
        <v>560</v>
      </c>
      <c r="M307" s="472" t="s">
        <v>1442</v>
      </c>
      <c r="N307" s="416" t="s">
        <v>1441</v>
      </c>
      <c r="O307" s="519" t="s">
        <v>4674</v>
      </c>
      <c r="P307" s="502" t="s">
        <v>613</v>
      </c>
      <c r="Q307" s="128" t="s">
        <v>605</v>
      </c>
      <c r="R307" s="491">
        <v>0.60624999999999996</v>
      </c>
      <c r="S307" s="475">
        <v>0.70277777777777772</v>
      </c>
      <c r="T307" s="475">
        <v>9.6527777777777768E-2</v>
      </c>
      <c r="U307" s="475">
        <v>0.20833333333333334</v>
      </c>
      <c r="V307" s="503" t="str">
        <f t="shared" si="15"/>
        <v>Dentro</v>
      </c>
      <c r="W307" s="503" t="s">
        <v>605</v>
      </c>
      <c r="X307" s="483"/>
    </row>
    <row r="308" spans="1:24" s="10" customFormat="1" ht="15.75" hidden="1" customHeight="1" x14ac:dyDescent="0.3">
      <c r="A308" s="486" t="s">
        <v>4656</v>
      </c>
      <c r="B308" s="479">
        <v>45536</v>
      </c>
      <c r="C308" s="484">
        <v>45538.722222222219</v>
      </c>
      <c r="D308" s="473">
        <v>45539.461111111108</v>
      </c>
      <c r="E308" s="474">
        <v>45540</v>
      </c>
      <c r="F308" s="478">
        <v>45540</v>
      </c>
      <c r="G308" s="517">
        <v>45545</v>
      </c>
      <c r="H308" s="500" t="s">
        <v>2148</v>
      </c>
      <c r="I308" s="485">
        <v>12478</v>
      </c>
      <c r="J308" s="501" t="s">
        <v>1443</v>
      </c>
      <c r="K308" s="296" t="s">
        <v>560</v>
      </c>
      <c r="L308" s="296" t="s">
        <v>560</v>
      </c>
      <c r="M308" s="472" t="s">
        <v>1445</v>
      </c>
      <c r="N308" s="416" t="s">
        <v>1444</v>
      </c>
      <c r="O308" s="519" t="s">
        <v>4674</v>
      </c>
      <c r="P308" s="502" t="s">
        <v>613</v>
      </c>
      <c r="Q308" s="128" t="s">
        <v>605</v>
      </c>
      <c r="R308" s="491">
        <v>0.43680555555555556</v>
      </c>
      <c r="S308" s="475">
        <v>0.59722222222222221</v>
      </c>
      <c r="T308" s="475">
        <v>0.16041666666666665</v>
      </c>
      <c r="U308" s="475">
        <v>0.20833333333333334</v>
      </c>
      <c r="V308" s="503" t="str">
        <f t="shared" si="15"/>
        <v>Dentro</v>
      </c>
      <c r="W308" s="503" t="s">
        <v>605</v>
      </c>
      <c r="X308" s="483"/>
    </row>
    <row r="309" spans="1:24" s="10" customFormat="1" ht="15.75" hidden="1" customHeight="1" x14ac:dyDescent="0.3">
      <c r="A309" s="486" t="s">
        <v>4656</v>
      </c>
      <c r="B309" s="479">
        <v>45536</v>
      </c>
      <c r="C309" s="484">
        <v>45538.73333333333</v>
      </c>
      <c r="D309" s="473">
        <v>45539.420138888891</v>
      </c>
      <c r="E309" s="474">
        <v>45540</v>
      </c>
      <c r="F309" s="478">
        <v>45540</v>
      </c>
      <c r="G309" s="517">
        <v>45545</v>
      </c>
      <c r="H309" s="500" t="s">
        <v>2148</v>
      </c>
      <c r="I309" s="485">
        <v>12479</v>
      </c>
      <c r="J309" s="501" t="s">
        <v>1446</v>
      </c>
      <c r="K309" s="296" t="s">
        <v>560</v>
      </c>
      <c r="L309" s="296" t="s">
        <v>560</v>
      </c>
      <c r="M309" s="472" t="s">
        <v>1448</v>
      </c>
      <c r="N309" s="416" t="s">
        <v>1447</v>
      </c>
      <c r="O309" s="519" t="s">
        <v>4674</v>
      </c>
      <c r="P309" s="502" t="s">
        <v>613</v>
      </c>
      <c r="Q309" s="128" t="s">
        <v>605</v>
      </c>
      <c r="R309" s="491">
        <v>0.43680555555555556</v>
      </c>
      <c r="S309" s="475">
        <v>0.59722222222222221</v>
      </c>
      <c r="T309" s="475">
        <v>0.16041666666666665</v>
      </c>
      <c r="U309" s="475">
        <v>0.20833333333333334</v>
      </c>
      <c r="V309" s="503" t="str">
        <f t="shared" si="15"/>
        <v>Dentro</v>
      </c>
      <c r="W309" s="503" t="s">
        <v>605</v>
      </c>
      <c r="X309" s="483"/>
    </row>
    <row r="310" spans="1:24" s="10" customFormat="1" ht="15.75" hidden="1" customHeight="1" x14ac:dyDescent="0.3">
      <c r="A310" s="486" t="s">
        <v>4656</v>
      </c>
      <c r="B310" s="479">
        <v>45536</v>
      </c>
      <c r="C310" s="484">
        <v>45539.616666666669</v>
      </c>
      <c r="D310" s="473">
        <v>45539.72152777778</v>
      </c>
      <c r="E310" s="474">
        <v>45540</v>
      </c>
      <c r="F310" s="478">
        <v>45540</v>
      </c>
      <c r="G310" s="517">
        <v>45545</v>
      </c>
      <c r="H310" s="500" t="s">
        <v>2148</v>
      </c>
      <c r="I310" s="485">
        <v>12480</v>
      </c>
      <c r="J310" s="501" t="s">
        <v>1449</v>
      </c>
      <c r="K310" s="296" t="s">
        <v>560</v>
      </c>
      <c r="L310" s="296" t="s">
        <v>560</v>
      </c>
      <c r="M310" s="472" t="s">
        <v>1451</v>
      </c>
      <c r="N310" s="416" t="s">
        <v>1450</v>
      </c>
      <c r="O310" s="519" t="s">
        <v>4674</v>
      </c>
      <c r="P310" s="502" t="s">
        <v>613</v>
      </c>
      <c r="Q310" s="128" t="s">
        <v>605</v>
      </c>
      <c r="R310" s="491">
        <v>0.43680555555555556</v>
      </c>
      <c r="S310" s="475">
        <v>0.59722222222222221</v>
      </c>
      <c r="T310" s="475">
        <v>0.16041666666666665</v>
      </c>
      <c r="U310" s="475">
        <v>0.20833333333333334</v>
      </c>
      <c r="V310" s="503" t="str">
        <f t="shared" si="15"/>
        <v>Dentro</v>
      </c>
      <c r="W310" s="503" t="s">
        <v>605</v>
      </c>
      <c r="X310" s="483"/>
    </row>
    <row r="311" spans="1:24" s="10" customFormat="1" ht="15.75" hidden="1" customHeight="1" x14ac:dyDescent="0.3">
      <c r="A311" s="486" t="s">
        <v>4656</v>
      </c>
      <c r="B311" s="479">
        <v>45536</v>
      </c>
      <c r="C311" s="484">
        <v>45538.734722222223</v>
      </c>
      <c r="D311" s="473">
        <v>45538.813194444447</v>
      </c>
      <c r="E311" s="474">
        <v>45539</v>
      </c>
      <c r="F311" s="478">
        <v>45540</v>
      </c>
      <c r="G311" s="517">
        <v>45545</v>
      </c>
      <c r="H311" s="500" t="s">
        <v>2148</v>
      </c>
      <c r="I311" s="485">
        <v>235112</v>
      </c>
      <c r="J311" s="501" t="s">
        <v>1452</v>
      </c>
      <c r="K311" s="296" t="s">
        <v>403</v>
      </c>
      <c r="L311" s="296" t="s">
        <v>560</v>
      </c>
      <c r="M311" s="472" t="s">
        <v>1454</v>
      </c>
      <c r="N311" s="416" t="s">
        <v>1453</v>
      </c>
      <c r="O311" s="519" t="s">
        <v>4674</v>
      </c>
      <c r="P311" s="502" t="s">
        <v>613</v>
      </c>
      <c r="Q311" s="128" t="s">
        <v>605</v>
      </c>
      <c r="R311" s="491">
        <v>0.27083333333333331</v>
      </c>
      <c r="S311" s="475">
        <v>0.41458333333333336</v>
      </c>
      <c r="T311" s="475">
        <v>0.14375000000000004</v>
      </c>
      <c r="U311" s="475">
        <v>0.20833333333333334</v>
      </c>
      <c r="V311" s="503" t="str">
        <f t="shared" si="15"/>
        <v>Dentro</v>
      </c>
      <c r="W311" s="503" t="s">
        <v>605</v>
      </c>
      <c r="X311" s="483"/>
    </row>
    <row r="312" spans="1:24" s="10" customFormat="1" ht="15.75" hidden="1" customHeight="1" x14ac:dyDescent="0.3">
      <c r="A312" s="486" t="s">
        <v>4656</v>
      </c>
      <c r="B312" s="479">
        <v>45536</v>
      </c>
      <c r="C312" s="484">
        <v>45538.74722222222</v>
      </c>
      <c r="D312" s="473">
        <v>45538.813194444447</v>
      </c>
      <c r="E312" s="474">
        <v>45539</v>
      </c>
      <c r="F312" s="478">
        <v>45540</v>
      </c>
      <c r="G312" s="517">
        <v>45545</v>
      </c>
      <c r="H312" s="500" t="s">
        <v>2148</v>
      </c>
      <c r="I312" s="485">
        <v>235109</v>
      </c>
      <c r="J312" s="501" t="s">
        <v>1455</v>
      </c>
      <c r="K312" s="296" t="s">
        <v>403</v>
      </c>
      <c r="L312" s="296" t="s">
        <v>560</v>
      </c>
      <c r="M312" s="472" t="s">
        <v>1457</v>
      </c>
      <c r="N312" s="416" t="s">
        <v>1456</v>
      </c>
      <c r="O312" s="519" t="s">
        <v>4674</v>
      </c>
      <c r="P312" s="502" t="s">
        <v>613</v>
      </c>
      <c r="Q312" s="128" t="s">
        <v>605</v>
      </c>
      <c r="R312" s="491">
        <v>0.27083333333333331</v>
      </c>
      <c r="S312" s="475">
        <v>0.41458333333333336</v>
      </c>
      <c r="T312" s="475">
        <v>0.14375000000000004</v>
      </c>
      <c r="U312" s="475">
        <v>0.20833333333333334</v>
      </c>
      <c r="V312" s="503" t="str">
        <f t="shared" si="15"/>
        <v>Dentro</v>
      </c>
      <c r="W312" s="503" t="s">
        <v>605</v>
      </c>
      <c r="X312" s="483"/>
    </row>
    <row r="313" spans="1:24" s="10" customFormat="1" ht="15.75" hidden="1" customHeight="1" x14ac:dyDescent="0.3">
      <c r="A313" s="486" t="s">
        <v>4656</v>
      </c>
      <c r="B313" s="479">
        <v>45536</v>
      </c>
      <c r="C313" s="484">
        <v>45539.409722222219</v>
      </c>
      <c r="D313" s="473">
        <v>45539.458333333336</v>
      </c>
      <c r="E313" s="474">
        <v>45539</v>
      </c>
      <c r="F313" s="478">
        <v>45540</v>
      </c>
      <c r="G313" s="517">
        <v>45545</v>
      </c>
      <c r="H313" s="500" t="s">
        <v>2148</v>
      </c>
      <c r="I313" s="485">
        <v>235113</v>
      </c>
      <c r="J313" s="501" t="s">
        <v>1458</v>
      </c>
      <c r="K313" s="296" t="s">
        <v>403</v>
      </c>
      <c r="L313" s="296" t="s">
        <v>560</v>
      </c>
      <c r="M313" s="472" t="s">
        <v>1460</v>
      </c>
      <c r="N313" s="416" t="s">
        <v>1459</v>
      </c>
      <c r="O313" s="519" t="s">
        <v>4674</v>
      </c>
      <c r="P313" s="502" t="s">
        <v>613</v>
      </c>
      <c r="Q313" s="128" t="s">
        <v>605</v>
      </c>
      <c r="R313" s="491">
        <v>0.27083333333333331</v>
      </c>
      <c r="S313" s="475">
        <v>0.41458333333333336</v>
      </c>
      <c r="T313" s="475">
        <v>0.14375000000000004</v>
      </c>
      <c r="U313" s="475">
        <v>0.20833333333333334</v>
      </c>
      <c r="V313" s="503" t="str">
        <f t="shared" si="15"/>
        <v>Dentro</v>
      </c>
      <c r="W313" s="503" t="s">
        <v>605</v>
      </c>
      <c r="X313" s="483"/>
    </row>
    <row r="314" spans="1:24" s="10" customFormat="1" ht="15.75" hidden="1" customHeight="1" x14ac:dyDescent="0.3">
      <c r="A314" s="486" t="s">
        <v>4656</v>
      </c>
      <c r="B314" s="479">
        <v>45536</v>
      </c>
      <c r="C314" s="484">
        <v>45539.736805555556</v>
      </c>
      <c r="D314" s="473">
        <v>45539.788194444445</v>
      </c>
      <c r="E314" s="474">
        <v>45539</v>
      </c>
      <c r="F314" s="478">
        <v>45540</v>
      </c>
      <c r="G314" s="517">
        <v>45545</v>
      </c>
      <c r="H314" s="500" t="s">
        <v>2148</v>
      </c>
      <c r="I314" s="485">
        <v>235111</v>
      </c>
      <c r="J314" s="501" t="s">
        <v>1461</v>
      </c>
      <c r="K314" s="296" t="s">
        <v>403</v>
      </c>
      <c r="L314" s="296" t="s">
        <v>560</v>
      </c>
      <c r="M314" s="472" t="s">
        <v>1463</v>
      </c>
      <c r="N314" s="416" t="s">
        <v>1462</v>
      </c>
      <c r="O314" s="519" t="s">
        <v>4674</v>
      </c>
      <c r="P314" s="502" t="s">
        <v>613</v>
      </c>
      <c r="Q314" s="128" t="s">
        <v>605</v>
      </c>
      <c r="R314" s="491">
        <v>0.27083333333333331</v>
      </c>
      <c r="S314" s="475">
        <v>0.41458333333333336</v>
      </c>
      <c r="T314" s="475">
        <v>0.14375000000000004</v>
      </c>
      <c r="U314" s="475">
        <v>0.20833333333333334</v>
      </c>
      <c r="V314" s="503" t="str">
        <f>IF(T314&lt;U314,"Dentro","Fora")</f>
        <v>Dentro</v>
      </c>
      <c r="W314" s="503" t="s">
        <v>605</v>
      </c>
      <c r="X314" s="483"/>
    </row>
    <row r="315" spans="1:24" s="10" customFormat="1" ht="15.75" hidden="1" customHeight="1" x14ac:dyDescent="0.3">
      <c r="A315" s="486" t="s">
        <v>4656</v>
      </c>
      <c r="B315" s="479">
        <v>45536</v>
      </c>
      <c r="C315" s="484">
        <v>45539.731249999997</v>
      </c>
      <c r="D315" s="473">
        <v>45539.788194444445</v>
      </c>
      <c r="E315" s="474">
        <v>45539</v>
      </c>
      <c r="F315" s="478">
        <v>45540</v>
      </c>
      <c r="G315" s="517">
        <v>45545</v>
      </c>
      <c r="H315" s="500" t="s">
        <v>2148</v>
      </c>
      <c r="I315" s="485">
        <v>235110</v>
      </c>
      <c r="J315" s="501" t="s">
        <v>1464</v>
      </c>
      <c r="K315" s="296" t="s">
        <v>403</v>
      </c>
      <c r="L315" s="296" t="s">
        <v>560</v>
      </c>
      <c r="M315" s="472" t="s">
        <v>1466</v>
      </c>
      <c r="N315" s="416" t="s">
        <v>1465</v>
      </c>
      <c r="O315" s="519" t="s">
        <v>4674</v>
      </c>
      <c r="P315" s="502" t="s">
        <v>613</v>
      </c>
      <c r="Q315" s="128" t="s">
        <v>605</v>
      </c>
      <c r="R315" s="491">
        <v>0.27083333333333331</v>
      </c>
      <c r="S315" s="475">
        <v>0.41458333333333336</v>
      </c>
      <c r="T315" s="475">
        <v>0.14375000000000004</v>
      </c>
      <c r="U315" s="475">
        <v>0.20833333333333334</v>
      </c>
      <c r="V315" s="503" t="str">
        <f t="shared" si="15"/>
        <v>Dentro</v>
      </c>
      <c r="W315" s="503" t="s">
        <v>605</v>
      </c>
      <c r="X315" s="483"/>
    </row>
    <row r="316" spans="1:24" s="10" customFormat="1" ht="15.75" hidden="1" customHeight="1" x14ac:dyDescent="0.3">
      <c r="A316" s="486" t="s">
        <v>4656</v>
      </c>
      <c r="B316" s="479">
        <v>45536</v>
      </c>
      <c r="C316" s="484">
        <v>45539.725694444445</v>
      </c>
      <c r="D316" s="473">
        <v>45540.456250000003</v>
      </c>
      <c r="E316" s="474">
        <v>45540</v>
      </c>
      <c r="F316" s="478">
        <v>45541</v>
      </c>
      <c r="G316" s="517">
        <v>45546</v>
      </c>
      <c r="H316" s="500" t="s">
        <v>2148</v>
      </c>
      <c r="I316" s="485">
        <v>12483</v>
      </c>
      <c r="J316" s="501" t="s">
        <v>1467</v>
      </c>
      <c r="K316" s="296" t="s">
        <v>560</v>
      </c>
      <c r="L316" s="296" t="s">
        <v>560</v>
      </c>
      <c r="M316" s="472" t="s">
        <v>1469</v>
      </c>
      <c r="N316" s="416" t="s">
        <v>1468</v>
      </c>
      <c r="O316" s="519" t="s">
        <v>4674</v>
      </c>
      <c r="P316" s="502" t="s">
        <v>613</v>
      </c>
      <c r="Q316" s="128" t="s">
        <v>605</v>
      </c>
      <c r="R316" s="491">
        <v>0.35625000000000001</v>
      </c>
      <c r="S316" s="475">
        <v>0.47847222222222224</v>
      </c>
      <c r="T316" s="475">
        <v>0.12222222222222223</v>
      </c>
      <c r="U316" s="475">
        <v>0.20833333333333334</v>
      </c>
      <c r="V316" s="503" t="str">
        <f t="shared" si="15"/>
        <v>Dentro</v>
      </c>
      <c r="W316" s="503" t="s">
        <v>605</v>
      </c>
      <c r="X316" s="483"/>
    </row>
    <row r="317" spans="1:24" s="10" customFormat="1" ht="15.75" hidden="1" customHeight="1" x14ac:dyDescent="0.3">
      <c r="A317" s="486" t="s">
        <v>4656</v>
      </c>
      <c r="B317" s="479">
        <v>45536</v>
      </c>
      <c r="C317" s="484">
        <v>45539.725694444445</v>
      </c>
      <c r="D317" s="473">
        <v>45540.428472222222</v>
      </c>
      <c r="E317" s="474">
        <v>45540</v>
      </c>
      <c r="F317" s="478">
        <v>45541</v>
      </c>
      <c r="G317" s="517">
        <v>45546</v>
      </c>
      <c r="H317" s="500" t="s">
        <v>2148</v>
      </c>
      <c r="I317" s="485">
        <v>12482</v>
      </c>
      <c r="J317" s="501" t="s">
        <v>1470</v>
      </c>
      <c r="K317" s="296" t="s">
        <v>560</v>
      </c>
      <c r="L317" s="296" t="s">
        <v>560</v>
      </c>
      <c r="M317" s="472" t="s">
        <v>1472</v>
      </c>
      <c r="N317" s="416" t="s">
        <v>1471</v>
      </c>
      <c r="O317" s="519" t="s">
        <v>4674</v>
      </c>
      <c r="P317" s="502" t="s">
        <v>613</v>
      </c>
      <c r="Q317" s="128" t="s">
        <v>605</v>
      </c>
      <c r="R317" s="491">
        <v>0.35625000000000001</v>
      </c>
      <c r="S317" s="475">
        <v>0.47847222222222224</v>
      </c>
      <c r="T317" s="475">
        <v>0.12222222222222223</v>
      </c>
      <c r="U317" s="475">
        <v>0.20833333333333334</v>
      </c>
      <c r="V317" s="503" t="str">
        <f t="shared" si="15"/>
        <v>Dentro</v>
      </c>
      <c r="W317" s="503" t="s">
        <v>605</v>
      </c>
      <c r="X317" s="483"/>
    </row>
    <row r="318" spans="1:24" s="10" customFormat="1" ht="15.75" hidden="1" customHeight="1" x14ac:dyDescent="0.3">
      <c r="A318" s="486" t="s">
        <v>4656</v>
      </c>
      <c r="B318" s="479">
        <v>45536</v>
      </c>
      <c r="C318" s="484">
        <v>45539.729166666664</v>
      </c>
      <c r="D318" s="473">
        <v>45540.429166666669</v>
      </c>
      <c r="E318" s="474">
        <v>45540</v>
      </c>
      <c r="F318" s="478">
        <v>45541</v>
      </c>
      <c r="G318" s="517">
        <v>45546</v>
      </c>
      <c r="H318" s="500" t="s">
        <v>2148</v>
      </c>
      <c r="I318" s="485">
        <v>12485</v>
      </c>
      <c r="J318" s="501" t="s">
        <v>1473</v>
      </c>
      <c r="K318" s="296" t="s">
        <v>560</v>
      </c>
      <c r="L318" s="296" t="s">
        <v>560</v>
      </c>
      <c r="M318" s="472" t="s">
        <v>1475</v>
      </c>
      <c r="N318" s="416" t="s">
        <v>1474</v>
      </c>
      <c r="O318" s="519" t="s">
        <v>4674</v>
      </c>
      <c r="P318" s="502" t="s">
        <v>613</v>
      </c>
      <c r="Q318" s="128" t="s">
        <v>605</v>
      </c>
      <c r="R318" s="491">
        <v>0.35625000000000001</v>
      </c>
      <c r="S318" s="475">
        <v>0.47847222222222224</v>
      </c>
      <c r="T318" s="475">
        <v>0.12222222222222223</v>
      </c>
      <c r="U318" s="475">
        <v>0.20833333333333334</v>
      </c>
      <c r="V318" s="503" t="str">
        <f t="shared" si="15"/>
        <v>Dentro</v>
      </c>
      <c r="W318" s="503" t="s">
        <v>605</v>
      </c>
      <c r="X318" s="483"/>
    </row>
    <row r="319" spans="1:24" s="10" customFormat="1" ht="15.75" hidden="1" customHeight="1" x14ac:dyDescent="0.3">
      <c r="A319" s="486" t="s">
        <v>4656</v>
      </c>
      <c r="B319" s="479">
        <v>45536</v>
      </c>
      <c r="C319" s="484">
        <v>45539.731249999997</v>
      </c>
      <c r="D319" s="473">
        <v>45540.429166666669</v>
      </c>
      <c r="E319" s="474">
        <v>45540</v>
      </c>
      <c r="F319" s="478">
        <v>45541</v>
      </c>
      <c r="G319" s="517">
        <v>45546</v>
      </c>
      <c r="H319" s="500" t="s">
        <v>2148</v>
      </c>
      <c r="I319" s="485">
        <v>12486</v>
      </c>
      <c r="J319" s="501" t="s">
        <v>1476</v>
      </c>
      <c r="K319" s="296" t="s">
        <v>560</v>
      </c>
      <c r="L319" s="296" t="s">
        <v>560</v>
      </c>
      <c r="M319" s="472" t="s">
        <v>1478</v>
      </c>
      <c r="N319" s="416" t="s">
        <v>1477</v>
      </c>
      <c r="O319" s="519" t="s">
        <v>4674</v>
      </c>
      <c r="P319" s="502" t="s">
        <v>613</v>
      </c>
      <c r="Q319" s="128" t="s">
        <v>605</v>
      </c>
      <c r="R319" s="491">
        <v>0.35625000000000001</v>
      </c>
      <c r="S319" s="475">
        <v>0.47847222222222224</v>
      </c>
      <c r="T319" s="475">
        <v>0.12222222222222223</v>
      </c>
      <c r="U319" s="475">
        <v>0.20833333333333334</v>
      </c>
      <c r="V319" s="503" t="str">
        <f t="shared" si="15"/>
        <v>Dentro</v>
      </c>
      <c r="W319" s="503" t="s">
        <v>605</v>
      </c>
      <c r="X319" s="483"/>
    </row>
    <row r="320" spans="1:24" s="10" customFormat="1" ht="15.75" hidden="1" customHeight="1" x14ac:dyDescent="0.3">
      <c r="A320" s="486" t="s">
        <v>4656</v>
      </c>
      <c r="B320" s="479">
        <v>45536</v>
      </c>
      <c r="C320" s="484">
        <v>45539.73541666667</v>
      </c>
      <c r="D320" s="473">
        <v>45540.443055555559</v>
      </c>
      <c r="E320" s="474">
        <v>45540</v>
      </c>
      <c r="F320" s="478">
        <v>45541</v>
      </c>
      <c r="G320" s="517">
        <v>45546</v>
      </c>
      <c r="H320" s="500" t="s">
        <v>2148</v>
      </c>
      <c r="I320" s="485">
        <v>12484</v>
      </c>
      <c r="J320" s="501" t="s">
        <v>1479</v>
      </c>
      <c r="K320" s="296" t="s">
        <v>560</v>
      </c>
      <c r="L320" s="296" t="s">
        <v>560</v>
      </c>
      <c r="M320" s="472" t="s">
        <v>1481</v>
      </c>
      <c r="N320" s="416" t="s">
        <v>1480</v>
      </c>
      <c r="O320" s="519" t="s">
        <v>4674</v>
      </c>
      <c r="P320" s="502" t="s">
        <v>613</v>
      </c>
      <c r="Q320" s="128" t="s">
        <v>605</v>
      </c>
      <c r="R320" s="491">
        <v>0.35625000000000001</v>
      </c>
      <c r="S320" s="475">
        <v>0.47847222222222224</v>
      </c>
      <c r="T320" s="475">
        <v>0.12222222222222223</v>
      </c>
      <c r="U320" s="475">
        <v>0.20833333333333334</v>
      </c>
      <c r="V320" s="503" t="str">
        <f t="shared" si="15"/>
        <v>Dentro</v>
      </c>
      <c r="W320" s="503" t="s">
        <v>605</v>
      </c>
      <c r="X320" s="483"/>
    </row>
    <row r="321" spans="1:24" s="10" customFormat="1" ht="15.75" hidden="1" customHeight="1" x14ac:dyDescent="0.3">
      <c r="A321" s="486" t="s">
        <v>4656</v>
      </c>
      <c r="B321" s="479">
        <v>45536</v>
      </c>
      <c r="C321" s="484">
        <v>45541.383333333331</v>
      </c>
      <c r="D321" s="473">
        <v>45541.481249999997</v>
      </c>
      <c r="E321" s="474">
        <v>45541</v>
      </c>
      <c r="F321" s="478">
        <v>45544</v>
      </c>
      <c r="G321" s="517">
        <v>45547</v>
      </c>
      <c r="H321" s="500" t="s">
        <v>2148</v>
      </c>
      <c r="I321" s="485">
        <v>12492</v>
      </c>
      <c r="J321" s="501" t="s">
        <v>1482</v>
      </c>
      <c r="K321" s="296" t="s">
        <v>560</v>
      </c>
      <c r="L321" s="296" t="s">
        <v>560</v>
      </c>
      <c r="M321" s="472" t="s">
        <v>1484</v>
      </c>
      <c r="N321" s="416" t="s">
        <v>1483</v>
      </c>
      <c r="O321" s="519" t="s">
        <v>4674</v>
      </c>
      <c r="P321" s="502" t="s">
        <v>613</v>
      </c>
      <c r="Q321" s="128" t="s">
        <v>605</v>
      </c>
      <c r="R321" s="491">
        <v>0.36875000000000002</v>
      </c>
      <c r="S321" s="475">
        <v>0.47291666666666665</v>
      </c>
      <c r="T321" s="475">
        <v>0.10416666666666663</v>
      </c>
      <c r="U321" s="475">
        <v>0.20833333333333334</v>
      </c>
      <c r="V321" s="503" t="str">
        <f t="shared" si="15"/>
        <v>Dentro</v>
      </c>
      <c r="W321" s="503" t="s">
        <v>605</v>
      </c>
      <c r="X321" s="483"/>
    </row>
    <row r="322" spans="1:24" s="10" customFormat="1" ht="15.75" hidden="1" customHeight="1" x14ac:dyDescent="0.3">
      <c r="A322" s="486" t="s">
        <v>4656</v>
      </c>
      <c r="B322" s="479">
        <v>45536</v>
      </c>
      <c r="C322" s="484">
        <v>45541.384027777778</v>
      </c>
      <c r="D322" s="473">
        <v>45541.486111111109</v>
      </c>
      <c r="E322" s="474">
        <v>45541</v>
      </c>
      <c r="F322" s="478">
        <v>45544</v>
      </c>
      <c r="G322" s="517">
        <v>45547</v>
      </c>
      <c r="H322" s="500" t="s">
        <v>2148</v>
      </c>
      <c r="I322" s="485">
        <v>12491</v>
      </c>
      <c r="J322" s="501" t="s">
        <v>1485</v>
      </c>
      <c r="K322" s="296" t="s">
        <v>560</v>
      </c>
      <c r="L322" s="296" t="s">
        <v>560</v>
      </c>
      <c r="M322" s="472" t="s">
        <v>1487</v>
      </c>
      <c r="N322" s="416" t="s">
        <v>1486</v>
      </c>
      <c r="O322" s="519" t="s">
        <v>4674</v>
      </c>
      <c r="P322" s="502" t="s">
        <v>613</v>
      </c>
      <c r="Q322" s="128" t="s">
        <v>605</v>
      </c>
      <c r="R322" s="491">
        <v>0.36875000000000002</v>
      </c>
      <c r="S322" s="475">
        <v>0.47291666666666665</v>
      </c>
      <c r="T322" s="475">
        <v>0.10416666666666663</v>
      </c>
      <c r="U322" s="475">
        <v>0.20833333333333334</v>
      </c>
      <c r="V322" s="503" t="str">
        <f t="shared" si="15"/>
        <v>Dentro</v>
      </c>
      <c r="W322" s="503" t="s">
        <v>605</v>
      </c>
      <c r="X322" s="483"/>
    </row>
    <row r="323" spans="1:24" s="10" customFormat="1" ht="15.75" hidden="1" customHeight="1" x14ac:dyDescent="0.3">
      <c r="A323" s="486" t="s">
        <v>4656</v>
      </c>
      <c r="B323" s="479">
        <v>45536</v>
      </c>
      <c r="C323" s="484">
        <v>45541.384722222225</v>
      </c>
      <c r="D323" s="473">
        <v>45541.480555555558</v>
      </c>
      <c r="E323" s="474">
        <v>45541</v>
      </c>
      <c r="F323" s="478">
        <v>45544</v>
      </c>
      <c r="G323" s="517">
        <v>45547</v>
      </c>
      <c r="H323" s="500" t="s">
        <v>2148</v>
      </c>
      <c r="I323" s="485">
        <v>12490</v>
      </c>
      <c r="J323" s="501" t="s">
        <v>1488</v>
      </c>
      <c r="K323" s="296" t="s">
        <v>560</v>
      </c>
      <c r="L323" s="296" t="s">
        <v>560</v>
      </c>
      <c r="M323" s="472" t="s">
        <v>1490</v>
      </c>
      <c r="N323" s="416" t="s">
        <v>1489</v>
      </c>
      <c r="O323" s="519" t="s">
        <v>4674</v>
      </c>
      <c r="P323" s="502" t="s">
        <v>613</v>
      </c>
      <c r="Q323" s="128" t="s">
        <v>605</v>
      </c>
      <c r="R323" s="491">
        <v>0.36875000000000002</v>
      </c>
      <c r="S323" s="475">
        <v>0.47291666666666665</v>
      </c>
      <c r="T323" s="475">
        <v>0.10416666666666663</v>
      </c>
      <c r="U323" s="475">
        <v>0.20833333333333334</v>
      </c>
      <c r="V323" s="503" t="str">
        <f t="shared" si="15"/>
        <v>Dentro</v>
      </c>
      <c r="W323" s="503" t="s">
        <v>605</v>
      </c>
      <c r="X323" s="483"/>
    </row>
    <row r="324" spans="1:24" s="10" customFormat="1" ht="15.75" hidden="1" customHeight="1" x14ac:dyDescent="0.3">
      <c r="A324" s="486" t="s">
        <v>4656</v>
      </c>
      <c r="B324" s="479">
        <v>45536</v>
      </c>
      <c r="C324" s="484">
        <v>45541.674305555556</v>
      </c>
      <c r="D324" s="473">
        <v>45541.725694444445</v>
      </c>
      <c r="E324" s="474">
        <v>45541</v>
      </c>
      <c r="F324" s="478">
        <v>45544</v>
      </c>
      <c r="G324" s="517">
        <v>45547</v>
      </c>
      <c r="H324" s="500" t="s">
        <v>2148</v>
      </c>
      <c r="I324" s="485">
        <v>12493</v>
      </c>
      <c r="J324" s="501" t="s">
        <v>1491</v>
      </c>
      <c r="K324" s="296" t="s">
        <v>560</v>
      </c>
      <c r="L324" s="296" t="s">
        <v>560</v>
      </c>
      <c r="M324" s="472" t="s">
        <v>1493</v>
      </c>
      <c r="N324" s="416" t="s">
        <v>1492</v>
      </c>
      <c r="O324" s="519" t="s">
        <v>4674</v>
      </c>
      <c r="P324" s="502" t="s">
        <v>613</v>
      </c>
      <c r="Q324" s="128" t="s">
        <v>605</v>
      </c>
      <c r="R324" s="491">
        <v>0.36875000000000002</v>
      </c>
      <c r="S324" s="475">
        <v>0.47291666666666665</v>
      </c>
      <c r="T324" s="475">
        <v>0.10416666666666663</v>
      </c>
      <c r="U324" s="475">
        <v>0.20833333333333334</v>
      </c>
      <c r="V324" s="503" t="str">
        <f t="shared" si="15"/>
        <v>Dentro</v>
      </c>
      <c r="W324" s="503" t="s">
        <v>605</v>
      </c>
      <c r="X324" s="483"/>
    </row>
    <row r="325" spans="1:24" s="10" customFormat="1" ht="15.75" hidden="1" customHeight="1" x14ac:dyDescent="0.3">
      <c r="A325" s="486" t="s">
        <v>4656</v>
      </c>
      <c r="B325" s="479">
        <v>45536</v>
      </c>
      <c r="C325" s="484">
        <v>45541.397222222222</v>
      </c>
      <c r="D325" s="473">
        <v>45541.48333333333</v>
      </c>
      <c r="E325" s="474">
        <v>45541</v>
      </c>
      <c r="F325" s="478">
        <v>45544</v>
      </c>
      <c r="G325" s="517">
        <v>45546</v>
      </c>
      <c r="H325" s="500" t="s">
        <v>2148</v>
      </c>
      <c r="I325" s="485">
        <v>235376</v>
      </c>
      <c r="J325" s="501" t="s">
        <v>1494</v>
      </c>
      <c r="K325" s="296" t="s">
        <v>403</v>
      </c>
      <c r="L325" s="296" t="s">
        <v>560</v>
      </c>
      <c r="M325" s="472" t="s">
        <v>1496</v>
      </c>
      <c r="N325" s="416" t="s">
        <v>1495</v>
      </c>
      <c r="O325" s="519" t="s">
        <v>4674</v>
      </c>
      <c r="P325" s="502" t="s">
        <v>613</v>
      </c>
      <c r="Q325" s="128" t="s">
        <v>605</v>
      </c>
      <c r="R325" s="491">
        <v>0.36875000000000002</v>
      </c>
      <c r="S325" s="475">
        <v>0.47291666666666665</v>
      </c>
      <c r="T325" s="475">
        <v>0.10416666666666663</v>
      </c>
      <c r="U325" s="475">
        <v>0.20833333333333334</v>
      </c>
      <c r="V325" s="503" t="str">
        <f t="shared" si="15"/>
        <v>Dentro</v>
      </c>
      <c r="W325" s="503" t="s">
        <v>605</v>
      </c>
      <c r="X325" s="483"/>
    </row>
    <row r="326" spans="1:24" s="10" customFormat="1" ht="15.75" hidden="1" customHeight="1" x14ac:dyDescent="0.3">
      <c r="A326" s="486" t="s">
        <v>4656</v>
      </c>
      <c r="B326" s="479">
        <v>45536</v>
      </c>
      <c r="C326" s="484">
        <v>45541.67291666667</v>
      </c>
      <c r="D326" s="473">
        <v>45541.76458333333</v>
      </c>
      <c r="E326" s="474">
        <v>45541</v>
      </c>
      <c r="F326" s="478">
        <v>45544</v>
      </c>
      <c r="G326" s="517">
        <v>45546</v>
      </c>
      <c r="H326" s="500" t="s">
        <v>2148</v>
      </c>
      <c r="I326" s="485">
        <v>235378</v>
      </c>
      <c r="J326" s="501" t="s">
        <v>1497</v>
      </c>
      <c r="K326" s="296" t="s">
        <v>403</v>
      </c>
      <c r="L326" s="296" t="s">
        <v>560</v>
      </c>
      <c r="M326" s="472" t="s">
        <v>1499</v>
      </c>
      <c r="N326" s="416" t="s">
        <v>1498</v>
      </c>
      <c r="O326" s="519" t="s">
        <v>4674</v>
      </c>
      <c r="P326" s="502" t="s">
        <v>613</v>
      </c>
      <c r="Q326" s="128" t="s">
        <v>605</v>
      </c>
      <c r="R326" s="491">
        <v>0.36875000000000002</v>
      </c>
      <c r="S326" s="475">
        <v>0.47291666666666665</v>
      </c>
      <c r="T326" s="475">
        <v>0.10416666666666663</v>
      </c>
      <c r="U326" s="475">
        <v>0.20833333333333334</v>
      </c>
      <c r="V326" s="503" t="str">
        <f t="shared" si="15"/>
        <v>Dentro</v>
      </c>
      <c r="W326" s="503" t="s">
        <v>605</v>
      </c>
      <c r="X326" s="483"/>
    </row>
    <row r="327" spans="1:24" s="10" customFormat="1" ht="15.75" hidden="1" customHeight="1" x14ac:dyDescent="0.3">
      <c r="A327" s="486" t="s">
        <v>4656</v>
      </c>
      <c r="B327" s="479">
        <v>45536</v>
      </c>
      <c r="C327" s="484">
        <v>45541.6875</v>
      </c>
      <c r="D327" s="473">
        <v>45541.762499999997</v>
      </c>
      <c r="E327" s="474">
        <v>45541</v>
      </c>
      <c r="F327" s="478">
        <v>45544</v>
      </c>
      <c r="G327" s="517">
        <v>45546</v>
      </c>
      <c r="H327" s="500" t="s">
        <v>2148</v>
      </c>
      <c r="I327" s="485">
        <v>235377</v>
      </c>
      <c r="J327" s="501" t="s">
        <v>1500</v>
      </c>
      <c r="K327" s="296" t="s">
        <v>403</v>
      </c>
      <c r="L327" s="296" t="s">
        <v>560</v>
      </c>
      <c r="M327" s="472" t="s">
        <v>1502</v>
      </c>
      <c r="N327" s="416" t="s">
        <v>1501</v>
      </c>
      <c r="O327" s="519" t="s">
        <v>4674</v>
      </c>
      <c r="P327" s="502" t="s">
        <v>613</v>
      </c>
      <c r="Q327" s="128" t="s">
        <v>605</v>
      </c>
      <c r="R327" s="491">
        <v>0.36875000000000002</v>
      </c>
      <c r="S327" s="475">
        <v>0.47291666666666665</v>
      </c>
      <c r="T327" s="475">
        <v>0.10416666666666663</v>
      </c>
      <c r="U327" s="475">
        <v>0.20833333333333334</v>
      </c>
      <c r="V327" s="503" t="str">
        <f t="shared" si="15"/>
        <v>Dentro</v>
      </c>
      <c r="W327" s="503" t="s">
        <v>605</v>
      </c>
      <c r="X327" s="483"/>
    </row>
    <row r="328" spans="1:24" s="10" customFormat="1" ht="15.75" hidden="1" customHeight="1" x14ac:dyDescent="0.3">
      <c r="A328" s="486" t="s">
        <v>4656</v>
      </c>
      <c r="B328" s="479">
        <v>45536</v>
      </c>
      <c r="C328" s="484">
        <v>45545.464583333334</v>
      </c>
      <c r="D328" s="473">
        <v>45545.601388888892</v>
      </c>
      <c r="E328" s="474">
        <v>45545</v>
      </c>
      <c r="F328" s="478">
        <v>45546</v>
      </c>
      <c r="G328" s="499">
        <v>45547</v>
      </c>
      <c r="H328" s="500" t="s">
        <v>613</v>
      </c>
      <c r="I328" s="485">
        <v>12495</v>
      </c>
      <c r="J328" s="501" t="s">
        <v>1503</v>
      </c>
      <c r="K328" s="296" t="s">
        <v>560</v>
      </c>
      <c r="L328" s="296" t="s">
        <v>560</v>
      </c>
      <c r="M328" s="472" t="s">
        <v>1505</v>
      </c>
      <c r="N328" s="416" t="s">
        <v>1504</v>
      </c>
      <c r="O328" s="519" t="s">
        <v>4674</v>
      </c>
      <c r="P328" s="502" t="s">
        <v>613</v>
      </c>
      <c r="Q328" s="128" t="s">
        <v>605</v>
      </c>
      <c r="R328" s="491">
        <v>0.37152777777777779</v>
      </c>
      <c r="S328" s="475">
        <v>0.59722222222222221</v>
      </c>
      <c r="T328" s="475">
        <v>0.22569444444444442</v>
      </c>
      <c r="U328" s="475">
        <v>0.20833333333333334</v>
      </c>
      <c r="V328" s="503" t="str">
        <f t="shared" si="15"/>
        <v>Fora</v>
      </c>
      <c r="W328" s="503">
        <f t="shared" ref="W328:W335" si="17">T328-U328</f>
        <v>1.7361111111111077E-2</v>
      </c>
      <c r="X328" s="483"/>
    </row>
    <row r="329" spans="1:24" s="10" customFormat="1" ht="15.75" hidden="1" customHeight="1" x14ac:dyDescent="0.3">
      <c r="A329" s="486" t="s">
        <v>4656</v>
      </c>
      <c r="B329" s="479">
        <v>45536</v>
      </c>
      <c r="C329" s="484">
        <v>45545.474999999999</v>
      </c>
      <c r="D329" s="473">
        <v>45545.599999999999</v>
      </c>
      <c r="E329" s="474">
        <v>45545</v>
      </c>
      <c r="F329" s="478">
        <v>45546</v>
      </c>
      <c r="G329" s="499">
        <v>45547</v>
      </c>
      <c r="H329" s="500" t="s">
        <v>613</v>
      </c>
      <c r="I329" s="485">
        <v>12498</v>
      </c>
      <c r="J329" s="501" t="s">
        <v>1506</v>
      </c>
      <c r="K329" s="296" t="s">
        <v>560</v>
      </c>
      <c r="L329" s="296" t="s">
        <v>560</v>
      </c>
      <c r="M329" s="472" t="s">
        <v>1508</v>
      </c>
      <c r="N329" s="416" t="s">
        <v>1507</v>
      </c>
      <c r="O329" s="519" t="s">
        <v>4674</v>
      </c>
      <c r="P329" s="502" t="s">
        <v>613</v>
      </c>
      <c r="Q329" s="128" t="s">
        <v>605</v>
      </c>
      <c r="R329" s="491">
        <v>0.37152777777777779</v>
      </c>
      <c r="S329" s="475">
        <v>0.59722222222222221</v>
      </c>
      <c r="T329" s="475">
        <v>0.22569444444444442</v>
      </c>
      <c r="U329" s="475">
        <v>0.20833333333333334</v>
      </c>
      <c r="V329" s="503" t="str">
        <f t="shared" si="15"/>
        <v>Fora</v>
      </c>
      <c r="W329" s="503">
        <f t="shared" si="17"/>
        <v>1.7361111111111077E-2</v>
      </c>
      <c r="X329" s="483"/>
    </row>
    <row r="330" spans="1:24" s="10" customFormat="1" ht="15.75" hidden="1" customHeight="1" x14ac:dyDescent="0.3">
      <c r="A330" s="486" t="s">
        <v>4656</v>
      </c>
      <c r="B330" s="479">
        <v>45536</v>
      </c>
      <c r="C330" s="484">
        <v>45545.47152777778</v>
      </c>
      <c r="D330" s="473">
        <v>45545.600694444445</v>
      </c>
      <c r="E330" s="474">
        <v>45545</v>
      </c>
      <c r="F330" s="478">
        <v>45546</v>
      </c>
      <c r="G330" s="499">
        <v>45547</v>
      </c>
      <c r="H330" s="500" t="s">
        <v>613</v>
      </c>
      <c r="I330" s="485">
        <v>12496</v>
      </c>
      <c r="J330" s="501" t="s">
        <v>1509</v>
      </c>
      <c r="K330" s="296" t="s">
        <v>560</v>
      </c>
      <c r="L330" s="296" t="s">
        <v>560</v>
      </c>
      <c r="M330" s="472" t="s">
        <v>1511</v>
      </c>
      <c r="N330" s="416" t="s">
        <v>1510</v>
      </c>
      <c r="O330" s="519" t="s">
        <v>4674</v>
      </c>
      <c r="P330" s="502" t="s">
        <v>613</v>
      </c>
      <c r="Q330" s="128" t="s">
        <v>605</v>
      </c>
      <c r="R330" s="491">
        <v>0.37152777777777779</v>
      </c>
      <c r="S330" s="475">
        <v>0.59722222222222221</v>
      </c>
      <c r="T330" s="475">
        <v>0.22569444444444442</v>
      </c>
      <c r="U330" s="475">
        <v>0.20833333333333334</v>
      </c>
      <c r="V330" s="503" t="str">
        <f t="shared" si="15"/>
        <v>Fora</v>
      </c>
      <c r="W330" s="503">
        <f t="shared" si="17"/>
        <v>1.7361111111111077E-2</v>
      </c>
      <c r="X330" s="483"/>
    </row>
    <row r="331" spans="1:24" s="10" customFormat="1" ht="15.75" hidden="1" customHeight="1" x14ac:dyDescent="0.3">
      <c r="A331" s="486" t="s">
        <v>4656</v>
      </c>
      <c r="B331" s="479">
        <v>45536</v>
      </c>
      <c r="C331" s="484">
        <v>45545.463888888888</v>
      </c>
      <c r="D331" s="473">
        <v>45545.603472222225</v>
      </c>
      <c r="E331" s="474">
        <v>45545</v>
      </c>
      <c r="F331" s="478">
        <v>45546</v>
      </c>
      <c r="G331" s="499">
        <v>45547</v>
      </c>
      <c r="H331" s="500" t="s">
        <v>613</v>
      </c>
      <c r="I331" s="485">
        <v>12497</v>
      </c>
      <c r="J331" s="501" t="s">
        <v>1512</v>
      </c>
      <c r="K331" s="296" t="s">
        <v>560</v>
      </c>
      <c r="L331" s="296" t="s">
        <v>560</v>
      </c>
      <c r="M331" s="472" t="s">
        <v>1514</v>
      </c>
      <c r="N331" s="416" t="s">
        <v>1513</v>
      </c>
      <c r="O331" s="519" t="s">
        <v>4674</v>
      </c>
      <c r="P331" s="502" t="s">
        <v>613</v>
      </c>
      <c r="Q331" s="128" t="s">
        <v>605</v>
      </c>
      <c r="R331" s="491">
        <v>0.37152777777777779</v>
      </c>
      <c r="S331" s="475">
        <v>0.59722222222222221</v>
      </c>
      <c r="T331" s="475">
        <v>0.22569444444444442</v>
      </c>
      <c r="U331" s="475">
        <v>0.20833333333333334</v>
      </c>
      <c r="V331" s="503" t="str">
        <f t="shared" si="15"/>
        <v>Fora</v>
      </c>
      <c r="W331" s="503">
        <f t="shared" si="17"/>
        <v>1.7361111111111077E-2</v>
      </c>
      <c r="X331" s="483"/>
    </row>
    <row r="332" spans="1:24" s="10" customFormat="1" ht="15.75" hidden="1" customHeight="1" x14ac:dyDescent="0.3">
      <c r="A332" s="486" t="s">
        <v>4656</v>
      </c>
      <c r="B332" s="479">
        <v>45536</v>
      </c>
      <c r="C332" s="484">
        <v>45545.466666666667</v>
      </c>
      <c r="D332" s="473">
        <v>45545.647222222222</v>
      </c>
      <c r="E332" s="474">
        <v>45545</v>
      </c>
      <c r="F332" s="478">
        <v>45546</v>
      </c>
      <c r="G332" s="499">
        <v>45547</v>
      </c>
      <c r="H332" s="500" t="s">
        <v>613</v>
      </c>
      <c r="I332" s="485">
        <v>12499</v>
      </c>
      <c r="J332" s="501" t="s">
        <v>1515</v>
      </c>
      <c r="K332" s="296" t="s">
        <v>560</v>
      </c>
      <c r="L332" s="296" t="s">
        <v>560</v>
      </c>
      <c r="M332" s="472" t="s">
        <v>1517</v>
      </c>
      <c r="N332" s="416" t="s">
        <v>1516</v>
      </c>
      <c r="O332" s="519" t="s">
        <v>4674</v>
      </c>
      <c r="P332" s="502" t="s">
        <v>613</v>
      </c>
      <c r="Q332" s="128" t="s">
        <v>605</v>
      </c>
      <c r="R332" s="491">
        <v>0.37152777777777779</v>
      </c>
      <c r="S332" s="475">
        <v>0.59722222222222221</v>
      </c>
      <c r="T332" s="475">
        <v>0.22569444444444442</v>
      </c>
      <c r="U332" s="475">
        <v>0.20833333333333334</v>
      </c>
      <c r="V332" s="503" t="str">
        <f t="shared" si="15"/>
        <v>Fora</v>
      </c>
      <c r="W332" s="503">
        <f t="shared" si="17"/>
        <v>1.7361111111111077E-2</v>
      </c>
      <c r="X332" s="483"/>
    </row>
    <row r="333" spans="1:24" s="10" customFormat="1" ht="15.75" hidden="1" customHeight="1" x14ac:dyDescent="0.3">
      <c r="A333" s="486" t="s">
        <v>4656</v>
      </c>
      <c r="B333" s="479">
        <v>45536</v>
      </c>
      <c r="C333" s="484">
        <v>45545.468055555553</v>
      </c>
      <c r="D333" s="473">
        <v>45545.512499999997</v>
      </c>
      <c r="E333" s="474">
        <v>45545</v>
      </c>
      <c r="F333" s="478">
        <v>45546</v>
      </c>
      <c r="G333" s="499">
        <v>45546</v>
      </c>
      <c r="H333" s="500" t="s">
        <v>613</v>
      </c>
      <c r="I333" s="485">
        <v>235362</v>
      </c>
      <c r="J333" s="501" t="s">
        <v>1518</v>
      </c>
      <c r="K333" s="296" t="s">
        <v>403</v>
      </c>
      <c r="L333" s="296" t="s">
        <v>560</v>
      </c>
      <c r="M333" s="472" t="s">
        <v>1520</v>
      </c>
      <c r="N333" s="416" t="s">
        <v>1519</v>
      </c>
      <c r="O333" s="519" t="s">
        <v>4674</v>
      </c>
      <c r="P333" s="502" t="s">
        <v>613</v>
      </c>
      <c r="Q333" s="128" t="s">
        <v>605</v>
      </c>
      <c r="R333" s="491">
        <v>0.37152777777777779</v>
      </c>
      <c r="S333" s="475">
        <v>0.59722222222222221</v>
      </c>
      <c r="T333" s="475">
        <v>0.22569444444444442</v>
      </c>
      <c r="U333" s="475">
        <v>0.20833333333333334</v>
      </c>
      <c r="V333" s="503" t="str">
        <f t="shared" si="15"/>
        <v>Fora</v>
      </c>
      <c r="W333" s="503">
        <f t="shared" si="17"/>
        <v>1.7361111111111077E-2</v>
      </c>
      <c r="X333" s="483"/>
    </row>
    <row r="334" spans="1:24" s="10" customFormat="1" ht="15.75" hidden="1" customHeight="1" x14ac:dyDescent="0.3">
      <c r="A334" s="486" t="s">
        <v>4656</v>
      </c>
      <c r="B334" s="479">
        <v>45536</v>
      </c>
      <c r="C334" s="484">
        <v>45545.47152777778</v>
      </c>
      <c r="D334" s="473">
        <v>45545.520833333336</v>
      </c>
      <c r="E334" s="474">
        <v>45545</v>
      </c>
      <c r="F334" s="478">
        <v>45546</v>
      </c>
      <c r="G334" s="499">
        <v>45546</v>
      </c>
      <c r="H334" s="500" t="s">
        <v>613</v>
      </c>
      <c r="I334" s="485">
        <v>235361</v>
      </c>
      <c r="J334" s="501" t="s">
        <v>1521</v>
      </c>
      <c r="K334" s="296" t="s">
        <v>403</v>
      </c>
      <c r="L334" s="296" t="s">
        <v>560</v>
      </c>
      <c r="M334" s="472" t="s">
        <v>1523</v>
      </c>
      <c r="N334" s="416" t="s">
        <v>1522</v>
      </c>
      <c r="O334" s="519" t="s">
        <v>4674</v>
      </c>
      <c r="P334" s="502" t="s">
        <v>613</v>
      </c>
      <c r="Q334" s="128" t="s">
        <v>605</v>
      </c>
      <c r="R334" s="491">
        <v>0.37152777777777779</v>
      </c>
      <c r="S334" s="475">
        <v>0.59722222222222221</v>
      </c>
      <c r="T334" s="475">
        <v>0.22569444444444442</v>
      </c>
      <c r="U334" s="475">
        <v>0.20833333333333334</v>
      </c>
      <c r="V334" s="503" t="str">
        <f t="shared" si="15"/>
        <v>Fora</v>
      </c>
      <c r="W334" s="503">
        <f t="shared" si="17"/>
        <v>1.7361111111111077E-2</v>
      </c>
      <c r="X334" s="483"/>
    </row>
    <row r="335" spans="1:24" s="10" customFormat="1" ht="15.75" hidden="1" customHeight="1" x14ac:dyDescent="0.3">
      <c r="A335" s="486" t="s">
        <v>4656</v>
      </c>
      <c r="B335" s="479">
        <v>45536</v>
      </c>
      <c r="C335" s="484">
        <v>45545.466666666667</v>
      </c>
      <c r="D335" s="473">
        <v>45545.711805555555</v>
      </c>
      <c r="E335" s="474">
        <v>45545</v>
      </c>
      <c r="F335" s="478">
        <v>45546</v>
      </c>
      <c r="G335" s="499">
        <v>45546</v>
      </c>
      <c r="H335" s="500" t="s">
        <v>613</v>
      </c>
      <c r="I335" s="485">
        <v>235363</v>
      </c>
      <c r="J335" s="501" t="s">
        <v>1524</v>
      </c>
      <c r="K335" s="296" t="s">
        <v>403</v>
      </c>
      <c r="L335" s="296" t="s">
        <v>560</v>
      </c>
      <c r="M335" s="472" t="s">
        <v>1526</v>
      </c>
      <c r="N335" s="416" t="s">
        <v>1525</v>
      </c>
      <c r="O335" s="519" t="s">
        <v>4674</v>
      </c>
      <c r="P335" s="502" t="s">
        <v>613</v>
      </c>
      <c r="Q335" s="128" t="s">
        <v>605</v>
      </c>
      <c r="R335" s="491">
        <v>0.37152777777777779</v>
      </c>
      <c r="S335" s="475">
        <v>0.59722222222222221</v>
      </c>
      <c r="T335" s="475">
        <v>0.22569444444444442</v>
      </c>
      <c r="U335" s="475">
        <v>0.20833333333333334</v>
      </c>
      <c r="V335" s="503" t="str">
        <f t="shared" si="15"/>
        <v>Fora</v>
      </c>
      <c r="W335" s="503">
        <f t="shared" si="17"/>
        <v>1.7361111111111077E-2</v>
      </c>
      <c r="X335" s="483"/>
    </row>
    <row r="336" spans="1:24" s="10" customFormat="1" ht="15.75" hidden="1" customHeight="1" x14ac:dyDescent="0.3">
      <c r="A336" s="486" t="s">
        <v>4656</v>
      </c>
      <c r="B336" s="479">
        <v>45536</v>
      </c>
      <c r="C336" s="484">
        <v>45546.393055555556</v>
      </c>
      <c r="D336" s="473">
        <v>45546.493055555555</v>
      </c>
      <c r="E336" s="474">
        <v>45547</v>
      </c>
      <c r="F336" s="478">
        <v>45547</v>
      </c>
      <c r="G336" s="517">
        <v>45551</v>
      </c>
      <c r="H336" s="500" t="s">
        <v>2148</v>
      </c>
      <c r="I336" s="485">
        <v>12505</v>
      </c>
      <c r="J336" s="501" t="s">
        <v>1527</v>
      </c>
      <c r="K336" s="296" t="s">
        <v>560</v>
      </c>
      <c r="L336" s="296" t="s">
        <v>560</v>
      </c>
      <c r="M336" s="472" t="s">
        <v>1529</v>
      </c>
      <c r="N336" s="416" t="s">
        <v>1528</v>
      </c>
      <c r="O336" s="519" t="s">
        <v>4674</v>
      </c>
      <c r="P336" s="502" t="s">
        <v>613</v>
      </c>
      <c r="Q336" s="128" t="s">
        <v>605</v>
      </c>
      <c r="R336" s="491">
        <v>0.51388888888888884</v>
      </c>
      <c r="S336" s="475">
        <v>0.63402777777777775</v>
      </c>
      <c r="T336" s="475">
        <v>0.12013888888888891</v>
      </c>
      <c r="U336" s="475">
        <v>0.20833333333333334</v>
      </c>
      <c r="V336" s="503" t="str">
        <f t="shared" si="15"/>
        <v>Dentro</v>
      </c>
      <c r="W336" s="503" t="s">
        <v>605</v>
      </c>
      <c r="X336" s="498"/>
    </row>
    <row r="337" spans="1:24" s="10" customFormat="1" ht="15.75" hidden="1" customHeight="1" x14ac:dyDescent="0.3">
      <c r="A337" s="486" t="s">
        <v>4656</v>
      </c>
      <c r="B337" s="479">
        <v>45536</v>
      </c>
      <c r="C337" s="484">
        <v>45547.401388888888</v>
      </c>
      <c r="D337" s="473">
        <v>45547.473611111112</v>
      </c>
      <c r="E337" s="474">
        <v>45547</v>
      </c>
      <c r="F337" s="478">
        <v>45548</v>
      </c>
      <c r="G337" s="499">
        <v>45548</v>
      </c>
      <c r="H337" s="500" t="s">
        <v>613</v>
      </c>
      <c r="I337" s="485">
        <v>235525</v>
      </c>
      <c r="J337" s="501" t="s">
        <v>1530</v>
      </c>
      <c r="K337" s="296" t="s">
        <v>403</v>
      </c>
      <c r="L337" s="296" t="s">
        <v>560</v>
      </c>
      <c r="M337" s="472" t="s">
        <v>1532</v>
      </c>
      <c r="N337" s="416" t="s">
        <v>1531</v>
      </c>
      <c r="O337" s="474" t="s">
        <v>635</v>
      </c>
      <c r="P337" s="502" t="s">
        <v>613</v>
      </c>
      <c r="Q337" s="128" t="s">
        <v>605</v>
      </c>
      <c r="R337" s="491">
        <v>0.32777777777777778</v>
      </c>
      <c r="S337" s="475">
        <v>0.43680555555555556</v>
      </c>
      <c r="T337" s="475">
        <v>0.10902777777777778</v>
      </c>
      <c r="U337" s="475">
        <v>0.20833333333333334</v>
      </c>
      <c r="V337" s="503" t="str">
        <f t="shared" si="15"/>
        <v>Dentro</v>
      </c>
      <c r="W337" s="503" t="s">
        <v>605</v>
      </c>
      <c r="X337" s="483"/>
    </row>
    <row r="338" spans="1:24" s="10" customFormat="1" ht="15.75" hidden="1" customHeight="1" x14ac:dyDescent="0.3">
      <c r="A338" s="486" t="s">
        <v>4656</v>
      </c>
      <c r="B338" s="479">
        <v>45536</v>
      </c>
      <c r="C338" s="484">
        <v>45547.412499999999</v>
      </c>
      <c r="D338" s="473">
        <v>45547.522916666669</v>
      </c>
      <c r="E338" s="474">
        <v>45547</v>
      </c>
      <c r="F338" s="478">
        <v>45548</v>
      </c>
      <c r="G338" s="499">
        <v>45548</v>
      </c>
      <c r="H338" s="500" t="s">
        <v>613</v>
      </c>
      <c r="I338" s="485">
        <v>12503</v>
      </c>
      <c r="J338" s="501" t="s">
        <v>1533</v>
      </c>
      <c r="K338" s="296" t="s">
        <v>560</v>
      </c>
      <c r="L338" s="296" t="s">
        <v>560</v>
      </c>
      <c r="M338" s="472" t="s">
        <v>1535</v>
      </c>
      <c r="N338" s="416" t="s">
        <v>1534</v>
      </c>
      <c r="O338" s="474" t="s">
        <v>635</v>
      </c>
      <c r="P338" s="502" t="s">
        <v>613</v>
      </c>
      <c r="Q338" s="128" t="s">
        <v>605</v>
      </c>
      <c r="R338" s="491">
        <v>0.32777777777777778</v>
      </c>
      <c r="S338" s="475">
        <v>0.43680555555555556</v>
      </c>
      <c r="T338" s="475">
        <v>0.10902777777777778</v>
      </c>
      <c r="U338" s="475">
        <v>0.20833333333333334</v>
      </c>
      <c r="V338" s="503" t="str">
        <f t="shared" si="15"/>
        <v>Dentro</v>
      </c>
      <c r="W338" s="503" t="s">
        <v>605</v>
      </c>
      <c r="X338" s="483"/>
    </row>
    <row r="339" spans="1:24" s="10" customFormat="1" ht="15.75" hidden="1" customHeight="1" x14ac:dyDescent="0.3">
      <c r="A339" s="486" t="s">
        <v>4656</v>
      </c>
      <c r="B339" s="479">
        <v>45536</v>
      </c>
      <c r="C339" s="484">
        <v>45547.400694444441</v>
      </c>
      <c r="D339" s="473">
        <v>45548.792361111111</v>
      </c>
      <c r="E339" s="474">
        <v>45551</v>
      </c>
      <c r="F339" s="478">
        <v>45551</v>
      </c>
      <c r="G339" s="517">
        <v>45553</v>
      </c>
      <c r="H339" s="500" t="s">
        <v>2148</v>
      </c>
      <c r="I339" s="485">
        <v>12524</v>
      </c>
      <c r="J339" s="501" t="s">
        <v>1536</v>
      </c>
      <c r="K339" s="296" t="s">
        <v>560</v>
      </c>
      <c r="L339" s="296" t="s">
        <v>560</v>
      </c>
      <c r="M339" s="472" t="s">
        <v>1538</v>
      </c>
      <c r="N339" s="416" t="s">
        <v>1537</v>
      </c>
      <c r="O339" s="474" t="s">
        <v>612</v>
      </c>
      <c r="P339" s="502" t="s">
        <v>613</v>
      </c>
      <c r="Q339" s="128" t="s">
        <v>605</v>
      </c>
      <c r="R339" s="491">
        <v>0.45694444444444443</v>
      </c>
      <c r="S339" s="475">
        <v>0.72222222222222221</v>
      </c>
      <c r="T339" s="475">
        <v>0.26527777777777778</v>
      </c>
      <c r="U339" s="475">
        <v>0.20833333333333334</v>
      </c>
      <c r="V339" s="503" t="str">
        <f t="shared" si="15"/>
        <v>Fora</v>
      </c>
      <c r="W339" s="503">
        <f t="shared" ref="W339:W350" si="18">T339-U339</f>
        <v>5.6944444444444436E-2</v>
      </c>
      <c r="X339" s="483"/>
    </row>
    <row r="340" spans="1:24" s="10" customFormat="1" ht="15.75" hidden="1" customHeight="1" x14ac:dyDescent="0.3">
      <c r="A340" s="486" t="s">
        <v>4656</v>
      </c>
      <c r="B340" s="479">
        <v>45536</v>
      </c>
      <c r="C340" s="484">
        <v>45547.400694444441</v>
      </c>
      <c r="D340" s="473">
        <v>45548.791666666664</v>
      </c>
      <c r="E340" s="474">
        <v>45551</v>
      </c>
      <c r="F340" s="478">
        <v>45551</v>
      </c>
      <c r="G340" s="517">
        <v>45553</v>
      </c>
      <c r="H340" s="500" t="s">
        <v>2148</v>
      </c>
      <c r="I340" s="485">
        <v>12520</v>
      </c>
      <c r="J340" s="501" t="s">
        <v>1539</v>
      </c>
      <c r="K340" s="296" t="s">
        <v>560</v>
      </c>
      <c r="L340" s="296" t="s">
        <v>560</v>
      </c>
      <c r="M340" s="472" t="s">
        <v>1541</v>
      </c>
      <c r="N340" s="416" t="s">
        <v>1540</v>
      </c>
      <c r="O340" s="474" t="s">
        <v>612</v>
      </c>
      <c r="P340" s="502" t="s">
        <v>613</v>
      </c>
      <c r="Q340" s="128" t="s">
        <v>605</v>
      </c>
      <c r="R340" s="491">
        <v>0.45694444444444443</v>
      </c>
      <c r="S340" s="475">
        <v>0.72222222222222221</v>
      </c>
      <c r="T340" s="475">
        <v>0.26527777777777778</v>
      </c>
      <c r="U340" s="475">
        <v>0.20833333333333334</v>
      </c>
      <c r="V340" s="503" t="str">
        <f t="shared" si="15"/>
        <v>Fora</v>
      </c>
      <c r="W340" s="503">
        <f t="shared" si="18"/>
        <v>5.6944444444444436E-2</v>
      </c>
      <c r="X340" s="483"/>
    </row>
    <row r="341" spans="1:24" s="10" customFormat="1" ht="15.75" hidden="1" customHeight="1" x14ac:dyDescent="0.3">
      <c r="A341" s="486" t="s">
        <v>4656</v>
      </c>
      <c r="B341" s="479">
        <v>45536</v>
      </c>
      <c r="C341" s="484">
        <v>45547.400694444441</v>
      </c>
      <c r="D341" s="473">
        <v>45548.790972222225</v>
      </c>
      <c r="E341" s="474">
        <v>45551</v>
      </c>
      <c r="F341" s="478">
        <v>45551</v>
      </c>
      <c r="G341" s="517">
        <v>45553</v>
      </c>
      <c r="H341" s="500" t="s">
        <v>2148</v>
      </c>
      <c r="I341" s="485">
        <v>12523</v>
      </c>
      <c r="J341" s="501" t="s">
        <v>1542</v>
      </c>
      <c r="K341" s="296" t="s">
        <v>560</v>
      </c>
      <c r="L341" s="296" t="s">
        <v>560</v>
      </c>
      <c r="M341" s="472" t="s">
        <v>1544</v>
      </c>
      <c r="N341" s="416" t="s">
        <v>1543</v>
      </c>
      <c r="O341" s="474" t="s">
        <v>612</v>
      </c>
      <c r="P341" s="502" t="s">
        <v>613</v>
      </c>
      <c r="Q341" s="128" t="s">
        <v>605</v>
      </c>
      <c r="R341" s="491">
        <v>0.45694444444444443</v>
      </c>
      <c r="S341" s="475">
        <v>0.72222222222222221</v>
      </c>
      <c r="T341" s="475">
        <v>0.26527777777777778</v>
      </c>
      <c r="U341" s="475">
        <v>0.20833333333333334</v>
      </c>
      <c r="V341" s="503" t="str">
        <f t="shared" si="15"/>
        <v>Fora</v>
      </c>
      <c r="W341" s="503">
        <f t="shared" si="18"/>
        <v>5.6944444444444436E-2</v>
      </c>
      <c r="X341" s="483"/>
    </row>
    <row r="342" spans="1:24" s="10" customFormat="1" ht="15.75" hidden="1" customHeight="1" x14ac:dyDescent="0.3">
      <c r="A342" s="486" t="s">
        <v>4656</v>
      </c>
      <c r="B342" s="479">
        <v>45536</v>
      </c>
      <c r="C342" s="484">
        <v>45547.400694444441</v>
      </c>
      <c r="D342" s="473">
        <v>45548.790277777778</v>
      </c>
      <c r="E342" s="474">
        <v>45551</v>
      </c>
      <c r="F342" s="478">
        <v>45551</v>
      </c>
      <c r="G342" s="517">
        <v>45553</v>
      </c>
      <c r="H342" s="500" t="s">
        <v>2148</v>
      </c>
      <c r="I342" s="485">
        <v>12521</v>
      </c>
      <c r="J342" s="501" t="s">
        <v>1545</v>
      </c>
      <c r="K342" s="296" t="s">
        <v>560</v>
      </c>
      <c r="L342" s="296" t="s">
        <v>560</v>
      </c>
      <c r="M342" s="472" t="s">
        <v>1547</v>
      </c>
      <c r="N342" s="416" t="s">
        <v>1546</v>
      </c>
      <c r="O342" s="474" t="s">
        <v>612</v>
      </c>
      <c r="P342" s="502" t="s">
        <v>613</v>
      </c>
      <c r="Q342" s="128" t="s">
        <v>605</v>
      </c>
      <c r="R342" s="491">
        <v>0.45694444444444443</v>
      </c>
      <c r="S342" s="475">
        <v>0.72222222222222221</v>
      </c>
      <c r="T342" s="475">
        <v>0.26527777777777778</v>
      </c>
      <c r="U342" s="475">
        <v>0.20833333333333334</v>
      </c>
      <c r="V342" s="503" t="str">
        <f t="shared" si="15"/>
        <v>Fora</v>
      </c>
      <c r="W342" s="503">
        <f t="shared" si="18"/>
        <v>5.6944444444444436E-2</v>
      </c>
      <c r="X342" s="483"/>
    </row>
    <row r="343" spans="1:24" s="10" customFormat="1" ht="15.75" hidden="1" customHeight="1" x14ac:dyDescent="0.3">
      <c r="A343" s="486" t="s">
        <v>4656</v>
      </c>
      <c r="B343" s="479">
        <v>45536</v>
      </c>
      <c r="C343" s="484">
        <v>45547.40347222222</v>
      </c>
      <c r="D343" s="473">
        <v>45548.790277777778</v>
      </c>
      <c r="E343" s="474">
        <v>45551</v>
      </c>
      <c r="F343" s="478">
        <v>45551</v>
      </c>
      <c r="G343" s="517">
        <v>45553</v>
      </c>
      <c r="H343" s="500" t="s">
        <v>2148</v>
      </c>
      <c r="I343" s="485">
        <v>12522</v>
      </c>
      <c r="J343" s="501" t="s">
        <v>1548</v>
      </c>
      <c r="K343" s="296" t="s">
        <v>560</v>
      </c>
      <c r="L343" s="296" t="s">
        <v>560</v>
      </c>
      <c r="M343" s="472" t="s">
        <v>1550</v>
      </c>
      <c r="N343" s="416" t="s">
        <v>1549</v>
      </c>
      <c r="O343" s="474" t="s">
        <v>612</v>
      </c>
      <c r="P343" s="502" t="s">
        <v>613</v>
      </c>
      <c r="Q343" s="128" t="s">
        <v>605</v>
      </c>
      <c r="R343" s="491">
        <v>0.45694444444444443</v>
      </c>
      <c r="S343" s="475">
        <v>0.72222222222222221</v>
      </c>
      <c r="T343" s="475">
        <v>0.26527777777777778</v>
      </c>
      <c r="U343" s="475">
        <v>0.20833333333333334</v>
      </c>
      <c r="V343" s="503" t="str">
        <f t="shared" si="15"/>
        <v>Fora</v>
      </c>
      <c r="W343" s="503">
        <f t="shared" si="18"/>
        <v>5.6944444444444436E-2</v>
      </c>
      <c r="X343" s="483"/>
    </row>
    <row r="344" spans="1:24" s="10" customFormat="1" ht="15.75" hidden="1" customHeight="1" x14ac:dyDescent="0.3">
      <c r="A344" s="486" t="s">
        <v>4656</v>
      </c>
      <c r="B344" s="479">
        <v>45536</v>
      </c>
      <c r="C344" s="484">
        <v>45547.401388888888</v>
      </c>
      <c r="D344" s="473">
        <v>45548.789583333331</v>
      </c>
      <c r="E344" s="474">
        <v>45551</v>
      </c>
      <c r="F344" s="478">
        <v>45551</v>
      </c>
      <c r="G344" s="517">
        <v>45553</v>
      </c>
      <c r="H344" s="500" t="s">
        <v>2148</v>
      </c>
      <c r="I344" s="485">
        <v>12525</v>
      </c>
      <c r="J344" s="501" t="s">
        <v>1551</v>
      </c>
      <c r="K344" s="296" t="s">
        <v>560</v>
      </c>
      <c r="L344" s="296" t="s">
        <v>560</v>
      </c>
      <c r="M344" s="472" t="s">
        <v>1553</v>
      </c>
      <c r="N344" s="416" t="s">
        <v>1552</v>
      </c>
      <c r="O344" s="474" t="s">
        <v>612</v>
      </c>
      <c r="P344" s="502" t="s">
        <v>613</v>
      </c>
      <c r="Q344" s="128" t="s">
        <v>605</v>
      </c>
      <c r="R344" s="491">
        <v>0.45694444444444443</v>
      </c>
      <c r="S344" s="475">
        <v>0.72222222222222221</v>
      </c>
      <c r="T344" s="475">
        <v>0.26527777777777778</v>
      </c>
      <c r="U344" s="475">
        <v>0.20833333333333334</v>
      </c>
      <c r="V344" s="503" t="str">
        <f t="shared" si="15"/>
        <v>Fora</v>
      </c>
      <c r="W344" s="503">
        <f t="shared" si="18"/>
        <v>5.6944444444444436E-2</v>
      </c>
      <c r="X344" s="483"/>
    </row>
    <row r="345" spans="1:24" s="10" customFormat="1" ht="15.75" hidden="1" customHeight="1" x14ac:dyDescent="0.3">
      <c r="A345" s="486" t="s">
        <v>4656</v>
      </c>
      <c r="B345" s="479">
        <v>45536</v>
      </c>
      <c r="C345" s="484">
        <v>45548.651388888888</v>
      </c>
      <c r="D345" s="473">
        <v>45548.795138888891</v>
      </c>
      <c r="E345" s="474">
        <v>45551</v>
      </c>
      <c r="F345" s="478">
        <v>45551</v>
      </c>
      <c r="G345" s="517">
        <v>45553</v>
      </c>
      <c r="H345" s="500" t="s">
        <v>2148</v>
      </c>
      <c r="I345" s="485">
        <v>12527</v>
      </c>
      <c r="J345" s="501" t="s">
        <v>1554</v>
      </c>
      <c r="K345" s="296" t="s">
        <v>560</v>
      </c>
      <c r="L345" s="296" t="s">
        <v>560</v>
      </c>
      <c r="M345" s="472" t="s">
        <v>1556</v>
      </c>
      <c r="N345" s="416" t="s">
        <v>1555</v>
      </c>
      <c r="O345" s="474" t="s">
        <v>612</v>
      </c>
      <c r="P345" s="502" t="s">
        <v>613</v>
      </c>
      <c r="Q345" s="128" t="s">
        <v>605</v>
      </c>
      <c r="R345" s="491">
        <v>0.45694444444444443</v>
      </c>
      <c r="S345" s="475">
        <v>0.72222222222222221</v>
      </c>
      <c r="T345" s="475">
        <v>0.26527777777777778</v>
      </c>
      <c r="U345" s="475">
        <v>0.20833333333333334</v>
      </c>
      <c r="V345" s="503" t="str">
        <f t="shared" si="15"/>
        <v>Fora</v>
      </c>
      <c r="W345" s="503">
        <f t="shared" si="18"/>
        <v>5.6944444444444436E-2</v>
      </c>
      <c r="X345" s="483"/>
    </row>
    <row r="346" spans="1:24" s="10" customFormat="1" ht="15.75" hidden="1" customHeight="1" x14ac:dyDescent="0.3">
      <c r="A346" s="486" t="s">
        <v>4656</v>
      </c>
      <c r="B346" s="479">
        <v>45536</v>
      </c>
      <c r="C346" s="484">
        <v>45548.652083333334</v>
      </c>
      <c r="D346" s="473">
        <v>45548.793749999997</v>
      </c>
      <c r="E346" s="474">
        <v>45551</v>
      </c>
      <c r="F346" s="478">
        <v>45551</v>
      </c>
      <c r="G346" s="499">
        <v>45552</v>
      </c>
      <c r="H346" s="500" t="s">
        <v>613</v>
      </c>
      <c r="I346" s="485">
        <v>12514</v>
      </c>
      <c r="J346" s="501" t="s">
        <v>1557</v>
      </c>
      <c r="K346" s="296" t="s">
        <v>560</v>
      </c>
      <c r="L346" s="296" t="s">
        <v>560</v>
      </c>
      <c r="M346" s="472" t="s">
        <v>1559</v>
      </c>
      <c r="N346" s="416" t="s">
        <v>1558</v>
      </c>
      <c r="O346" s="474" t="s">
        <v>612</v>
      </c>
      <c r="P346" s="502" t="s">
        <v>613</v>
      </c>
      <c r="Q346" s="128" t="s">
        <v>605</v>
      </c>
      <c r="R346" s="491">
        <v>0.45694444444444443</v>
      </c>
      <c r="S346" s="475">
        <v>0.72222222222222221</v>
      </c>
      <c r="T346" s="475">
        <v>0.26527777777777778</v>
      </c>
      <c r="U346" s="475">
        <v>0.20833333333333334</v>
      </c>
      <c r="V346" s="503" t="str">
        <f t="shared" si="15"/>
        <v>Fora</v>
      </c>
      <c r="W346" s="503">
        <f t="shared" si="18"/>
        <v>5.6944444444444436E-2</v>
      </c>
      <c r="X346" s="483"/>
    </row>
    <row r="347" spans="1:24" s="10" customFormat="1" ht="15.75" hidden="1" customHeight="1" x14ac:dyDescent="0.3">
      <c r="A347" s="486" t="s">
        <v>4656</v>
      </c>
      <c r="B347" s="479">
        <v>45536</v>
      </c>
      <c r="C347" s="484">
        <v>45548.65</v>
      </c>
      <c r="D347" s="473">
        <v>45548.794444444444</v>
      </c>
      <c r="E347" s="474">
        <v>45551</v>
      </c>
      <c r="F347" s="478">
        <v>45551</v>
      </c>
      <c r="G347" s="517">
        <v>45553</v>
      </c>
      <c r="H347" s="500" t="s">
        <v>2148</v>
      </c>
      <c r="I347" s="485">
        <v>12526</v>
      </c>
      <c r="J347" s="501" t="s">
        <v>1560</v>
      </c>
      <c r="K347" s="296" t="s">
        <v>560</v>
      </c>
      <c r="L347" s="296" t="s">
        <v>560</v>
      </c>
      <c r="M347" s="472" t="s">
        <v>1562</v>
      </c>
      <c r="N347" s="416" t="s">
        <v>1561</v>
      </c>
      <c r="O347" s="474" t="s">
        <v>612</v>
      </c>
      <c r="P347" s="502" t="s">
        <v>613</v>
      </c>
      <c r="Q347" s="128" t="s">
        <v>605</v>
      </c>
      <c r="R347" s="491">
        <v>0.45694444444444443</v>
      </c>
      <c r="S347" s="475">
        <v>0.72222222222222221</v>
      </c>
      <c r="T347" s="475">
        <v>0.26527777777777778</v>
      </c>
      <c r="U347" s="475">
        <v>0.20833333333333334</v>
      </c>
      <c r="V347" s="503" t="str">
        <f t="shared" si="15"/>
        <v>Fora</v>
      </c>
      <c r="W347" s="503">
        <f t="shared" si="18"/>
        <v>5.6944444444444436E-2</v>
      </c>
      <c r="X347" s="483"/>
    </row>
    <row r="348" spans="1:24" s="10" customFormat="1" ht="15.75" hidden="1" customHeight="1" x14ac:dyDescent="0.3">
      <c r="A348" s="486" t="s">
        <v>4656</v>
      </c>
      <c r="B348" s="479">
        <v>45536</v>
      </c>
      <c r="C348" s="484">
        <v>45548.666666666664</v>
      </c>
      <c r="D348" s="473">
        <v>45548.795138888891</v>
      </c>
      <c r="E348" s="474">
        <v>45551</v>
      </c>
      <c r="F348" s="478">
        <v>45551</v>
      </c>
      <c r="G348" s="517">
        <v>45553</v>
      </c>
      <c r="H348" s="500" t="s">
        <v>2148</v>
      </c>
      <c r="I348" s="485">
        <v>12528</v>
      </c>
      <c r="J348" s="501" t="s">
        <v>1563</v>
      </c>
      <c r="K348" s="296" t="s">
        <v>560</v>
      </c>
      <c r="L348" s="296" t="s">
        <v>560</v>
      </c>
      <c r="M348" s="472" t="s">
        <v>1565</v>
      </c>
      <c r="N348" s="416" t="s">
        <v>1564</v>
      </c>
      <c r="O348" s="474" t="s">
        <v>612</v>
      </c>
      <c r="P348" s="502" t="s">
        <v>613</v>
      </c>
      <c r="Q348" s="128" t="s">
        <v>605</v>
      </c>
      <c r="R348" s="491">
        <v>0.45694444444444443</v>
      </c>
      <c r="S348" s="475">
        <v>0.72222222222222221</v>
      </c>
      <c r="T348" s="475">
        <v>0.26527777777777778</v>
      </c>
      <c r="U348" s="475">
        <v>0.20833333333333334</v>
      </c>
      <c r="V348" s="503" t="str">
        <f t="shared" si="15"/>
        <v>Fora</v>
      </c>
      <c r="W348" s="503">
        <f t="shared" si="18"/>
        <v>5.6944444444444436E-2</v>
      </c>
      <c r="X348" s="483"/>
    </row>
    <row r="349" spans="1:24" s="10" customFormat="1" ht="15.75" hidden="1" customHeight="1" x14ac:dyDescent="0.3">
      <c r="A349" s="486" t="s">
        <v>4656</v>
      </c>
      <c r="B349" s="479">
        <v>45536</v>
      </c>
      <c r="C349" s="484">
        <v>45548.693749999999</v>
      </c>
      <c r="D349" s="473">
        <v>45548.793749999997</v>
      </c>
      <c r="E349" s="474">
        <v>45551</v>
      </c>
      <c r="F349" s="478">
        <v>45551</v>
      </c>
      <c r="G349" s="517">
        <v>45553</v>
      </c>
      <c r="H349" s="500" t="s">
        <v>2148</v>
      </c>
      <c r="I349" s="485">
        <v>12529</v>
      </c>
      <c r="J349" s="501" t="s">
        <v>1566</v>
      </c>
      <c r="K349" s="296" t="s">
        <v>560</v>
      </c>
      <c r="L349" s="296" t="s">
        <v>560</v>
      </c>
      <c r="M349" s="472" t="s">
        <v>1568</v>
      </c>
      <c r="N349" s="416" t="s">
        <v>1567</v>
      </c>
      <c r="O349" s="474" t="s">
        <v>612</v>
      </c>
      <c r="P349" s="502" t="s">
        <v>613</v>
      </c>
      <c r="Q349" s="128" t="s">
        <v>605</v>
      </c>
      <c r="R349" s="491">
        <v>0.45694444444444443</v>
      </c>
      <c r="S349" s="475">
        <v>0.72222222222222221</v>
      </c>
      <c r="T349" s="475">
        <v>0.26527777777777778</v>
      </c>
      <c r="U349" s="475">
        <v>0.20833333333333334</v>
      </c>
      <c r="V349" s="503" t="str">
        <f t="shared" si="15"/>
        <v>Fora</v>
      </c>
      <c r="W349" s="503">
        <f t="shared" si="18"/>
        <v>5.6944444444444436E-2</v>
      </c>
      <c r="X349" s="483"/>
    </row>
    <row r="350" spans="1:24" s="10" customFormat="1" ht="15.75" hidden="1" customHeight="1" x14ac:dyDescent="0.3">
      <c r="A350" s="486" t="s">
        <v>4656</v>
      </c>
      <c r="B350" s="479">
        <v>45536</v>
      </c>
      <c r="C350" s="484">
        <v>45548.695833333331</v>
      </c>
      <c r="D350" s="473">
        <v>45548.793055555558</v>
      </c>
      <c r="E350" s="474">
        <v>45551</v>
      </c>
      <c r="F350" s="478">
        <v>45551</v>
      </c>
      <c r="G350" s="517">
        <v>45553</v>
      </c>
      <c r="H350" s="500" t="s">
        <v>2148</v>
      </c>
      <c r="I350" s="485">
        <v>12530</v>
      </c>
      <c r="J350" s="501" t="s">
        <v>1569</v>
      </c>
      <c r="K350" s="296" t="s">
        <v>560</v>
      </c>
      <c r="L350" s="296" t="s">
        <v>560</v>
      </c>
      <c r="M350" s="472" t="s">
        <v>1571</v>
      </c>
      <c r="N350" s="416" t="s">
        <v>1570</v>
      </c>
      <c r="O350" s="474" t="s">
        <v>612</v>
      </c>
      <c r="P350" s="502" t="s">
        <v>613</v>
      </c>
      <c r="Q350" s="128" t="s">
        <v>605</v>
      </c>
      <c r="R350" s="491">
        <v>0.45694444444444443</v>
      </c>
      <c r="S350" s="475">
        <v>0.72222222222222221</v>
      </c>
      <c r="T350" s="475">
        <v>0.26527777777777778</v>
      </c>
      <c r="U350" s="475">
        <v>0.20833333333333334</v>
      </c>
      <c r="V350" s="503" t="str">
        <f t="shared" si="15"/>
        <v>Fora</v>
      </c>
      <c r="W350" s="503">
        <f t="shared" si="18"/>
        <v>5.6944444444444436E-2</v>
      </c>
      <c r="X350" s="483"/>
    </row>
    <row r="351" spans="1:24" s="10" customFormat="1" ht="15.75" hidden="1" customHeight="1" x14ac:dyDescent="0.3">
      <c r="A351" s="486" t="s">
        <v>4656</v>
      </c>
      <c r="B351" s="479">
        <v>45536</v>
      </c>
      <c r="C351" s="484">
        <v>45548.695833333331</v>
      </c>
      <c r="D351" s="473">
        <v>45548.793055555558</v>
      </c>
      <c r="E351" s="474">
        <v>45551</v>
      </c>
      <c r="F351" s="478">
        <v>45551</v>
      </c>
      <c r="G351" s="499">
        <v>45552</v>
      </c>
      <c r="H351" s="500" t="s">
        <v>613</v>
      </c>
      <c r="I351" s="485">
        <v>235743</v>
      </c>
      <c r="J351" s="501" t="s">
        <v>1572</v>
      </c>
      <c r="K351" s="296" t="s">
        <v>403</v>
      </c>
      <c r="L351" s="296" t="s">
        <v>560</v>
      </c>
      <c r="M351" s="472" t="s">
        <v>1574</v>
      </c>
      <c r="N351" s="416" t="s">
        <v>1573</v>
      </c>
      <c r="O351" s="519" t="s">
        <v>4674</v>
      </c>
      <c r="P351" s="502" t="s">
        <v>613</v>
      </c>
      <c r="Q351" s="128" t="s">
        <v>605</v>
      </c>
      <c r="R351" s="491">
        <v>0.37777777777777777</v>
      </c>
      <c r="S351" s="475">
        <v>0.48749999999999999</v>
      </c>
      <c r="T351" s="475">
        <v>0.10972222222222222</v>
      </c>
      <c r="U351" s="475">
        <v>0.20833333333333334</v>
      </c>
      <c r="V351" s="503" t="str">
        <f t="shared" si="15"/>
        <v>Dentro</v>
      </c>
      <c r="W351" s="503" t="s">
        <v>605</v>
      </c>
      <c r="X351" s="483"/>
    </row>
    <row r="352" spans="1:24" s="10" customFormat="1" ht="15.75" hidden="1" customHeight="1" x14ac:dyDescent="0.3">
      <c r="A352" s="486" t="s">
        <v>4656</v>
      </c>
      <c r="B352" s="479">
        <v>45536</v>
      </c>
      <c r="C352" s="484">
        <v>45548.684027777781</v>
      </c>
      <c r="D352" s="473">
        <v>45548.768055555556</v>
      </c>
      <c r="E352" s="474">
        <v>45548</v>
      </c>
      <c r="F352" s="478">
        <v>45551</v>
      </c>
      <c r="G352" s="499">
        <v>45552</v>
      </c>
      <c r="H352" s="500" t="s">
        <v>613</v>
      </c>
      <c r="I352" s="485">
        <v>235744</v>
      </c>
      <c r="J352" s="501" t="s">
        <v>1575</v>
      </c>
      <c r="K352" s="296" t="s">
        <v>403</v>
      </c>
      <c r="L352" s="296" t="s">
        <v>560</v>
      </c>
      <c r="M352" s="472" t="s">
        <v>1577</v>
      </c>
      <c r="N352" s="416" t="s">
        <v>1576</v>
      </c>
      <c r="O352" s="519" t="s">
        <v>4674</v>
      </c>
      <c r="P352" s="502" t="s">
        <v>613</v>
      </c>
      <c r="Q352" s="128" t="s">
        <v>605</v>
      </c>
      <c r="R352" s="491">
        <v>0.37777777777777777</v>
      </c>
      <c r="S352" s="475">
        <v>0.48749999999999999</v>
      </c>
      <c r="T352" s="475">
        <v>0.10972222222222222</v>
      </c>
      <c r="U352" s="475">
        <v>0.20833333333333334</v>
      </c>
      <c r="V352" s="503" t="str">
        <f t="shared" si="15"/>
        <v>Dentro</v>
      </c>
      <c r="W352" s="503" t="s">
        <v>605</v>
      </c>
      <c r="X352" s="483"/>
    </row>
    <row r="353" spans="1:24" s="10" customFormat="1" ht="15.75" hidden="1" customHeight="1" x14ac:dyDescent="0.3">
      <c r="A353" s="486" t="s">
        <v>4656</v>
      </c>
      <c r="B353" s="479">
        <v>45536</v>
      </c>
      <c r="C353" s="484">
        <v>45551.466666666667</v>
      </c>
      <c r="D353" s="473">
        <v>45551.490277777775</v>
      </c>
      <c r="E353" s="474">
        <v>45551</v>
      </c>
      <c r="F353" s="478">
        <v>45551</v>
      </c>
      <c r="G353" s="499">
        <v>45552</v>
      </c>
      <c r="H353" s="500" t="s">
        <v>613</v>
      </c>
      <c r="I353" s="485">
        <v>12518</v>
      </c>
      <c r="J353" s="501" t="s">
        <v>1578</v>
      </c>
      <c r="K353" s="296" t="s">
        <v>560</v>
      </c>
      <c r="L353" s="296" t="s">
        <v>560</v>
      </c>
      <c r="M353" s="472" t="s">
        <v>1580</v>
      </c>
      <c r="N353" s="416" t="s">
        <v>1579</v>
      </c>
      <c r="O353" s="226" t="s">
        <v>618</v>
      </c>
      <c r="P353" s="502" t="s">
        <v>613</v>
      </c>
      <c r="Q353" s="128" t="s">
        <v>605</v>
      </c>
      <c r="R353" s="491">
        <v>0.75694444444444442</v>
      </c>
      <c r="S353" s="475">
        <v>0.83333333333333337</v>
      </c>
      <c r="T353" s="475">
        <v>7.6388888888888951E-2</v>
      </c>
      <c r="U353" s="475">
        <v>0.20833333333333334</v>
      </c>
      <c r="V353" s="503" t="str">
        <f t="shared" si="15"/>
        <v>Dentro</v>
      </c>
      <c r="W353" s="503" t="s">
        <v>605</v>
      </c>
      <c r="X353" s="483"/>
    </row>
    <row r="354" spans="1:24" s="10" customFormat="1" ht="15.75" hidden="1" customHeight="1" x14ac:dyDescent="0.3">
      <c r="A354" s="486" t="s">
        <v>4656</v>
      </c>
      <c r="B354" s="479">
        <v>45536</v>
      </c>
      <c r="C354" s="484">
        <v>45551.488888888889</v>
      </c>
      <c r="D354" s="473">
        <v>45553.468055555553</v>
      </c>
      <c r="E354" s="474">
        <v>45553</v>
      </c>
      <c r="F354" s="478">
        <v>45553</v>
      </c>
      <c r="G354" s="499">
        <v>45554</v>
      </c>
      <c r="H354" s="500" t="s">
        <v>613</v>
      </c>
      <c r="I354" s="485">
        <v>235899</v>
      </c>
      <c r="J354" s="501" t="s">
        <v>1581</v>
      </c>
      <c r="K354" s="296" t="s">
        <v>403</v>
      </c>
      <c r="L354" s="296" t="s">
        <v>560</v>
      </c>
      <c r="M354" s="472" t="s">
        <v>1583</v>
      </c>
      <c r="N354" s="416" t="s">
        <v>1582</v>
      </c>
      <c r="O354" s="226" t="s">
        <v>618</v>
      </c>
      <c r="P354" s="502" t="s">
        <v>613</v>
      </c>
      <c r="Q354" s="128" t="s">
        <v>605</v>
      </c>
      <c r="R354" s="491">
        <v>0.87083333333333335</v>
      </c>
      <c r="S354" s="475">
        <v>0.89930555555555558</v>
      </c>
      <c r="T354" s="475">
        <v>2.8472222222222232E-2</v>
      </c>
      <c r="U354" s="475">
        <v>0.20833333333333334</v>
      </c>
      <c r="V354" s="503" t="str">
        <f t="shared" si="15"/>
        <v>Dentro</v>
      </c>
      <c r="W354" s="503" t="s">
        <v>605</v>
      </c>
      <c r="X354" s="483"/>
    </row>
    <row r="355" spans="1:24" s="10" customFormat="1" ht="15.75" hidden="1" customHeight="1" x14ac:dyDescent="0.3">
      <c r="A355" s="486" t="s">
        <v>4656</v>
      </c>
      <c r="B355" s="479">
        <v>45536</v>
      </c>
      <c r="C355" s="484">
        <v>45552.763888888891</v>
      </c>
      <c r="D355" s="473">
        <v>45552.817361111112</v>
      </c>
      <c r="E355" s="474">
        <v>45554</v>
      </c>
      <c r="F355" s="478">
        <v>45554</v>
      </c>
      <c r="G355" s="499">
        <v>45555</v>
      </c>
      <c r="H355" s="500" t="s">
        <v>613</v>
      </c>
      <c r="I355" s="485">
        <v>12536</v>
      </c>
      <c r="J355" s="501" t="s">
        <v>1584</v>
      </c>
      <c r="K355" s="296" t="s">
        <v>560</v>
      </c>
      <c r="L355" s="296" t="s">
        <v>560</v>
      </c>
      <c r="M355" s="472" t="s">
        <v>1586</v>
      </c>
      <c r="N355" s="416" t="s">
        <v>1585</v>
      </c>
      <c r="O355" s="519" t="s">
        <v>4674</v>
      </c>
      <c r="P355" s="502" t="s">
        <v>613</v>
      </c>
      <c r="Q355" s="128" t="s">
        <v>605</v>
      </c>
      <c r="R355" s="491">
        <v>0.41944444444444445</v>
      </c>
      <c r="S355" s="475">
        <v>0.58194444444444449</v>
      </c>
      <c r="T355" s="475">
        <v>0.16250000000000003</v>
      </c>
      <c r="U355" s="475">
        <v>0.20833333333333334</v>
      </c>
      <c r="V355" s="503" t="str">
        <f t="shared" si="15"/>
        <v>Dentro</v>
      </c>
      <c r="W355" s="503" t="s">
        <v>605</v>
      </c>
      <c r="X355" s="483"/>
    </row>
    <row r="356" spans="1:24" s="10" customFormat="1" ht="15.75" hidden="1" customHeight="1" x14ac:dyDescent="0.3">
      <c r="A356" s="486" t="s">
        <v>4656</v>
      </c>
      <c r="B356" s="479">
        <v>45536</v>
      </c>
      <c r="C356" s="484">
        <v>45552.762499999997</v>
      </c>
      <c r="D356" s="473">
        <v>45552.818055555559</v>
      </c>
      <c r="E356" s="474">
        <v>45554</v>
      </c>
      <c r="F356" s="478">
        <v>45554</v>
      </c>
      <c r="G356" s="517">
        <v>45558</v>
      </c>
      <c r="H356" s="500" t="s">
        <v>2148</v>
      </c>
      <c r="I356" s="485">
        <v>12543</v>
      </c>
      <c r="J356" s="501" t="s">
        <v>1587</v>
      </c>
      <c r="K356" s="296" t="s">
        <v>560</v>
      </c>
      <c r="L356" s="296" t="s">
        <v>560</v>
      </c>
      <c r="M356" s="472" t="s">
        <v>1589</v>
      </c>
      <c r="N356" s="416" t="s">
        <v>1588</v>
      </c>
      <c r="O356" s="519" t="s">
        <v>4674</v>
      </c>
      <c r="P356" s="502" t="s">
        <v>613</v>
      </c>
      <c r="Q356" s="128" t="s">
        <v>605</v>
      </c>
      <c r="R356" s="491">
        <v>0.41944444444444445</v>
      </c>
      <c r="S356" s="475">
        <v>0.58194444444444449</v>
      </c>
      <c r="T356" s="475">
        <v>0.16250000000000003</v>
      </c>
      <c r="U356" s="475">
        <v>0.20833333333333334</v>
      </c>
      <c r="V356" s="503" t="str">
        <f t="shared" si="15"/>
        <v>Dentro</v>
      </c>
      <c r="W356" s="503" t="s">
        <v>605</v>
      </c>
      <c r="X356" s="483"/>
    </row>
    <row r="357" spans="1:24" s="10" customFormat="1" ht="15.75" hidden="1" customHeight="1" x14ac:dyDescent="0.3">
      <c r="A357" s="486" t="s">
        <v>4656</v>
      </c>
      <c r="B357" s="479">
        <v>45536</v>
      </c>
      <c r="C357" s="484">
        <v>45553.504861111112</v>
      </c>
      <c r="D357" s="473">
        <v>45554.446527777778</v>
      </c>
      <c r="E357" s="474">
        <v>45554</v>
      </c>
      <c r="F357" s="478">
        <v>45555</v>
      </c>
      <c r="G357" s="517">
        <v>45559</v>
      </c>
      <c r="H357" s="500" t="s">
        <v>2148</v>
      </c>
      <c r="I357" s="485">
        <v>12550</v>
      </c>
      <c r="J357" s="501" t="s">
        <v>1590</v>
      </c>
      <c r="K357" s="296" t="s">
        <v>560</v>
      </c>
      <c r="L357" s="296" t="s">
        <v>560</v>
      </c>
      <c r="M357" s="472" t="s">
        <v>1592</v>
      </c>
      <c r="N357" s="416" t="s">
        <v>1591</v>
      </c>
      <c r="O357" s="519" t="s">
        <v>4674</v>
      </c>
      <c r="P357" s="502" t="s">
        <v>613</v>
      </c>
      <c r="Q357" s="128" t="s">
        <v>605</v>
      </c>
      <c r="R357" s="491">
        <v>0.33541666666666664</v>
      </c>
      <c r="S357" s="475">
        <v>0.68402777777777779</v>
      </c>
      <c r="T357" s="475">
        <v>0.34861111111111115</v>
      </c>
      <c r="U357" s="475">
        <v>0.20833333333333334</v>
      </c>
      <c r="V357" s="503" t="str">
        <f t="shared" si="15"/>
        <v>Fora</v>
      </c>
      <c r="W357" s="503">
        <f t="shared" ref="W357:W363" si="19">T357-U357</f>
        <v>0.14027777777777781</v>
      </c>
      <c r="X357" s="483"/>
    </row>
    <row r="358" spans="1:24" s="10" customFormat="1" ht="15.75" hidden="1" customHeight="1" x14ac:dyDescent="0.3">
      <c r="A358" s="486" t="s">
        <v>4656</v>
      </c>
      <c r="B358" s="479">
        <v>45536</v>
      </c>
      <c r="C358" s="484">
        <v>45553.504861111112</v>
      </c>
      <c r="D358" s="473">
        <v>45554.447222222225</v>
      </c>
      <c r="E358" s="474">
        <v>45554</v>
      </c>
      <c r="F358" s="478">
        <v>45555</v>
      </c>
      <c r="G358" s="517">
        <v>45559</v>
      </c>
      <c r="H358" s="500" t="s">
        <v>2148</v>
      </c>
      <c r="I358" s="485">
        <v>12551</v>
      </c>
      <c r="J358" s="501" t="s">
        <v>1593</v>
      </c>
      <c r="K358" s="296" t="s">
        <v>560</v>
      </c>
      <c r="L358" s="296" t="s">
        <v>560</v>
      </c>
      <c r="M358" s="472" t="s">
        <v>1595</v>
      </c>
      <c r="N358" s="416" t="s">
        <v>1594</v>
      </c>
      <c r="O358" s="519" t="s">
        <v>4674</v>
      </c>
      <c r="P358" s="502" t="s">
        <v>613</v>
      </c>
      <c r="Q358" s="128" t="s">
        <v>605</v>
      </c>
      <c r="R358" s="491">
        <v>0.33541666666666664</v>
      </c>
      <c r="S358" s="475">
        <v>0.68402777777777779</v>
      </c>
      <c r="T358" s="475">
        <v>0.34861111111111115</v>
      </c>
      <c r="U358" s="475">
        <v>0.20833333333333334</v>
      </c>
      <c r="V358" s="503" t="str">
        <f t="shared" si="15"/>
        <v>Fora</v>
      </c>
      <c r="W358" s="503">
        <f t="shared" si="19"/>
        <v>0.14027777777777781</v>
      </c>
      <c r="X358" s="483"/>
    </row>
    <row r="359" spans="1:24" s="10" customFormat="1" ht="15.75" hidden="1" customHeight="1" x14ac:dyDescent="0.3">
      <c r="A359" s="486" t="s">
        <v>4656</v>
      </c>
      <c r="B359" s="479">
        <v>45536</v>
      </c>
      <c r="C359" s="484">
        <v>45553.51666666667</v>
      </c>
      <c r="D359" s="473">
        <v>45554.447916666664</v>
      </c>
      <c r="E359" s="474">
        <v>45554</v>
      </c>
      <c r="F359" s="478">
        <v>45555</v>
      </c>
      <c r="G359" s="517">
        <v>45559</v>
      </c>
      <c r="H359" s="500" t="s">
        <v>2148</v>
      </c>
      <c r="I359" s="485">
        <v>12552</v>
      </c>
      <c r="J359" s="501" t="s">
        <v>1596</v>
      </c>
      <c r="K359" s="296" t="s">
        <v>560</v>
      </c>
      <c r="L359" s="296" t="s">
        <v>560</v>
      </c>
      <c r="M359" s="472" t="s">
        <v>1598</v>
      </c>
      <c r="N359" s="416" t="s">
        <v>1597</v>
      </c>
      <c r="O359" s="519" t="s">
        <v>4674</v>
      </c>
      <c r="P359" s="502" t="s">
        <v>613</v>
      </c>
      <c r="Q359" s="128" t="s">
        <v>605</v>
      </c>
      <c r="R359" s="491">
        <v>0.33541666666666664</v>
      </c>
      <c r="S359" s="475">
        <v>0.68402777777777779</v>
      </c>
      <c r="T359" s="475">
        <v>0.34861111111111115</v>
      </c>
      <c r="U359" s="475">
        <v>0.20833333333333334</v>
      </c>
      <c r="V359" s="503" t="str">
        <f t="shared" si="15"/>
        <v>Fora</v>
      </c>
      <c r="W359" s="503">
        <f t="shared" si="19"/>
        <v>0.14027777777777781</v>
      </c>
      <c r="X359" s="483"/>
    </row>
    <row r="360" spans="1:24" s="10" customFormat="1" ht="15.75" hidden="1" customHeight="1" x14ac:dyDescent="0.3">
      <c r="A360" s="486" t="s">
        <v>4656</v>
      </c>
      <c r="B360" s="479">
        <v>45536</v>
      </c>
      <c r="C360" s="484">
        <v>45553.530555555553</v>
      </c>
      <c r="D360" s="473">
        <v>45554.446527777778</v>
      </c>
      <c r="E360" s="474">
        <v>45554</v>
      </c>
      <c r="F360" s="478">
        <v>45555</v>
      </c>
      <c r="G360" s="517">
        <v>45559</v>
      </c>
      <c r="H360" s="500" t="s">
        <v>2148</v>
      </c>
      <c r="I360" s="485">
        <v>12549</v>
      </c>
      <c r="J360" s="501" t="s">
        <v>1599</v>
      </c>
      <c r="K360" s="296" t="s">
        <v>560</v>
      </c>
      <c r="L360" s="296" t="s">
        <v>560</v>
      </c>
      <c r="M360" s="472" t="s">
        <v>1601</v>
      </c>
      <c r="N360" s="416" t="s">
        <v>1600</v>
      </c>
      <c r="O360" s="519" t="s">
        <v>4674</v>
      </c>
      <c r="P360" s="502" t="s">
        <v>613</v>
      </c>
      <c r="Q360" s="128" t="s">
        <v>605</v>
      </c>
      <c r="R360" s="491">
        <v>0.33541666666666664</v>
      </c>
      <c r="S360" s="475">
        <v>0.68402777777777779</v>
      </c>
      <c r="T360" s="475">
        <v>0.34861111111111115</v>
      </c>
      <c r="U360" s="475">
        <v>0.20833333333333334</v>
      </c>
      <c r="V360" s="503" t="str">
        <f t="shared" si="15"/>
        <v>Fora</v>
      </c>
      <c r="W360" s="503">
        <f t="shared" si="19"/>
        <v>0.14027777777777781</v>
      </c>
      <c r="X360" s="483"/>
    </row>
    <row r="361" spans="1:24" s="10" customFormat="1" ht="15.75" hidden="1" customHeight="1" x14ac:dyDescent="0.3">
      <c r="A361" s="486" t="s">
        <v>4656</v>
      </c>
      <c r="B361" s="479">
        <v>45536</v>
      </c>
      <c r="C361" s="484">
        <v>45554.357638888891</v>
      </c>
      <c r="D361" s="473">
        <v>45554.62222222222</v>
      </c>
      <c r="E361" s="474">
        <v>45554</v>
      </c>
      <c r="F361" s="478">
        <v>45555</v>
      </c>
      <c r="G361" s="517">
        <v>45559</v>
      </c>
      <c r="H361" s="500" t="s">
        <v>2148</v>
      </c>
      <c r="I361" s="485">
        <v>12553</v>
      </c>
      <c r="J361" s="501" t="s">
        <v>1602</v>
      </c>
      <c r="K361" s="296" t="s">
        <v>560</v>
      </c>
      <c r="L361" s="296" t="s">
        <v>560</v>
      </c>
      <c r="M361" s="472" t="s">
        <v>1604</v>
      </c>
      <c r="N361" s="416" t="s">
        <v>1603</v>
      </c>
      <c r="O361" s="519" t="s">
        <v>4674</v>
      </c>
      <c r="P361" s="502" t="s">
        <v>613</v>
      </c>
      <c r="Q361" s="128" t="s">
        <v>605</v>
      </c>
      <c r="R361" s="491">
        <v>0.33541666666666664</v>
      </c>
      <c r="S361" s="475">
        <v>0.68402777777777779</v>
      </c>
      <c r="T361" s="475">
        <v>0.34861111111111115</v>
      </c>
      <c r="U361" s="475">
        <v>0.20833333333333334</v>
      </c>
      <c r="V361" s="503" t="str">
        <f t="shared" si="15"/>
        <v>Fora</v>
      </c>
      <c r="W361" s="503">
        <f t="shared" si="19"/>
        <v>0.14027777777777781</v>
      </c>
      <c r="X361" s="483"/>
    </row>
    <row r="362" spans="1:24" s="10" customFormat="1" ht="15.75" hidden="1" customHeight="1" x14ac:dyDescent="0.3">
      <c r="A362" s="486" t="s">
        <v>4656</v>
      </c>
      <c r="B362" s="479">
        <v>45536</v>
      </c>
      <c r="C362" s="484">
        <v>45554.39166666667</v>
      </c>
      <c r="D362" s="473">
        <v>45554.415972222225</v>
      </c>
      <c r="E362" s="474">
        <v>45554</v>
      </c>
      <c r="F362" s="478">
        <v>45555</v>
      </c>
      <c r="G362" s="517">
        <v>45559</v>
      </c>
      <c r="H362" s="500" t="s">
        <v>2148</v>
      </c>
      <c r="I362" s="485">
        <v>236178</v>
      </c>
      <c r="J362" s="501" t="s">
        <v>1605</v>
      </c>
      <c r="K362" s="296" t="s">
        <v>403</v>
      </c>
      <c r="L362" s="296" t="s">
        <v>560</v>
      </c>
      <c r="M362" s="472" t="s">
        <v>1607</v>
      </c>
      <c r="N362" s="416" t="s">
        <v>1606</v>
      </c>
      <c r="O362" s="519" t="s">
        <v>4674</v>
      </c>
      <c r="P362" s="502" t="s">
        <v>613</v>
      </c>
      <c r="Q362" s="128" t="s">
        <v>605</v>
      </c>
      <c r="R362" s="491">
        <v>0.33541666666666664</v>
      </c>
      <c r="S362" s="475">
        <v>0.68402777777777779</v>
      </c>
      <c r="T362" s="475">
        <v>0.34861111111111115</v>
      </c>
      <c r="U362" s="475">
        <v>0.20833333333333334</v>
      </c>
      <c r="V362" s="503" t="str">
        <f t="shared" si="15"/>
        <v>Fora</v>
      </c>
      <c r="W362" s="503">
        <f t="shared" si="19"/>
        <v>0.14027777777777781</v>
      </c>
      <c r="X362" s="483"/>
    </row>
    <row r="363" spans="1:24" s="10" customFormat="1" ht="15.75" hidden="1" customHeight="1" x14ac:dyDescent="0.3">
      <c r="A363" s="486" t="s">
        <v>4656</v>
      </c>
      <c r="B363" s="479">
        <v>45536</v>
      </c>
      <c r="C363" s="484">
        <v>45554.52847222222</v>
      </c>
      <c r="D363" s="473">
        <v>45554.575694444444</v>
      </c>
      <c r="E363" s="474">
        <v>45554</v>
      </c>
      <c r="F363" s="478">
        <v>45555</v>
      </c>
      <c r="G363" s="517">
        <v>45559</v>
      </c>
      <c r="H363" s="500" t="s">
        <v>2148</v>
      </c>
      <c r="I363" s="485">
        <v>236184</v>
      </c>
      <c r="J363" s="501" t="s">
        <v>1608</v>
      </c>
      <c r="K363" s="296" t="s">
        <v>403</v>
      </c>
      <c r="L363" s="296" t="s">
        <v>560</v>
      </c>
      <c r="M363" s="472" t="s">
        <v>1610</v>
      </c>
      <c r="N363" s="416" t="s">
        <v>1609</v>
      </c>
      <c r="O363" s="519" t="s">
        <v>4674</v>
      </c>
      <c r="P363" s="502" t="s">
        <v>613</v>
      </c>
      <c r="Q363" s="128" t="s">
        <v>605</v>
      </c>
      <c r="R363" s="491">
        <v>0.33541666666666664</v>
      </c>
      <c r="S363" s="475">
        <v>0.68402777777777779</v>
      </c>
      <c r="T363" s="475">
        <v>0.34861111111111115</v>
      </c>
      <c r="U363" s="475">
        <v>0.20833333333333334</v>
      </c>
      <c r="V363" s="503" t="str">
        <f t="shared" si="15"/>
        <v>Fora</v>
      </c>
      <c r="W363" s="503">
        <f t="shared" si="19"/>
        <v>0.14027777777777781</v>
      </c>
      <c r="X363" s="483"/>
    </row>
    <row r="364" spans="1:24" s="10" customFormat="1" ht="15.75" hidden="1" customHeight="1" x14ac:dyDescent="0.3">
      <c r="A364" s="486" t="s">
        <v>4656</v>
      </c>
      <c r="B364" s="479">
        <v>45536</v>
      </c>
      <c r="C364" s="484">
        <v>45555.515972222223</v>
      </c>
      <c r="D364" s="473">
        <v>45555.616666666669</v>
      </c>
      <c r="E364" s="474">
        <v>45555</v>
      </c>
      <c r="F364" s="478">
        <v>45558</v>
      </c>
      <c r="G364" s="499">
        <v>45559</v>
      </c>
      <c r="H364" s="500" t="s">
        <v>613</v>
      </c>
      <c r="I364" s="485">
        <v>236285</v>
      </c>
      <c r="J364" s="501" t="s">
        <v>1611</v>
      </c>
      <c r="K364" s="296" t="s">
        <v>403</v>
      </c>
      <c r="L364" s="296" t="s">
        <v>560</v>
      </c>
      <c r="M364" s="472" t="s">
        <v>1613</v>
      </c>
      <c r="N364" s="416" t="s">
        <v>1612</v>
      </c>
      <c r="O364" s="474" t="s">
        <v>635</v>
      </c>
      <c r="P364" s="502" t="s">
        <v>613</v>
      </c>
      <c r="Q364" s="128" t="s">
        <v>605</v>
      </c>
      <c r="R364" s="491">
        <v>0.36458333333333331</v>
      </c>
      <c r="S364" s="475">
        <v>0.44444444444444442</v>
      </c>
      <c r="T364" s="475">
        <v>7.9861111111111105E-2</v>
      </c>
      <c r="U364" s="475">
        <v>0.20833333333333334</v>
      </c>
      <c r="V364" s="503" t="str">
        <f t="shared" ref="V364:V389" si="20">IF(T364&lt;U364,"Dentro","Fora")</f>
        <v>Dentro</v>
      </c>
      <c r="W364" s="503" t="s">
        <v>605</v>
      </c>
      <c r="X364" s="489"/>
    </row>
    <row r="365" spans="1:24" s="10" customFormat="1" ht="15.75" hidden="1" customHeight="1" x14ac:dyDescent="0.3">
      <c r="A365" s="486" t="s">
        <v>4656</v>
      </c>
      <c r="B365" s="479">
        <v>45536</v>
      </c>
      <c r="C365" s="484">
        <v>45555.447916666664</v>
      </c>
      <c r="D365" s="473">
        <v>45555.53402777778</v>
      </c>
      <c r="E365" s="474">
        <v>45555</v>
      </c>
      <c r="F365" s="478">
        <v>45558</v>
      </c>
      <c r="G365" s="499">
        <v>45559</v>
      </c>
      <c r="H365" s="500" t="s">
        <v>613</v>
      </c>
      <c r="I365" s="485">
        <v>236287</v>
      </c>
      <c r="J365" s="501" t="s">
        <v>1614</v>
      </c>
      <c r="K365" s="296" t="s">
        <v>403</v>
      </c>
      <c r="L365" s="296" t="s">
        <v>560</v>
      </c>
      <c r="M365" s="472" t="s">
        <v>1616</v>
      </c>
      <c r="N365" s="416" t="s">
        <v>1615</v>
      </c>
      <c r="O365" s="474" t="s">
        <v>635</v>
      </c>
      <c r="P365" s="502" t="s">
        <v>613</v>
      </c>
      <c r="Q365" s="128" t="s">
        <v>605</v>
      </c>
      <c r="R365" s="491">
        <v>0.36458333333333331</v>
      </c>
      <c r="S365" s="475">
        <v>0.44444444444444442</v>
      </c>
      <c r="T365" s="475">
        <v>7.9861111111111105E-2</v>
      </c>
      <c r="U365" s="475">
        <v>0.20833333333333334</v>
      </c>
      <c r="V365" s="503" t="str">
        <f t="shared" si="20"/>
        <v>Dentro</v>
      </c>
      <c r="W365" s="503" t="s">
        <v>605</v>
      </c>
      <c r="X365" s="489"/>
    </row>
    <row r="366" spans="1:24" s="10" customFormat="1" ht="15.75" hidden="1" customHeight="1" x14ac:dyDescent="0.3">
      <c r="A366" s="486" t="s">
        <v>4656</v>
      </c>
      <c r="B366" s="479">
        <v>45536</v>
      </c>
      <c r="C366" s="484">
        <v>45555.497916666667</v>
      </c>
      <c r="D366" s="473">
        <v>45555.609722222223</v>
      </c>
      <c r="E366" s="474">
        <v>45555</v>
      </c>
      <c r="F366" s="478">
        <v>45558</v>
      </c>
      <c r="G366" s="499">
        <v>45559</v>
      </c>
      <c r="H366" s="500" t="s">
        <v>613</v>
      </c>
      <c r="I366" s="485">
        <v>236286</v>
      </c>
      <c r="J366" s="501" t="s">
        <v>1617</v>
      </c>
      <c r="K366" s="296" t="s">
        <v>403</v>
      </c>
      <c r="L366" s="296" t="s">
        <v>560</v>
      </c>
      <c r="M366" s="472" t="s">
        <v>1619</v>
      </c>
      <c r="N366" s="416" t="s">
        <v>1618</v>
      </c>
      <c r="O366" s="474" t="s">
        <v>635</v>
      </c>
      <c r="P366" s="502" t="s">
        <v>613</v>
      </c>
      <c r="Q366" s="128" t="s">
        <v>605</v>
      </c>
      <c r="R366" s="491">
        <v>0.36458333333333331</v>
      </c>
      <c r="S366" s="475">
        <v>0.44444444444444442</v>
      </c>
      <c r="T366" s="475">
        <v>7.9861111111111105E-2</v>
      </c>
      <c r="U366" s="475">
        <v>0.20833333333333334</v>
      </c>
      <c r="V366" s="503" t="str">
        <f t="shared" si="20"/>
        <v>Dentro</v>
      </c>
      <c r="W366" s="503" t="s">
        <v>605</v>
      </c>
      <c r="X366" s="489"/>
    </row>
    <row r="367" spans="1:24" s="10" customFormat="1" ht="15.75" hidden="1" customHeight="1" x14ac:dyDescent="0.3">
      <c r="A367" s="486" t="s">
        <v>4656</v>
      </c>
      <c r="B367" s="479">
        <v>45536</v>
      </c>
      <c r="C367" s="484">
        <v>45555.611805555556</v>
      </c>
      <c r="D367" s="473">
        <v>45555.647222222222</v>
      </c>
      <c r="E367" s="474">
        <v>45558</v>
      </c>
      <c r="F367" s="478">
        <v>45558</v>
      </c>
      <c r="G367" s="499">
        <v>45559</v>
      </c>
      <c r="H367" s="500" t="s">
        <v>613</v>
      </c>
      <c r="I367" s="485">
        <v>12554</v>
      </c>
      <c r="J367" s="501" t="s">
        <v>1620</v>
      </c>
      <c r="K367" s="296" t="s">
        <v>560</v>
      </c>
      <c r="L367" s="296" t="s">
        <v>560</v>
      </c>
      <c r="M367" s="472" t="s">
        <v>1622</v>
      </c>
      <c r="N367" s="416" t="s">
        <v>1621</v>
      </c>
      <c r="O367" s="519" t="s">
        <v>4674</v>
      </c>
      <c r="P367" s="502" t="s">
        <v>613</v>
      </c>
      <c r="Q367" s="128" t="s">
        <v>605</v>
      </c>
      <c r="R367" s="491">
        <v>0.40069444444444446</v>
      </c>
      <c r="S367" s="475">
        <v>0.47152777777777777</v>
      </c>
      <c r="T367" s="475">
        <v>7.0833333333333304E-2</v>
      </c>
      <c r="U367" s="475">
        <v>0.20833333333333334</v>
      </c>
      <c r="V367" s="503" t="str">
        <f t="shared" si="20"/>
        <v>Dentro</v>
      </c>
      <c r="W367" s="503" t="s">
        <v>605</v>
      </c>
      <c r="X367" s="489"/>
    </row>
    <row r="368" spans="1:24" s="10" customFormat="1" ht="15.75" hidden="1" customHeight="1" x14ac:dyDescent="0.3">
      <c r="A368" s="486" t="s">
        <v>4656</v>
      </c>
      <c r="B368" s="479">
        <v>45536</v>
      </c>
      <c r="C368" s="484">
        <v>45555.722916666666</v>
      </c>
      <c r="D368" s="473">
        <v>45558.368750000001</v>
      </c>
      <c r="E368" s="474">
        <v>45558</v>
      </c>
      <c r="F368" s="478">
        <v>45559</v>
      </c>
      <c r="G368" s="518">
        <v>45561</v>
      </c>
      <c r="H368" s="500" t="s">
        <v>2148</v>
      </c>
      <c r="I368" s="485">
        <v>12557</v>
      </c>
      <c r="J368" s="501" t="s">
        <v>1623</v>
      </c>
      <c r="K368" s="296" t="s">
        <v>560</v>
      </c>
      <c r="L368" s="296" t="s">
        <v>560</v>
      </c>
      <c r="M368" s="472" t="s">
        <v>1625</v>
      </c>
      <c r="N368" s="416" t="s">
        <v>1624</v>
      </c>
      <c r="O368" s="519" t="s">
        <v>4674</v>
      </c>
      <c r="P368" s="502" t="s">
        <v>613</v>
      </c>
      <c r="Q368" s="128" t="s">
        <v>605</v>
      </c>
      <c r="R368" s="491">
        <v>0.30833333333333335</v>
      </c>
      <c r="S368" s="475">
        <v>0.46666666666666667</v>
      </c>
      <c r="T368" s="475">
        <v>0.15833333333333333</v>
      </c>
      <c r="U368" s="475">
        <v>0.20833333333333334</v>
      </c>
      <c r="V368" s="503" t="str">
        <f t="shared" si="20"/>
        <v>Dentro</v>
      </c>
      <c r="W368" s="503" t="s">
        <v>605</v>
      </c>
      <c r="X368" s="489"/>
    </row>
    <row r="369" spans="1:24" s="10" customFormat="1" ht="15.75" hidden="1" customHeight="1" x14ac:dyDescent="0.3">
      <c r="A369" s="486" t="s">
        <v>4656</v>
      </c>
      <c r="B369" s="479">
        <v>45536</v>
      </c>
      <c r="C369" s="484">
        <v>45555.728472222225</v>
      </c>
      <c r="D369" s="473">
        <v>45558.571527777778</v>
      </c>
      <c r="E369" s="474">
        <v>45558</v>
      </c>
      <c r="F369" s="478">
        <v>45559</v>
      </c>
      <c r="G369" s="518">
        <v>45561</v>
      </c>
      <c r="H369" s="500" t="s">
        <v>2148</v>
      </c>
      <c r="I369" s="485">
        <v>12556</v>
      </c>
      <c r="J369" s="501" t="s">
        <v>1626</v>
      </c>
      <c r="K369" s="296" t="s">
        <v>560</v>
      </c>
      <c r="L369" s="296" t="s">
        <v>560</v>
      </c>
      <c r="M369" s="472" t="s">
        <v>1628</v>
      </c>
      <c r="N369" s="416" t="s">
        <v>1627</v>
      </c>
      <c r="O369" s="519" t="s">
        <v>4674</v>
      </c>
      <c r="P369" s="502" t="s">
        <v>613</v>
      </c>
      <c r="Q369" s="128" t="s">
        <v>605</v>
      </c>
      <c r="R369" s="491">
        <v>0.30833333333333335</v>
      </c>
      <c r="S369" s="475">
        <v>0.46666666666666667</v>
      </c>
      <c r="T369" s="475">
        <v>0.15833333333333333</v>
      </c>
      <c r="U369" s="475">
        <v>0.20833333333333334</v>
      </c>
      <c r="V369" s="503" t="str">
        <f t="shared" si="20"/>
        <v>Dentro</v>
      </c>
      <c r="W369" s="503" t="s">
        <v>605</v>
      </c>
      <c r="X369" s="489"/>
    </row>
    <row r="370" spans="1:24" s="10" customFormat="1" ht="15.75" hidden="1" customHeight="1" x14ac:dyDescent="0.3">
      <c r="A370" s="486" t="s">
        <v>4656</v>
      </c>
      <c r="B370" s="479">
        <v>45536</v>
      </c>
      <c r="C370" s="484">
        <v>45558.6</v>
      </c>
      <c r="D370" s="473">
        <v>45558.660416666666</v>
      </c>
      <c r="E370" s="474">
        <v>45558</v>
      </c>
      <c r="F370" s="478">
        <v>45559</v>
      </c>
      <c r="G370" s="517">
        <v>45561</v>
      </c>
      <c r="H370" s="500" t="s">
        <v>2148</v>
      </c>
      <c r="I370" s="485">
        <v>236402</v>
      </c>
      <c r="J370" s="501" t="s">
        <v>1629</v>
      </c>
      <c r="K370" s="296" t="s">
        <v>403</v>
      </c>
      <c r="L370" s="296" t="s">
        <v>560</v>
      </c>
      <c r="M370" s="472" t="s">
        <v>1631</v>
      </c>
      <c r="N370" s="416" t="s">
        <v>1630</v>
      </c>
      <c r="O370" s="519" t="s">
        <v>4674</v>
      </c>
      <c r="P370" s="502" t="s">
        <v>613</v>
      </c>
      <c r="Q370" s="128" t="s">
        <v>605</v>
      </c>
      <c r="R370" s="491">
        <v>0.30833333333333335</v>
      </c>
      <c r="S370" s="475">
        <v>0.46666666666666667</v>
      </c>
      <c r="T370" s="475">
        <v>0.15833333333333333</v>
      </c>
      <c r="U370" s="475">
        <v>0.20833333333333334</v>
      </c>
      <c r="V370" s="503" t="str">
        <f t="shared" si="20"/>
        <v>Dentro</v>
      </c>
      <c r="W370" s="503" t="s">
        <v>605</v>
      </c>
      <c r="X370" s="489"/>
    </row>
    <row r="371" spans="1:24" s="10" customFormat="1" ht="15.75" hidden="1" customHeight="1" x14ac:dyDescent="0.3">
      <c r="A371" s="486" t="s">
        <v>4656</v>
      </c>
      <c r="B371" s="479">
        <v>45536</v>
      </c>
      <c r="C371" s="484">
        <v>45555.728472222225</v>
      </c>
      <c r="D371" s="473">
        <v>45558.369444444441</v>
      </c>
      <c r="E371" s="474">
        <v>45559</v>
      </c>
      <c r="F371" s="478">
        <v>45559</v>
      </c>
      <c r="G371" s="517">
        <v>45561</v>
      </c>
      <c r="H371" s="500" t="s">
        <v>2148</v>
      </c>
      <c r="I371" s="485">
        <v>12558</v>
      </c>
      <c r="J371" s="501" t="s">
        <v>1632</v>
      </c>
      <c r="K371" s="296" t="s">
        <v>560</v>
      </c>
      <c r="L371" s="296" t="s">
        <v>560</v>
      </c>
      <c r="M371" s="472" t="s">
        <v>1634</v>
      </c>
      <c r="N371" s="416" t="s">
        <v>1633</v>
      </c>
      <c r="O371" s="519" t="s">
        <v>4674</v>
      </c>
      <c r="P371" s="502" t="s">
        <v>613</v>
      </c>
      <c r="Q371" s="128" t="s">
        <v>605</v>
      </c>
      <c r="R371" s="491">
        <v>0.52430555555555558</v>
      </c>
      <c r="S371" s="475">
        <v>0.63680555555555551</v>
      </c>
      <c r="T371" s="475">
        <v>0.11249999999999993</v>
      </c>
      <c r="U371" s="475">
        <v>0.20833333333333334</v>
      </c>
      <c r="V371" s="503" t="str">
        <f t="shared" si="20"/>
        <v>Dentro</v>
      </c>
      <c r="W371" s="503" t="s">
        <v>605</v>
      </c>
      <c r="X371" s="489"/>
    </row>
    <row r="372" spans="1:24" s="10" customFormat="1" ht="15.75" hidden="1" customHeight="1" x14ac:dyDescent="0.3">
      <c r="A372" s="486" t="s">
        <v>4656</v>
      </c>
      <c r="B372" s="479">
        <v>45536</v>
      </c>
      <c r="C372" s="484">
        <v>45558.6</v>
      </c>
      <c r="D372" s="473">
        <v>45558.74722222222</v>
      </c>
      <c r="E372" s="474">
        <v>45559</v>
      </c>
      <c r="F372" s="478">
        <v>45559</v>
      </c>
      <c r="G372" s="517">
        <v>45561</v>
      </c>
      <c r="H372" s="500" t="s">
        <v>2148</v>
      </c>
      <c r="I372" s="485">
        <v>12559</v>
      </c>
      <c r="J372" s="501" t="s">
        <v>1635</v>
      </c>
      <c r="K372" s="296" t="s">
        <v>560</v>
      </c>
      <c r="L372" s="296" t="s">
        <v>560</v>
      </c>
      <c r="M372" s="472" t="s">
        <v>1637</v>
      </c>
      <c r="N372" s="416" t="s">
        <v>1636</v>
      </c>
      <c r="O372" s="519" t="s">
        <v>4674</v>
      </c>
      <c r="P372" s="502" t="s">
        <v>613</v>
      </c>
      <c r="Q372" s="128" t="s">
        <v>605</v>
      </c>
      <c r="R372" s="491">
        <v>0.52430555555555558</v>
      </c>
      <c r="S372" s="475">
        <v>0.63680555555555551</v>
      </c>
      <c r="T372" s="475">
        <v>0.11249999999999993</v>
      </c>
      <c r="U372" s="475">
        <v>0.20833333333333334</v>
      </c>
      <c r="V372" s="503" t="str">
        <f t="shared" si="20"/>
        <v>Dentro</v>
      </c>
      <c r="W372" s="503" t="s">
        <v>605</v>
      </c>
      <c r="X372" s="489"/>
    </row>
    <row r="373" spans="1:24" s="10" customFormat="1" ht="15.75" hidden="1" customHeight="1" x14ac:dyDescent="0.3">
      <c r="A373" s="486" t="s">
        <v>4656</v>
      </c>
      <c r="B373" s="479">
        <v>45536</v>
      </c>
      <c r="C373" s="484">
        <v>45558.654861111114</v>
      </c>
      <c r="D373" s="473">
        <v>45558.74722222222</v>
      </c>
      <c r="E373" s="474">
        <v>45559</v>
      </c>
      <c r="F373" s="478">
        <v>45559</v>
      </c>
      <c r="G373" s="517">
        <v>45561</v>
      </c>
      <c r="H373" s="500" t="s">
        <v>2148</v>
      </c>
      <c r="I373" s="485">
        <v>12560</v>
      </c>
      <c r="J373" s="501" t="s">
        <v>1638</v>
      </c>
      <c r="K373" s="296" t="s">
        <v>560</v>
      </c>
      <c r="L373" s="296" t="s">
        <v>560</v>
      </c>
      <c r="M373" s="472" t="s">
        <v>1640</v>
      </c>
      <c r="N373" s="416" t="s">
        <v>1639</v>
      </c>
      <c r="O373" s="519" t="s">
        <v>4674</v>
      </c>
      <c r="P373" s="502" t="s">
        <v>613</v>
      </c>
      <c r="Q373" s="128" t="s">
        <v>605</v>
      </c>
      <c r="R373" s="491">
        <v>0.52430555555555558</v>
      </c>
      <c r="S373" s="475">
        <v>0.63680555555555551</v>
      </c>
      <c r="T373" s="475">
        <v>0.11249999999999993</v>
      </c>
      <c r="U373" s="475">
        <v>0.20833333333333334</v>
      </c>
      <c r="V373" s="503" t="str">
        <f t="shared" si="20"/>
        <v>Dentro</v>
      </c>
      <c r="W373" s="503" t="s">
        <v>605</v>
      </c>
      <c r="X373" s="489"/>
    </row>
    <row r="374" spans="1:24" s="10" customFormat="1" ht="15.75" hidden="1" customHeight="1" x14ac:dyDescent="0.3">
      <c r="A374" s="486" t="s">
        <v>4656</v>
      </c>
      <c r="B374" s="479">
        <v>45536</v>
      </c>
      <c r="C374" s="484">
        <v>45558.661111111112</v>
      </c>
      <c r="D374" s="473">
        <v>45558.759027777778</v>
      </c>
      <c r="E374" s="474">
        <v>45559</v>
      </c>
      <c r="F374" s="478">
        <v>45559</v>
      </c>
      <c r="G374" s="517">
        <v>45561</v>
      </c>
      <c r="H374" s="500" t="s">
        <v>2148</v>
      </c>
      <c r="I374" s="485">
        <v>12561</v>
      </c>
      <c r="J374" s="501" t="s">
        <v>1641</v>
      </c>
      <c r="K374" s="296" t="s">
        <v>560</v>
      </c>
      <c r="L374" s="296" t="s">
        <v>560</v>
      </c>
      <c r="M374" s="472" t="s">
        <v>1643</v>
      </c>
      <c r="N374" s="416" t="s">
        <v>1642</v>
      </c>
      <c r="O374" s="519" t="s">
        <v>4674</v>
      </c>
      <c r="P374" s="502" t="s">
        <v>613</v>
      </c>
      <c r="Q374" s="128" t="s">
        <v>605</v>
      </c>
      <c r="R374" s="491">
        <v>0.52430555555555558</v>
      </c>
      <c r="S374" s="475">
        <v>0.63680555555555551</v>
      </c>
      <c r="T374" s="475">
        <v>0.11249999999999993</v>
      </c>
      <c r="U374" s="475">
        <v>0.20833333333333334</v>
      </c>
      <c r="V374" s="503" t="str">
        <f t="shared" si="20"/>
        <v>Dentro</v>
      </c>
      <c r="W374" s="503" t="s">
        <v>605</v>
      </c>
      <c r="X374" s="489"/>
    </row>
    <row r="375" spans="1:24" s="10" customFormat="1" ht="15.75" hidden="1" customHeight="1" x14ac:dyDescent="0.3">
      <c r="A375" s="486" t="s">
        <v>4656</v>
      </c>
      <c r="B375" s="479">
        <v>45536</v>
      </c>
      <c r="C375" s="484">
        <v>45559.472916666666</v>
      </c>
      <c r="D375" s="473">
        <v>45559.513194444444</v>
      </c>
      <c r="E375" s="474">
        <v>45559</v>
      </c>
      <c r="F375" s="478">
        <v>45560</v>
      </c>
      <c r="G375" s="499">
        <v>45561</v>
      </c>
      <c r="H375" s="500" t="s">
        <v>613</v>
      </c>
      <c r="I375" s="485">
        <v>12555</v>
      </c>
      <c r="J375" s="501" t="s">
        <v>1644</v>
      </c>
      <c r="K375" s="296" t="s">
        <v>560</v>
      </c>
      <c r="L375" s="296" t="s">
        <v>560</v>
      </c>
      <c r="M375" s="472" t="s">
        <v>1646</v>
      </c>
      <c r="N375" s="416" t="s">
        <v>1645</v>
      </c>
      <c r="O375" s="226" t="s">
        <v>618</v>
      </c>
      <c r="P375" s="502" t="s">
        <v>613</v>
      </c>
      <c r="Q375" s="128" t="s">
        <v>605</v>
      </c>
      <c r="R375" s="491">
        <v>0.33888888888888891</v>
      </c>
      <c r="S375" s="475">
        <v>0.54513888888888884</v>
      </c>
      <c r="T375" s="475">
        <v>0.20624999999999993</v>
      </c>
      <c r="U375" s="475">
        <v>0.20833333333333334</v>
      </c>
      <c r="V375" s="503" t="str">
        <f t="shared" si="20"/>
        <v>Dentro</v>
      </c>
      <c r="W375" s="503" t="s">
        <v>605</v>
      </c>
      <c r="X375" s="489"/>
    </row>
    <row r="376" spans="1:24" s="10" customFormat="1" ht="15.75" hidden="1" customHeight="1" x14ac:dyDescent="0.3">
      <c r="A376" s="486" t="s">
        <v>4656</v>
      </c>
      <c r="B376" s="479">
        <v>45536</v>
      </c>
      <c r="C376" s="484">
        <v>45559.470833333333</v>
      </c>
      <c r="D376" s="473">
        <v>45559.711805555555</v>
      </c>
      <c r="E376" s="474">
        <v>45559</v>
      </c>
      <c r="F376" s="478">
        <v>45560</v>
      </c>
      <c r="G376" s="517">
        <v>45565</v>
      </c>
      <c r="H376" s="500" t="s">
        <v>2148</v>
      </c>
      <c r="I376" s="485">
        <v>236378</v>
      </c>
      <c r="J376" s="501" t="s">
        <v>1647</v>
      </c>
      <c r="K376" s="296" t="s">
        <v>403</v>
      </c>
      <c r="L376" s="296" t="s">
        <v>560</v>
      </c>
      <c r="M376" s="472" t="s">
        <v>1649</v>
      </c>
      <c r="N376" s="416" t="s">
        <v>1648</v>
      </c>
      <c r="O376" s="226" t="s">
        <v>618</v>
      </c>
      <c r="P376" s="502" t="s">
        <v>613</v>
      </c>
      <c r="Q376" s="128" t="s">
        <v>605</v>
      </c>
      <c r="R376" s="491">
        <v>0.33888888888888891</v>
      </c>
      <c r="S376" s="475">
        <v>0.54513888888888884</v>
      </c>
      <c r="T376" s="475">
        <v>0.20624999999999993</v>
      </c>
      <c r="U376" s="475">
        <v>0.20833333333333334</v>
      </c>
      <c r="V376" s="503" t="str">
        <f t="shared" si="20"/>
        <v>Dentro</v>
      </c>
      <c r="W376" s="503" t="s">
        <v>605</v>
      </c>
      <c r="X376" s="489"/>
    </row>
    <row r="377" spans="1:24" s="10" customFormat="1" ht="15.75" hidden="1" customHeight="1" x14ac:dyDescent="0.3">
      <c r="A377" s="486" t="s">
        <v>4656</v>
      </c>
      <c r="B377" s="479">
        <v>45536</v>
      </c>
      <c r="C377" s="484">
        <v>45559.502083333333</v>
      </c>
      <c r="D377" s="473">
        <v>45559.62222222222</v>
      </c>
      <c r="E377" s="474">
        <v>45559</v>
      </c>
      <c r="F377" s="478">
        <v>45560</v>
      </c>
      <c r="G377" s="517">
        <v>45565</v>
      </c>
      <c r="H377" s="500" t="s">
        <v>2148</v>
      </c>
      <c r="I377" s="485">
        <v>236379</v>
      </c>
      <c r="J377" s="501" t="s">
        <v>1650</v>
      </c>
      <c r="K377" s="296" t="s">
        <v>403</v>
      </c>
      <c r="L377" s="296" t="s">
        <v>560</v>
      </c>
      <c r="M377" s="472" t="s">
        <v>1652</v>
      </c>
      <c r="N377" s="416" t="s">
        <v>1651</v>
      </c>
      <c r="O377" s="226" t="s">
        <v>618</v>
      </c>
      <c r="P377" s="502" t="s">
        <v>613</v>
      </c>
      <c r="Q377" s="128" t="s">
        <v>605</v>
      </c>
      <c r="R377" s="491">
        <v>0.33888888888888891</v>
      </c>
      <c r="S377" s="475">
        <v>0.54513888888888884</v>
      </c>
      <c r="T377" s="475">
        <v>0.20624999999999993</v>
      </c>
      <c r="U377" s="475">
        <v>0.20833333333333334</v>
      </c>
      <c r="V377" s="503" t="str">
        <f t="shared" si="20"/>
        <v>Dentro</v>
      </c>
      <c r="W377" s="503" t="s">
        <v>605</v>
      </c>
      <c r="X377" s="489"/>
    </row>
    <row r="378" spans="1:24" s="10" customFormat="1" ht="15.75" hidden="1" customHeight="1" x14ac:dyDescent="0.3">
      <c r="A378" s="486" t="s">
        <v>4656</v>
      </c>
      <c r="B378" s="479">
        <v>45536</v>
      </c>
      <c r="C378" s="484">
        <v>45559.61041666667</v>
      </c>
      <c r="D378" s="473">
        <v>45559.71597222222</v>
      </c>
      <c r="E378" s="474">
        <v>45559</v>
      </c>
      <c r="F378" s="478">
        <v>45560</v>
      </c>
      <c r="G378" s="517">
        <v>45565</v>
      </c>
      <c r="H378" s="500" t="s">
        <v>2148</v>
      </c>
      <c r="I378" s="485">
        <v>236381</v>
      </c>
      <c r="J378" s="501" t="s">
        <v>1653</v>
      </c>
      <c r="K378" s="296" t="s">
        <v>403</v>
      </c>
      <c r="L378" s="296" t="s">
        <v>560</v>
      </c>
      <c r="M378" s="472" t="s">
        <v>1655</v>
      </c>
      <c r="N378" s="416" t="s">
        <v>1654</v>
      </c>
      <c r="O378" s="226" t="s">
        <v>618</v>
      </c>
      <c r="P378" s="502" t="s">
        <v>613</v>
      </c>
      <c r="Q378" s="128" t="s">
        <v>605</v>
      </c>
      <c r="R378" s="491">
        <v>0.33888888888888891</v>
      </c>
      <c r="S378" s="475">
        <v>0.54513888888888884</v>
      </c>
      <c r="T378" s="475">
        <v>0.20624999999999993</v>
      </c>
      <c r="U378" s="475">
        <v>0.20833333333333334</v>
      </c>
      <c r="V378" s="503" t="str">
        <f t="shared" si="20"/>
        <v>Dentro</v>
      </c>
      <c r="W378" s="358" t="s">
        <v>605</v>
      </c>
      <c r="X378" s="489"/>
    </row>
    <row r="379" spans="1:24" s="10" customFormat="1" ht="15.75" hidden="1" customHeight="1" x14ac:dyDescent="0.3">
      <c r="A379" s="486" t="s">
        <v>4656</v>
      </c>
      <c r="B379" s="479">
        <v>45536</v>
      </c>
      <c r="C379" s="484">
        <v>45559.61041666667</v>
      </c>
      <c r="D379" s="473">
        <v>45559.74722222222</v>
      </c>
      <c r="E379" s="474">
        <v>45559</v>
      </c>
      <c r="F379" s="478">
        <v>45560</v>
      </c>
      <c r="G379" s="517">
        <v>45565</v>
      </c>
      <c r="H379" s="500" t="s">
        <v>2148</v>
      </c>
      <c r="I379" s="485">
        <v>236385</v>
      </c>
      <c r="J379" s="501" t="s">
        <v>1656</v>
      </c>
      <c r="K379" s="296" t="s">
        <v>403</v>
      </c>
      <c r="L379" s="296" t="s">
        <v>560</v>
      </c>
      <c r="M379" s="472" t="s">
        <v>1658</v>
      </c>
      <c r="N379" s="416" t="s">
        <v>1657</v>
      </c>
      <c r="O379" s="226" t="s">
        <v>618</v>
      </c>
      <c r="P379" s="502" t="s">
        <v>613</v>
      </c>
      <c r="Q379" s="128" t="s">
        <v>605</v>
      </c>
      <c r="R379" s="491">
        <v>0.33888888888888891</v>
      </c>
      <c r="S379" s="475">
        <v>0.54513888888888884</v>
      </c>
      <c r="T379" s="475">
        <v>0.20624999999999993</v>
      </c>
      <c r="U379" s="475">
        <v>0.20833333333333334</v>
      </c>
      <c r="V379" s="503" t="str">
        <f t="shared" si="20"/>
        <v>Dentro</v>
      </c>
      <c r="W379" s="358" t="s">
        <v>605</v>
      </c>
      <c r="X379" s="489"/>
    </row>
    <row r="380" spans="1:24" s="10" customFormat="1" ht="15.75" hidden="1" customHeight="1" x14ac:dyDescent="0.3">
      <c r="A380" s="486" t="s">
        <v>4656</v>
      </c>
      <c r="B380" s="479">
        <v>45536</v>
      </c>
      <c r="C380" s="484">
        <v>45559.611805555556</v>
      </c>
      <c r="D380" s="473">
        <v>45559.742361111108</v>
      </c>
      <c r="E380" s="474">
        <v>45559</v>
      </c>
      <c r="F380" s="478">
        <v>45560</v>
      </c>
      <c r="G380" s="517">
        <v>45565</v>
      </c>
      <c r="H380" s="500" t="s">
        <v>2148</v>
      </c>
      <c r="I380" s="485">
        <v>236382</v>
      </c>
      <c r="J380" s="501" t="s">
        <v>1659</v>
      </c>
      <c r="K380" s="296" t="s">
        <v>403</v>
      </c>
      <c r="L380" s="296" t="s">
        <v>560</v>
      </c>
      <c r="M380" s="472" t="s">
        <v>1661</v>
      </c>
      <c r="N380" s="416" t="s">
        <v>1660</v>
      </c>
      <c r="O380" s="226" t="s">
        <v>618</v>
      </c>
      <c r="P380" s="502" t="s">
        <v>613</v>
      </c>
      <c r="Q380" s="128" t="s">
        <v>605</v>
      </c>
      <c r="R380" s="491">
        <v>0.33888888888888891</v>
      </c>
      <c r="S380" s="475">
        <v>0.54513888888888884</v>
      </c>
      <c r="T380" s="475">
        <v>0.20624999999999993</v>
      </c>
      <c r="U380" s="475">
        <v>0.20833333333333334</v>
      </c>
      <c r="V380" s="503" t="str">
        <f t="shared" si="20"/>
        <v>Dentro</v>
      </c>
      <c r="W380" s="358" t="s">
        <v>605</v>
      </c>
      <c r="X380" s="489"/>
    </row>
    <row r="381" spans="1:24" s="10" customFormat="1" ht="15.75" hidden="1" customHeight="1" x14ac:dyDescent="0.3">
      <c r="A381" s="486" t="s">
        <v>4656</v>
      </c>
      <c r="B381" s="479">
        <v>45536</v>
      </c>
      <c r="C381" s="484">
        <v>45559.611805555556</v>
      </c>
      <c r="D381" s="473">
        <v>45559.740972222222</v>
      </c>
      <c r="E381" s="474">
        <v>45559</v>
      </c>
      <c r="F381" s="478">
        <v>45560</v>
      </c>
      <c r="G381" s="517">
        <v>45565</v>
      </c>
      <c r="H381" s="500" t="s">
        <v>2148</v>
      </c>
      <c r="I381" s="485">
        <v>236549</v>
      </c>
      <c r="J381" s="501" t="s">
        <v>1662</v>
      </c>
      <c r="K381" s="296" t="s">
        <v>403</v>
      </c>
      <c r="L381" s="296" t="s">
        <v>560</v>
      </c>
      <c r="M381" s="472" t="s">
        <v>1664</v>
      </c>
      <c r="N381" s="416" t="s">
        <v>1663</v>
      </c>
      <c r="O381" s="226" t="s">
        <v>618</v>
      </c>
      <c r="P381" s="502" t="s">
        <v>613</v>
      </c>
      <c r="Q381" s="128" t="s">
        <v>605</v>
      </c>
      <c r="R381" s="491">
        <v>0.33888888888888891</v>
      </c>
      <c r="S381" s="475">
        <v>0.54513888888888884</v>
      </c>
      <c r="T381" s="475">
        <v>0.20624999999999993</v>
      </c>
      <c r="U381" s="475">
        <v>0.20833333333333334</v>
      </c>
      <c r="V381" s="503" t="str">
        <f t="shared" si="20"/>
        <v>Dentro</v>
      </c>
      <c r="W381" s="358" t="s">
        <v>605</v>
      </c>
      <c r="X381" s="489"/>
    </row>
    <row r="382" spans="1:24" s="10" customFormat="1" ht="15.75" hidden="1" customHeight="1" x14ac:dyDescent="0.3">
      <c r="A382" s="486" t="s">
        <v>4656</v>
      </c>
      <c r="B382" s="479">
        <v>45536</v>
      </c>
      <c r="C382" s="484">
        <v>45559.611805555556</v>
      </c>
      <c r="D382" s="473">
        <v>45559.741666666669</v>
      </c>
      <c r="E382" s="474">
        <v>45559</v>
      </c>
      <c r="F382" s="478">
        <v>45560</v>
      </c>
      <c r="G382" s="517">
        <v>45565</v>
      </c>
      <c r="H382" s="500" t="s">
        <v>2148</v>
      </c>
      <c r="I382" s="485">
        <v>236547</v>
      </c>
      <c r="J382" s="501" t="s">
        <v>1665</v>
      </c>
      <c r="K382" s="296" t="s">
        <v>403</v>
      </c>
      <c r="L382" s="296" t="s">
        <v>560</v>
      </c>
      <c r="M382" s="472" t="s">
        <v>1667</v>
      </c>
      <c r="N382" s="416" t="s">
        <v>1666</v>
      </c>
      <c r="O382" s="226" t="s">
        <v>618</v>
      </c>
      <c r="P382" s="502" t="s">
        <v>613</v>
      </c>
      <c r="Q382" s="128" t="s">
        <v>605</v>
      </c>
      <c r="R382" s="491">
        <v>0.33888888888888891</v>
      </c>
      <c r="S382" s="475">
        <v>0.54513888888888884</v>
      </c>
      <c r="T382" s="475">
        <v>0.20624999999999993</v>
      </c>
      <c r="U382" s="475">
        <v>0.20833333333333334</v>
      </c>
      <c r="V382" s="503" t="str">
        <f t="shared" si="20"/>
        <v>Dentro</v>
      </c>
      <c r="W382" s="358" t="s">
        <v>605</v>
      </c>
      <c r="X382" s="489"/>
    </row>
    <row r="383" spans="1:24" s="10" customFormat="1" ht="15.75" hidden="1" customHeight="1" x14ac:dyDescent="0.3">
      <c r="A383" s="486" t="s">
        <v>4656</v>
      </c>
      <c r="B383" s="479">
        <v>45536</v>
      </c>
      <c r="C383" s="484">
        <v>45559.472916666666</v>
      </c>
      <c r="D383" s="473">
        <v>45559.692361111112</v>
      </c>
      <c r="E383" s="474">
        <v>45560</v>
      </c>
      <c r="F383" s="478">
        <v>45560</v>
      </c>
      <c r="G383" s="517">
        <v>45565</v>
      </c>
      <c r="H383" s="500" t="s">
        <v>2148</v>
      </c>
      <c r="I383" s="485">
        <v>12593</v>
      </c>
      <c r="J383" s="501" t="s">
        <v>1668</v>
      </c>
      <c r="K383" s="296" t="s">
        <v>560</v>
      </c>
      <c r="L383" s="296" t="s">
        <v>560</v>
      </c>
      <c r="M383" s="472" t="s">
        <v>1670</v>
      </c>
      <c r="N383" s="416" t="s">
        <v>1669</v>
      </c>
      <c r="O383" s="519" t="s">
        <v>4674</v>
      </c>
      <c r="P383" s="502" t="s">
        <v>613</v>
      </c>
      <c r="Q383" s="128" t="s">
        <v>605</v>
      </c>
      <c r="R383" s="491">
        <v>0.63402777777777775</v>
      </c>
      <c r="S383" s="475">
        <v>0.75</v>
      </c>
      <c r="T383" s="475">
        <v>0.11597222222222225</v>
      </c>
      <c r="U383" s="475">
        <v>0.20833333333333334</v>
      </c>
      <c r="V383" s="503" t="str">
        <f t="shared" si="20"/>
        <v>Dentro</v>
      </c>
      <c r="W383" s="358" t="s">
        <v>605</v>
      </c>
      <c r="X383" s="489"/>
    </row>
    <row r="384" spans="1:24" s="10" customFormat="1" ht="15.75" hidden="1" customHeight="1" x14ac:dyDescent="0.3">
      <c r="A384" s="486" t="s">
        <v>4656</v>
      </c>
      <c r="B384" s="479">
        <v>45536</v>
      </c>
      <c r="C384" s="484">
        <v>45559.481249999997</v>
      </c>
      <c r="D384" s="473">
        <v>45559.694444444445</v>
      </c>
      <c r="E384" s="474">
        <v>45560</v>
      </c>
      <c r="F384" s="478">
        <v>45560</v>
      </c>
      <c r="G384" s="517">
        <v>45565</v>
      </c>
      <c r="H384" s="500" t="s">
        <v>2148</v>
      </c>
      <c r="I384" s="485">
        <v>12814</v>
      </c>
      <c r="J384" s="501" t="s">
        <v>1671</v>
      </c>
      <c r="K384" s="296" t="s">
        <v>560</v>
      </c>
      <c r="L384" s="296" t="s">
        <v>560</v>
      </c>
      <c r="M384" s="472" t="s">
        <v>1673</v>
      </c>
      <c r="N384" s="416" t="s">
        <v>1672</v>
      </c>
      <c r="O384" s="519" t="s">
        <v>4674</v>
      </c>
      <c r="P384" s="502" t="s">
        <v>613</v>
      </c>
      <c r="Q384" s="128" t="s">
        <v>605</v>
      </c>
      <c r="R384" s="491">
        <v>0.63402777777777775</v>
      </c>
      <c r="S384" s="475">
        <v>0.75</v>
      </c>
      <c r="T384" s="475">
        <v>0.11597222222222225</v>
      </c>
      <c r="U384" s="475">
        <v>0.20833333333333334</v>
      </c>
      <c r="V384" s="503" t="str">
        <f t="shared" si="20"/>
        <v>Dentro</v>
      </c>
      <c r="W384" s="358" t="s">
        <v>605</v>
      </c>
      <c r="X384" s="489"/>
    </row>
    <row r="385" spans="1:24" s="10" customFormat="1" ht="15.75" hidden="1" customHeight="1" x14ac:dyDescent="0.3">
      <c r="A385" s="486" t="s">
        <v>4656</v>
      </c>
      <c r="B385" s="479">
        <v>45536</v>
      </c>
      <c r="C385" s="484">
        <v>45559.611805555556</v>
      </c>
      <c r="D385" s="473">
        <v>45559.693749999999</v>
      </c>
      <c r="E385" s="474">
        <v>45560</v>
      </c>
      <c r="F385" s="478">
        <v>45560</v>
      </c>
      <c r="G385" s="517">
        <v>45565</v>
      </c>
      <c r="H385" s="500" t="s">
        <v>2148</v>
      </c>
      <c r="I385" s="485">
        <v>12591</v>
      </c>
      <c r="J385" s="501" t="s">
        <v>1674</v>
      </c>
      <c r="K385" s="296" t="s">
        <v>560</v>
      </c>
      <c r="L385" s="296" t="s">
        <v>560</v>
      </c>
      <c r="M385" s="472" t="s">
        <v>1676</v>
      </c>
      <c r="N385" s="416" t="s">
        <v>1675</v>
      </c>
      <c r="O385" s="519" t="s">
        <v>4674</v>
      </c>
      <c r="P385" s="502" t="s">
        <v>613</v>
      </c>
      <c r="Q385" s="128" t="s">
        <v>605</v>
      </c>
      <c r="R385" s="491">
        <v>0.63402777777777775</v>
      </c>
      <c r="S385" s="475">
        <v>0.75</v>
      </c>
      <c r="T385" s="475">
        <v>0.11597222222222225</v>
      </c>
      <c r="U385" s="475">
        <v>0.20833333333333334</v>
      </c>
      <c r="V385" s="503" t="str">
        <f t="shared" si="20"/>
        <v>Dentro</v>
      </c>
      <c r="W385" s="358" t="s">
        <v>605</v>
      </c>
      <c r="X385" s="489"/>
    </row>
    <row r="386" spans="1:24" s="10" customFormat="1" ht="15.75" hidden="1" customHeight="1" x14ac:dyDescent="0.3">
      <c r="A386" s="486" t="s">
        <v>4656</v>
      </c>
      <c r="B386" s="479">
        <v>45536</v>
      </c>
      <c r="C386" s="484">
        <v>45559.65</v>
      </c>
      <c r="D386" s="473">
        <v>45559.770833333336</v>
      </c>
      <c r="E386" s="474">
        <v>45560</v>
      </c>
      <c r="F386" s="478">
        <v>45560</v>
      </c>
      <c r="G386" s="517">
        <v>45565</v>
      </c>
      <c r="H386" s="500" t="s">
        <v>2148</v>
      </c>
      <c r="I386" s="485">
        <v>12594</v>
      </c>
      <c r="J386" s="501" t="s">
        <v>1677</v>
      </c>
      <c r="K386" s="296" t="s">
        <v>560</v>
      </c>
      <c r="L386" s="296" t="s">
        <v>560</v>
      </c>
      <c r="M386" s="472" t="s">
        <v>1679</v>
      </c>
      <c r="N386" s="416" t="s">
        <v>1678</v>
      </c>
      <c r="O386" s="519" t="s">
        <v>4674</v>
      </c>
      <c r="P386" s="502" t="s">
        <v>613</v>
      </c>
      <c r="Q386" s="128" t="s">
        <v>605</v>
      </c>
      <c r="R386" s="491">
        <v>0.63402777777777775</v>
      </c>
      <c r="S386" s="475">
        <v>0.75</v>
      </c>
      <c r="T386" s="475">
        <v>0.11597222222222225</v>
      </c>
      <c r="U386" s="475">
        <v>0.20833333333333334</v>
      </c>
      <c r="V386" s="503" t="str">
        <f t="shared" si="20"/>
        <v>Dentro</v>
      </c>
      <c r="W386" s="358" t="s">
        <v>605</v>
      </c>
      <c r="X386" s="489"/>
    </row>
    <row r="387" spans="1:24" s="10" customFormat="1" ht="15.75" hidden="1" customHeight="1" x14ac:dyDescent="0.3">
      <c r="A387" s="486" t="s">
        <v>4656</v>
      </c>
      <c r="B387" s="479">
        <v>45536</v>
      </c>
      <c r="C387" s="484">
        <v>45559.478472222225</v>
      </c>
      <c r="D387" s="473">
        <v>45560.49722222222</v>
      </c>
      <c r="E387" s="474">
        <v>45560</v>
      </c>
      <c r="F387" s="478">
        <v>45561</v>
      </c>
      <c r="G387" s="499">
        <v>45561</v>
      </c>
      <c r="H387" s="500" t="s">
        <v>613</v>
      </c>
      <c r="I387" s="485">
        <v>12566</v>
      </c>
      <c r="J387" s="501" t="s">
        <v>1680</v>
      </c>
      <c r="K387" s="296" t="s">
        <v>560</v>
      </c>
      <c r="L387" s="296" t="s">
        <v>560</v>
      </c>
      <c r="M387" s="472" t="s">
        <v>1682</v>
      </c>
      <c r="N387" s="416" t="s">
        <v>1681</v>
      </c>
      <c r="O387" s="474" t="s">
        <v>635</v>
      </c>
      <c r="P387" s="502" t="s">
        <v>613</v>
      </c>
      <c r="Q387" s="128" t="s">
        <v>605</v>
      </c>
      <c r="R387" s="491">
        <v>0.34236111111111112</v>
      </c>
      <c r="S387" s="475">
        <v>0.43611111111111112</v>
      </c>
      <c r="T387" s="475">
        <v>9.375E-2</v>
      </c>
      <c r="U387" s="475">
        <v>0.20833333333333334</v>
      </c>
      <c r="V387" s="503" t="str">
        <f t="shared" si="20"/>
        <v>Dentro</v>
      </c>
      <c r="W387" s="358" t="s">
        <v>605</v>
      </c>
      <c r="X387" s="489"/>
    </row>
    <row r="388" spans="1:24" s="10" customFormat="1" ht="15.75" hidden="1" customHeight="1" x14ac:dyDescent="0.3">
      <c r="A388" s="486" t="s">
        <v>4656</v>
      </c>
      <c r="B388" s="479">
        <v>45536</v>
      </c>
      <c r="C388" s="484">
        <v>45560.406944444447</v>
      </c>
      <c r="D388" s="473">
        <v>45560.493750000001</v>
      </c>
      <c r="E388" s="474">
        <v>45560</v>
      </c>
      <c r="F388" s="478">
        <v>45561</v>
      </c>
      <c r="G388" s="499">
        <v>45561</v>
      </c>
      <c r="H388" s="500" t="s">
        <v>613</v>
      </c>
      <c r="I388" s="485">
        <v>12567</v>
      </c>
      <c r="J388" s="501" t="s">
        <v>1683</v>
      </c>
      <c r="K388" s="296" t="s">
        <v>560</v>
      </c>
      <c r="L388" s="296" t="s">
        <v>560</v>
      </c>
      <c r="M388" s="472" t="s">
        <v>1685</v>
      </c>
      <c r="N388" s="416" t="s">
        <v>1684</v>
      </c>
      <c r="O388" s="474" t="s">
        <v>635</v>
      </c>
      <c r="P388" s="502" t="s">
        <v>613</v>
      </c>
      <c r="Q388" s="128" t="s">
        <v>605</v>
      </c>
      <c r="R388" s="491">
        <v>0.34236111111111112</v>
      </c>
      <c r="S388" s="475">
        <v>0.43611111111111112</v>
      </c>
      <c r="T388" s="475">
        <v>9.375E-2</v>
      </c>
      <c r="U388" s="475">
        <v>0.20833333333333334</v>
      </c>
      <c r="V388" s="503" t="str">
        <f t="shared" si="20"/>
        <v>Dentro</v>
      </c>
      <c r="W388" s="358" t="s">
        <v>605</v>
      </c>
      <c r="X388" s="489"/>
    </row>
    <row r="389" spans="1:24" s="10" customFormat="1" ht="15.75" hidden="1" customHeight="1" x14ac:dyDescent="0.3">
      <c r="A389" s="486" t="s">
        <v>4656</v>
      </c>
      <c r="B389" s="479">
        <v>45536</v>
      </c>
      <c r="C389" s="484">
        <v>45560.442361111112</v>
      </c>
      <c r="D389" s="473">
        <v>45560.493055555555</v>
      </c>
      <c r="E389" s="474">
        <v>45560</v>
      </c>
      <c r="F389" s="478">
        <v>45561</v>
      </c>
      <c r="G389" s="499">
        <v>45561</v>
      </c>
      <c r="H389" s="500" t="s">
        <v>613</v>
      </c>
      <c r="I389" s="485">
        <v>12568</v>
      </c>
      <c r="J389" s="501" t="s">
        <v>1686</v>
      </c>
      <c r="K389" s="296" t="s">
        <v>560</v>
      </c>
      <c r="L389" s="296" t="s">
        <v>560</v>
      </c>
      <c r="M389" s="472" t="s">
        <v>1688</v>
      </c>
      <c r="N389" s="416" t="s">
        <v>1687</v>
      </c>
      <c r="O389" s="474" t="s">
        <v>635</v>
      </c>
      <c r="P389" s="502" t="s">
        <v>613</v>
      </c>
      <c r="Q389" s="128" t="s">
        <v>605</v>
      </c>
      <c r="R389" s="491">
        <v>0.34236111111111112</v>
      </c>
      <c r="S389" s="475">
        <v>0.43611111111111112</v>
      </c>
      <c r="T389" s="475">
        <v>9.375E-2</v>
      </c>
      <c r="U389" s="475">
        <v>0.20833333333333334</v>
      </c>
      <c r="V389" s="503" t="str">
        <f t="shared" si="20"/>
        <v>Dentro</v>
      </c>
      <c r="W389" s="358" t="s">
        <v>605</v>
      </c>
      <c r="X389" s="489"/>
    </row>
    <row r="390" spans="1:24" s="10" customFormat="1" ht="15.75" hidden="1" customHeight="1" x14ac:dyDescent="0.3">
      <c r="A390" s="486" t="s">
        <v>4656</v>
      </c>
      <c r="B390" s="479">
        <v>45536</v>
      </c>
      <c r="C390" s="484">
        <v>45560.689583333333</v>
      </c>
      <c r="D390" s="473">
        <v>45561.491666666669</v>
      </c>
      <c r="E390" s="474">
        <v>45561</v>
      </c>
      <c r="F390" s="478">
        <v>45562</v>
      </c>
      <c r="G390" s="499">
        <v>45565</v>
      </c>
      <c r="H390" s="500" t="s">
        <v>613</v>
      </c>
      <c r="I390" s="485">
        <v>236582</v>
      </c>
      <c r="J390" s="501" t="s">
        <v>1689</v>
      </c>
      <c r="K390" s="296" t="s">
        <v>403</v>
      </c>
      <c r="L390" s="296" t="s">
        <v>560</v>
      </c>
      <c r="M390" s="472" t="s">
        <v>1691</v>
      </c>
      <c r="N390" s="416" t="s">
        <v>1690</v>
      </c>
      <c r="O390" s="519" t="s">
        <v>4674</v>
      </c>
      <c r="P390" s="502" t="s">
        <v>613</v>
      </c>
      <c r="Q390" s="128" t="s">
        <v>605</v>
      </c>
      <c r="R390" s="491">
        <v>0.45902777777777776</v>
      </c>
      <c r="S390" s="475">
        <v>0.63541666666666663</v>
      </c>
      <c r="T390" s="475">
        <v>0.17638888888888887</v>
      </c>
      <c r="U390" s="475">
        <v>0.20833333333333334</v>
      </c>
      <c r="V390" s="503" t="str">
        <f>IF(T390&lt;U390,"Dentro","Fora")</f>
        <v>Dentro</v>
      </c>
      <c r="W390" s="358" t="s">
        <v>605</v>
      </c>
      <c r="X390" s="489"/>
    </row>
    <row r="391" spans="1:24" s="10" customFormat="1" ht="15.75" hidden="1" customHeight="1" x14ac:dyDescent="0.3">
      <c r="A391" s="486" t="s">
        <v>4656</v>
      </c>
      <c r="B391" s="479">
        <v>45536</v>
      </c>
      <c r="C391" s="484">
        <v>45562.613194444442</v>
      </c>
      <c r="D391" s="473">
        <v>45562.644444444442</v>
      </c>
      <c r="E391" s="474">
        <v>45565</v>
      </c>
      <c r="F391" s="478">
        <v>45565</v>
      </c>
      <c r="G391" s="499">
        <v>45566</v>
      </c>
      <c r="H391" s="500" t="s">
        <v>613</v>
      </c>
      <c r="I391" s="485">
        <v>12639</v>
      </c>
      <c r="J391" s="501" t="s">
        <v>1692</v>
      </c>
      <c r="K391" s="296" t="s">
        <v>560</v>
      </c>
      <c r="L391" s="296" t="s">
        <v>560</v>
      </c>
      <c r="M391" s="472" t="s">
        <v>1694</v>
      </c>
      <c r="N391" s="416" t="s">
        <v>1693</v>
      </c>
      <c r="O391" s="474" t="s">
        <v>612</v>
      </c>
      <c r="P391" s="502" t="s">
        <v>613</v>
      </c>
      <c r="Q391" s="128" t="s">
        <v>605</v>
      </c>
      <c r="R391" s="491">
        <v>0.68819444444444444</v>
      </c>
      <c r="S391" s="475">
        <v>0.8041666666666667</v>
      </c>
      <c r="T391" s="475">
        <v>0.11597222222222225</v>
      </c>
      <c r="U391" s="475">
        <v>0.20833333333333334</v>
      </c>
      <c r="V391" s="503" t="str">
        <f>IF(T391&lt;U391,"Dentro","Fora")</f>
        <v>Dentro</v>
      </c>
      <c r="W391" s="358" t="s">
        <v>605</v>
      </c>
      <c r="X391" s="489"/>
    </row>
    <row r="392" spans="1:24" s="10" customFormat="1" ht="15.75" hidden="1" customHeight="1" x14ac:dyDescent="0.3">
      <c r="A392" s="486" t="s">
        <v>4656</v>
      </c>
      <c r="B392" s="479">
        <v>45566</v>
      </c>
      <c r="C392" s="484">
        <v>45560.644444444442</v>
      </c>
      <c r="D392" s="473">
        <v>45562.497916666667</v>
      </c>
      <c r="E392" s="474">
        <v>45562</v>
      </c>
      <c r="F392" s="478">
        <v>45566</v>
      </c>
      <c r="G392" s="499">
        <v>45567</v>
      </c>
      <c r="H392" s="500" t="s">
        <v>613</v>
      </c>
      <c r="I392" s="485">
        <v>12641</v>
      </c>
      <c r="J392" s="501" t="s">
        <v>1695</v>
      </c>
      <c r="K392" s="296" t="s">
        <v>560</v>
      </c>
      <c r="L392" s="296" t="s">
        <v>560</v>
      </c>
      <c r="M392" s="472" t="s">
        <v>1697</v>
      </c>
      <c r="N392" s="416" t="s">
        <v>1696</v>
      </c>
      <c r="O392" s="519" t="s">
        <v>4674</v>
      </c>
      <c r="P392" s="502" t="s">
        <v>613</v>
      </c>
      <c r="Q392" s="128" t="s">
        <v>605</v>
      </c>
      <c r="R392" s="491">
        <v>0.38333333333333336</v>
      </c>
      <c r="S392" s="475">
        <v>0.69722222222222219</v>
      </c>
      <c r="T392" s="475">
        <v>0.31388888888888883</v>
      </c>
      <c r="U392" s="475">
        <v>0.20833333333333334</v>
      </c>
      <c r="V392" s="503" t="str">
        <f t="shared" ref="V392:V433" si="21">IF(T392&lt;U392,"Dentro","Fora")</f>
        <v>Fora</v>
      </c>
      <c r="W392" s="503">
        <f t="shared" ref="W392:W397" si="22">T392-U392</f>
        <v>0.10555555555555549</v>
      </c>
      <c r="X392" s="489" t="s">
        <v>4658</v>
      </c>
    </row>
    <row r="393" spans="1:24" s="10" customFormat="1" ht="15.75" hidden="1" customHeight="1" x14ac:dyDescent="0.3">
      <c r="A393" s="486" t="s">
        <v>4656</v>
      </c>
      <c r="B393" s="479">
        <v>45566</v>
      </c>
      <c r="C393" s="484">
        <v>45560.644444444442</v>
      </c>
      <c r="D393" s="473">
        <v>45562.498611111114</v>
      </c>
      <c r="E393" s="474">
        <v>45562</v>
      </c>
      <c r="F393" s="478">
        <v>45566</v>
      </c>
      <c r="G393" s="499">
        <v>45567</v>
      </c>
      <c r="H393" s="500" t="s">
        <v>613</v>
      </c>
      <c r="I393" s="485">
        <v>12640</v>
      </c>
      <c r="J393" s="501" t="s">
        <v>1698</v>
      </c>
      <c r="K393" s="296" t="s">
        <v>560</v>
      </c>
      <c r="L393" s="296" t="s">
        <v>560</v>
      </c>
      <c r="M393" s="472" t="s">
        <v>1700</v>
      </c>
      <c r="N393" s="416" t="s">
        <v>1699</v>
      </c>
      <c r="O393" s="519" t="s">
        <v>4674</v>
      </c>
      <c r="P393" s="502" t="s">
        <v>613</v>
      </c>
      <c r="Q393" s="128" t="s">
        <v>605</v>
      </c>
      <c r="R393" s="491">
        <v>0.38333333333333336</v>
      </c>
      <c r="S393" s="475">
        <v>0.69722222222222219</v>
      </c>
      <c r="T393" s="475">
        <v>0.31388888888888883</v>
      </c>
      <c r="U393" s="475">
        <v>0.20833333333333334</v>
      </c>
      <c r="V393" s="503" t="str">
        <f t="shared" si="21"/>
        <v>Fora</v>
      </c>
      <c r="W393" s="503">
        <f t="shared" si="22"/>
        <v>0.10555555555555549</v>
      </c>
      <c r="X393" s="489" t="s">
        <v>4658</v>
      </c>
    </row>
    <row r="394" spans="1:24" s="10" customFormat="1" ht="15.75" hidden="1" customHeight="1" x14ac:dyDescent="0.3">
      <c r="A394" s="486" t="s">
        <v>4656</v>
      </c>
      <c r="B394" s="479">
        <v>45566</v>
      </c>
      <c r="C394" s="484">
        <v>45562.606944444444</v>
      </c>
      <c r="D394" s="473">
        <v>45562.720138888886</v>
      </c>
      <c r="E394" s="474">
        <v>45565</v>
      </c>
      <c r="F394" s="478">
        <v>45566</v>
      </c>
      <c r="G394" s="499">
        <v>45567</v>
      </c>
      <c r="H394" s="500" t="s">
        <v>613</v>
      </c>
      <c r="I394" s="485">
        <v>12642</v>
      </c>
      <c r="J394" s="501" t="s">
        <v>1701</v>
      </c>
      <c r="K394" s="296" t="s">
        <v>560</v>
      </c>
      <c r="L394" s="296" t="s">
        <v>560</v>
      </c>
      <c r="M394" s="472" t="s">
        <v>1703</v>
      </c>
      <c r="N394" s="416" t="s">
        <v>1702</v>
      </c>
      <c r="O394" s="519" t="s">
        <v>4674</v>
      </c>
      <c r="P394" s="502" t="s">
        <v>613</v>
      </c>
      <c r="Q394" s="128" t="s">
        <v>605</v>
      </c>
      <c r="R394" s="491">
        <v>0.38333333333333336</v>
      </c>
      <c r="S394" s="475">
        <v>0.69722222222222219</v>
      </c>
      <c r="T394" s="475">
        <v>0.31388888888888883</v>
      </c>
      <c r="U394" s="475">
        <v>0.20833333333333334</v>
      </c>
      <c r="V394" s="503" t="str">
        <f t="shared" si="21"/>
        <v>Fora</v>
      </c>
      <c r="W394" s="503">
        <f t="shared" si="22"/>
        <v>0.10555555555555549</v>
      </c>
      <c r="X394" s="489" t="s">
        <v>4658</v>
      </c>
    </row>
    <row r="395" spans="1:24" s="10" customFormat="1" ht="15.75" hidden="1" customHeight="1" x14ac:dyDescent="0.3">
      <c r="A395" s="486" t="s">
        <v>4656</v>
      </c>
      <c r="B395" s="479">
        <v>45566</v>
      </c>
      <c r="C395" s="484">
        <v>45562.609722222223</v>
      </c>
      <c r="D395" s="473">
        <v>45562.719444444447</v>
      </c>
      <c r="E395" s="474">
        <v>45565</v>
      </c>
      <c r="F395" s="478">
        <v>45566</v>
      </c>
      <c r="G395" s="499">
        <v>45567</v>
      </c>
      <c r="H395" s="500" t="s">
        <v>613</v>
      </c>
      <c r="I395" s="485">
        <v>12643</v>
      </c>
      <c r="J395" s="501" t="s">
        <v>1704</v>
      </c>
      <c r="K395" s="296" t="s">
        <v>560</v>
      </c>
      <c r="L395" s="296" t="s">
        <v>560</v>
      </c>
      <c r="M395" s="472" t="s">
        <v>1706</v>
      </c>
      <c r="N395" s="416" t="s">
        <v>1705</v>
      </c>
      <c r="O395" s="519" t="s">
        <v>4674</v>
      </c>
      <c r="P395" s="502" t="s">
        <v>613</v>
      </c>
      <c r="Q395" s="128" t="s">
        <v>605</v>
      </c>
      <c r="R395" s="491">
        <v>0.38333333333333336</v>
      </c>
      <c r="S395" s="475">
        <v>0.69722222222222219</v>
      </c>
      <c r="T395" s="475">
        <v>0.31388888888888883</v>
      </c>
      <c r="U395" s="475">
        <v>0.20833333333333334</v>
      </c>
      <c r="V395" s="503" t="str">
        <f t="shared" si="21"/>
        <v>Fora</v>
      </c>
      <c r="W395" s="503">
        <f t="shared" si="22"/>
        <v>0.10555555555555549</v>
      </c>
      <c r="X395" s="489" t="s">
        <v>4658</v>
      </c>
    </row>
    <row r="396" spans="1:24" s="10" customFormat="1" ht="15.75" hidden="1" customHeight="1" x14ac:dyDescent="0.3">
      <c r="A396" s="486" t="s">
        <v>4656</v>
      </c>
      <c r="B396" s="479">
        <v>45566</v>
      </c>
      <c r="C396" s="484">
        <v>45561.711111111108</v>
      </c>
      <c r="D396" s="473">
        <v>45562.342361111114</v>
      </c>
      <c r="E396" s="474">
        <v>45562</v>
      </c>
      <c r="F396" s="478">
        <v>45566</v>
      </c>
      <c r="G396" s="499">
        <v>45567</v>
      </c>
      <c r="H396" s="500" t="s">
        <v>613</v>
      </c>
      <c r="I396" s="485">
        <v>236934</v>
      </c>
      <c r="J396" s="501" t="s">
        <v>1707</v>
      </c>
      <c r="K396" s="296" t="s">
        <v>403</v>
      </c>
      <c r="L396" s="296" t="s">
        <v>560</v>
      </c>
      <c r="M396" s="472" t="s">
        <v>1709</v>
      </c>
      <c r="N396" s="416" t="s">
        <v>1708</v>
      </c>
      <c r="O396" s="519" t="s">
        <v>4674</v>
      </c>
      <c r="P396" s="502" t="s">
        <v>613</v>
      </c>
      <c r="Q396" s="128" t="s">
        <v>605</v>
      </c>
      <c r="R396" s="491">
        <v>0.38333333333333336</v>
      </c>
      <c r="S396" s="475">
        <v>0.69722222222222219</v>
      </c>
      <c r="T396" s="475">
        <v>0.31388888888888883</v>
      </c>
      <c r="U396" s="475">
        <v>0.20833333333333334</v>
      </c>
      <c r="V396" s="503" t="str">
        <f t="shared" si="21"/>
        <v>Fora</v>
      </c>
      <c r="W396" s="503">
        <f t="shared" si="22"/>
        <v>0.10555555555555549</v>
      </c>
      <c r="X396" s="489" t="s">
        <v>4658</v>
      </c>
    </row>
    <row r="397" spans="1:24" s="10" customFormat="1" ht="12" hidden="1" x14ac:dyDescent="0.3">
      <c r="A397" s="486" t="s">
        <v>4656</v>
      </c>
      <c r="B397" s="479">
        <v>45566</v>
      </c>
      <c r="C397" s="484">
        <v>45561.70416666667</v>
      </c>
      <c r="D397" s="473">
        <v>45561.722916666666</v>
      </c>
      <c r="E397" s="474">
        <v>45566</v>
      </c>
      <c r="F397" s="478">
        <v>45567</v>
      </c>
      <c r="G397" s="517">
        <v>45569</v>
      </c>
      <c r="H397" s="500" t="s">
        <v>2148</v>
      </c>
      <c r="I397" s="485">
        <v>12661</v>
      </c>
      <c r="J397" s="501" t="s">
        <v>1710</v>
      </c>
      <c r="K397" s="296" t="s">
        <v>560</v>
      </c>
      <c r="L397" s="296" t="s">
        <v>560</v>
      </c>
      <c r="M397" s="472" t="s">
        <v>1712</v>
      </c>
      <c r="N397" s="416" t="s">
        <v>1711</v>
      </c>
      <c r="O397" s="474" t="s">
        <v>612</v>
      </c>
      <c r="P397" s="502" t="s">
        <v>747</v>
      </c>
      <c r="Q397" s="494" t="s">
        <v>4661</v>
      </c>
      <c r="R397" s="491">
        <v>0.37083333333333335</v>
      </c>
      <c r="S397" s="475">
        <v>0.59722222222222221</v>
      </c>
      <c r="T397" s="475">
        <v>0.22638888888888886</v>
      </c>
      <c r="U397" s="475">
        <v>0.20833333333333334</v>
      </c>
      <c r="V397" s="503" t="str">
        <f t="shared" si="21"/>
        <v>Fora</v>
      </c>
      <c r="W397" s="503">
        <f t="shared" si="22"/>
        <v>1.8055555555555519E-2</v>
      </c>
      <c r="X397" s="489" t="s">
        <v>4662</v>
      </c>
    </row>
    <row r="398" spans="1:24" s="10" customFormat="1" ht="15.75" hidden="1" customHeight="1" x14ac:dyDescent="0.3">
      <c r="A398" s="486" t="s">
        <v>4656</v>
      </c>
      <c r="B398" s="479">
        <v>45566</v>
      </c>
      <c r="C398" s="484">
        <v>45565.621527777781</v>
      </c>
      <c r="D398" s="473">
        <v>45565.708333333336</v>
      </c>
      <c r="E398" s="474">
        <v>45566</v>
      </c>
      <c r="F398" s="478">
        <v>45567</v>
      </c>
      <c r="G398" s="517">
        <v>45569</v>
      </c>
      <c r="H398" s="500" t="s">
        <v>2148</v>
      </c>
      <c r="I398" s="485">
        <v>12662</v>
      </c>
      <c r="J398" s="501" t="s">
        <v>1713</v>
      </c>
      <c r="K398" s="296" t="s">
        <v>560</v>
      </c>
      <c r="L398" s="296" t="s">
        <v>560</v>
      </c>
      <c r="M398" s="472" t="s">
        <v>1715</v>
      </c>
      <c r="N398" s="416" t="s">
        <v>1714</v>
      </c>
      <c r="O398" s="474" t="s">
        <v>612</v>
      </c>
      <c r="P398" s="502" t="s">
        <v>613</v>
      </c>
      <c r="Q398" s="128" t="s">
        <v>605</v>
      </c>
      <c r="R398" s="491">
        <v>0.37083333333333335</v>
      </c>
      <c r="S398" s="475">
        <v>0.59722222222222221</v>
      </c>
      <c r="T398" s="475">
        <v>0.22638888888888886</v>
      </c>
      <c r="U398" s="475">
        <v>0.20833333333333334</v>
      </c>
      <c r="V398" s="503" t="str">
        <f t="shared" si="21"/>
        <v>Fora</v>
      </c>
      <c r="W398" s="503">
        <f t="shared" ref="W398:W408" si="23">T398-U398</f>
        <v>1.8055555555555519E-2</v>
      </c>
      <c r="X398" s="489"/>
    </row>
    <row r="399" spans="1:24" s="10" customFormat="1" ht="15.75" hidden="1" customHeight="1" x14ac:dyDescent="0.3">
      <c r="A399" s="486" t="s">
        <v>4656</v>
      </c>
      <c r="B399" s="479">
        <v>45566</v>
      </c>
      <c r="C399" s="484">
        <v>45565.621527777781</v>
      </c>
      <c r="D399" s="473">
        <v>45565.707638888889</v>
      </c>
      <c r="E399" s="474">
        <v>45566</v>
      </c>
      <c r="F399" s="478">
        <v>45567</v>
      </c>
      <c r="G399" s="517">
        <v>45569</v>
      </c>
      <c r="H399" s="500" t="s">
        <v>2148</v>
      </c>
      <c r="I399" s="485">
        <v>12664</v>
      </c>
      <c r="J399" s="501" t="s">
        <v>1716</v>
      </c>
      <c r="K399" s="296" t="s">
        <v>560</v>
      </c>
      <c r="L399" s="296" t="s">
        <v>560</v>
      </c>
      <c r="M399" s="472" t="s">
        <v>1718</v>
      </c>
      <c r="N399" s="416" t="s">
        <v>1717</v>
      </c>
      <c r="O399" s="474" t="s">
        <v>612</v>
      </c>
      <c r="P399" s="502" t="s">
        <v>613</v>
      </c>
      <c r="Q399" s="128" t="s">
        <v>605</v>
      </c>
      <c r="R399" s="491">
        <v>0.37083333333333335</v>
      </c>
      <c r="S399" s="475">
        <v>0.59722222222222221</v>
      </c>
      <c r="T399" s="475">
        <v>0.22638888888888886</v>
      </c>
      <c r="U399" s="475">
        <v>0.20833333333333334</v>
      </c>
      <c r="V399" s="503" t="str">
        <f t="shared" si="21"/>
        <v>Fora</v>
      </c>
      <c r="W399" s="503">
        <f t="shared" si="23"/>
        <v>1.8055555555555519E-2</v>
      </c>
      <c r="X399" s="489"/>
    </row>
    <row r="400" spans="1:24" s="10" customFormat="1" ht="15.75" hidden="1" customHeight="1" x14ac:dyDescent="0.3">
      <c r="A400" s="486" t="s">
        <v>4656</v>
      </c>
      <c r="B400" s="479">
        <v>45566</v>
      </c>
      <c r="C400" s="484">
        <v>45565.624305555553</v>
      </c>
      <c r="D400" s="473">
        <v>45565.708333333336</v>
      </c>
      <c r="E400" s="474">
        <v>45566</v>
      </c>
      <c r="F400" s="478">
        <v>45567</v>
      </c>
      <c r="G400" s="517">
        <v>45569</v>
      </c>
      <c r="H400" s="500" t="s">
        <v>2148</v>
      </c>
      <c r="I400" s="485">
        <v>12663</v>
      </c>
      <c r="J400" s="501" t="s">
        <v>1719</v>
      </c>
      <c r="K400" s="296" t="s">
        <v>560</v>
      </c>
      <c r="L400" s="296" t="s">
        <v>560</v>
      </c>
      <c r="M400" s="472" t="s">
        <v>1721</v>
      </c>
      <c r="N400" s="416" t="s">
        <v>1720</v>
      </c>
      <c r="O400" s="474" t="s">
        <v>612</v>
      </c>
      <c r="P400" s="502" t="s">
        <v>613</v>
      </c>
      <c r="Q400" s="128" t="s">
        <v>605</v>
      </c>
      <c r="R400" s="491">
        <v>0.37083333333333335</v>
      </c>
      <c r="S400" s="475">
        <v>0.59722222222222221</v>
      </c>
      <c r="T400" s="475">
        <v>0.22638888888888886</v>
      </c>
      <c r="U400" s="475">
        <v>0.20833333333333334</v>
      </c>
      <c r="V400" s="503" t="str">
        <f t="shared" si="21"/>
        <v>Fora</v>
      </c>
      <c r="W400" s="503">
        <f t="shared" si="23"/>
        <v>1.8055555555555519E-2</v>
      </c>
      <c r="X400" s="489"/>
    </row>
    <row r="401" spans="1:24" s="10" customFormat="1" ht="15.75" hidden="1" customHeight="1" x14ac:dyDescent="0.3">
      <c r="A401" s="486" t="s">
        <v>4656</v>
      </c>
      <c r="B401" s="479">
        <v>45566</v>
      </c>
      <c r="C401" s="484">
        <v>45565.624305555553</v>
      </c>
      <c r="D401" s="473">
        <v>45565.709027777775</v>
      </c>
      <c r="E401" s="474">
        <v>45566</v>
      </c>
      <c r="F401" s="478">
        <v>45567</v>
      </c>
      <c r="G401" s="517">
        <v>45569</v>
      </c>
      <c r="H401" s="500" t="s">
        <v>2148</v>
      </c>
      <c r="I401" s="485">
        <v>12665</v>
      </c>
      <c r="J401" s="501" t="s">
        <v>1722</v>
      </c>
      <c r="K401" s="296" t="s">
        <v>560</v>
      </c>
      <c r="L401" s="296" t="s">
        <v>560</v>
      </c>
      <c r="M401" s="472" t="s">
        <v>1724</v>
      </c>
      <c r="N401" s="416" t="s">
        <v>1723</v>
      </c>
      <c r="O401" s="474" t="s">
        <v>612</v>
      </c>
      <c r="P401" s="502" t="s">
        <v>613</v>
      </c>
      <c r="Q401" s="128" t="s">
        <v>605</v>
      </c>
      <c r="R401" s="491">
        <v>0.37083333333333335</v>
      </c>
      <c r="S401" s="475">
        <v>0.59722222222222221</v>
      </c>
      <c r="T401" s="475">
        <v>0.22638888888888886</v>
      </c>
      <c r="U401" s="475">
        <v>0.20833333333333334</v>
      </c>
      <c r="V401" s="503" t="str">
        <f t="shared" si="21"/>
        <v>Fora</v>
      </c>
      <c r="W401" s="503">
        <f t="shared" si="23"/>
        <v>1.8055555555555519E-2</v>
      </c>
      <c r="X401" s="489"/>
    </row>
    <row r="402" spans="1:24" s="10" customFormat="1" ht="15.75" hidden="1" customHeight="1" x14ac:dyDescent="0.3">
      <c r="A402" s="486" t="s">
        <v>4656</v>
      </c>
      <c r="B402" s="479">
        <v>45566</v>
      </c>
      <c r="C402" s="484">
        <v>45565.624305555553</v>
      </c>
      <c r="D402" s="473">
        <v>45565.708333333336</v>
      </c>
      <c r="E402" s="474">
        <v>45566</v>
      </c>
      <c r="F402" s="478">
        <v>45567</v>
      </c>
      <c r="G402" s="517">
        <v>45569</v>
      </c>
      <c r="H402" s="500" t="s">
        <v>2148</v>
      </c>
      <c r="I402" s="485">
        <v>12666</v>
      </c>
      <c r="J402" s="501" t="s">
        <v>1725</v>
      </c>
      <c r="K402" s="296" t="s">
        <v>560</v>
      </c>
      <c r="L402" s="296" t="s">
        <v>560</v>
      </c>
      <c r="M402" s="472" t="s">
        <v>1727</v>
      </c>
      <c r="N402" s="416" t="s">
        <v>1726</v>
      </c>
      <c r="O402" s="474" t="s">
        <v>612</v>
      </c>
      <c r="P402" s="502" t="s">
        <v>613</v>
      </c>
      <c r="Q402" s="128" t="s">
        <v>605</v>
      </c>
      <c r="R402" s="491">
        <v>0.37083333333333335</v>
      </c>
      <c r="S402" s="475">
        <v>0.59722222222222221</v>
      </c>
      <c r="T402" s="475">
        <v>0.22638888888888886</v>
      </c>
      <c r="U402" s="475">
        <v>0.20833333333333334</v>
      </c>
      <c r="V402" s="503" t="str">
        <f t="shared" si="21"/>
        <v>Fora</v>
      </c>
      <c r="W402" s="503">
        <f t="shared" si="23"/>
        <v>1.8055555555555519E-2</v>
      </c>
      <c r="X402" s="489"/>
    </row>
    <row r="403" spans="1:24" s="10" customFormat="1" ht="15.75" hidden="1" customHeight="1" x14ac:dyDescent="0.3">
      <c r="A403" s="486" t="s">
        <v>4656</v>
      </c>
      <c r="B403" s="479">
        <v>45566</v>
      </c>
      <c r="C403" s="484">
        <v>45565.624305555553</v>
      </c>
      <c r="D403" s="473">
        <v>45565.709722222222</v>
      </c>
      <c r="E403" s="474">
        <v>45566</v>
      </c>
      <c r="F403" s="478">
        <v>45567</v>
      </c>
      <c r="G403" s="517">
        <v>45569</v>
      </c>
      <c r="H403" s="500" t="s">
        <v>2148</v>
      </c>
      <c r="I403" s="485">
        <v>12667</v>
      </c>
      <c r="J403" s="501" t="s">
        <v>1728</v>
      </c>
      <c r="K403" s="296" t="s">
        <v>560</v>
      </c>
      <c r="L403" s="296" t="s">
        <v>560</v>
      </c>
      <c r="M403" s="472" t="s">
        <v>1730</v>
      </c>
      <c r="N403" s="416" t="s">
        <v>1729</v>
      </c>
      <c r="O403" s="474" t="s">
        <v>612</v>
      </c>
      <c r="P403" s="502" t="s">
        <v>613</v>
      </c>
      <c r="Q403" s="128" t="s">
        <v>605</v>
      </c>
      <c r="R403" s="491">
        <v>0.37083333333333335</v>
      </c>
      <c r="S403" s="475">
        <v>0.59722222222222221</v>
      </c>
      <c r="T403" s="475">
        <v>0.22638888888888886</v>
      </c>
      <c r="U403" s="475">
        <v>0.20833333333333334</v>
      </c>
      <c r="V403" s="503" t="str">
        <f t="shared" si="21"/>
        <v>Fora</v>
      </c>
      <c r="W403" s="503">
        <f t="shared" si="23"/>
        <v>1.8055555555555519E-2</v>
      </c>
      <c r="X403" s="489"/>
    </row>
    <row r="404" spans="1:24" s="10" customFormat="1" ht="15.75" hidden="1" customHeight="1" x14ac:dyDescent="0.3">
      <c r="A404" s="486" t="s">
        <v>4656</v>
      </c>
      <c r="B404" s="479">
        <v>45566</v>
      </c>
      <c r="C404" s="484">
        <v>45565.630555555559</v>
      </c>
      <c r="D404" s="473">
        <v>45565.710416666669</v>
      </c>
      <c r="E404" s="474">
        <v>45566</v>
      </c>
      <c r="F404" s="478">
        <v>45567</v>
      </c>
      <c r="G404" s="517">
        <v>45569</v>
      </c>
      <c r="H404" s="500" t="s">
        <v>2148</v>
      </c>
      <c r="I404" s="485">
        <v>12668</v>
      </c>
      <c r="J404" s="501" t="s">
        <v>1731</v>
      </c>
      <c r="K404" s="296" t="s">
        <v>560</v>
      </c>
      <c r="L404" s="296" t="s">
        <v>560</v>
      </c>
      <c r="M404" s="472" t="s">
        <v>1733</v>
      </c>
      <c r="N404" s="416" t="s">
        <v>1732</v>
      </c>
      <c r="O404" s="474" t="s">
        <v>612</v>
      </c>
      <c r="P404" s="502" t="s">
        <v>613</v>
      </c>
      <c r="Q404" s="128" t="s">
        <v>605</v>
      </c>
      <c r="R404" s="491">
        <v>0.37083333333333335</v>
      </c>
      <c r="S404" s="475">
        <v>0.59722222222222221</v>
      </c>
      <c r="T404" s="475">
        <v>0.22638888888888886</v>
      </c>
      <c r="U404" s="475">
        <v>0.20833333333333334</v>
      </c>
      <c r="V404" s="503" t="str">
        <f t="shared" si="21"/>
        <v>Fora</v>
      </c>
      <c r="W404" s="503">
        <f t="shared" si="23"/>
        <v>1.8055555555555519E-2</v>
      </c>
      <c r="X404" s="489"/>
    </row>
    <row r="405" spans="1:24" s="10" customFormat="1" ht="15.75" hidden="1" customHeight="1" x14ac:dyDescent="0.3">
      <c r="A405" s="486" t="s">
        <v>4656</v>
      </c>
      <c r="B405" s="479">
        <v>45566</v>
      </c>
      <c r="C405" s="484">
        <v>45565.634027777778</v>
      </c>
      <c r="D405" s="473">
        <v>45565.710416666669</v>
      </c>
      <c r="E405" s="474">
        <v>45566</v>
      </c>
      <c r="F405" s="478">
        <v>45567</v>
      </c>
      <c r="G405" s="517">
        <v>45569</v>
      </c>
      <c r="H405" s="500" t="s">
        <v>2148</v>
      </c>
      <c r="I405" s="485">
        <v>12669</v>
      </c>
      <c r="J405" s="501" t="s">
        <v>1734</v>
      </c>
      <c r="K405" s="296" t="s">
        <v>560</v>
      </c>
      <c r="L405" s="296" t="s">
        <v>560</v>
      </c>
      <c r="M405" s="472" t="s">
        <v>1736</v>
      </c>
      <c r="N405" s="416" t="s">
        <v>1735</v>
      </c>
      <c r="O405" s="474" t="s">
        <v>612</v>
      </c>
      <c r="P405" s="502" t="s">
        <v>613</v>
      </c>
      <c r="Q405" s="128" t="s">
        <v>605</v>
      </c>
      <c r="R405" s="491">
        <v>0.37083333333333335</v>
      </c>
      <c r="S405" s="475">
        <v>0.59722222222222221</v>
      </c>
      <c r="T405" s="475">
        <v>0.22638888888888886</v>
      </c>
      <c r="U405" s="475">
        <v>0.20833333333333334</v>
      </c>
      <c r="V405" s="503" t="str">
        <f t="shared" si="21"/>
        <v>Fora</v>
      </c>
      <c r="W405" s="503">
        <f t="shared" si="23"/>
        <v>1.8055555555555519E-2</v>
      </c>
      <c r="X405" s="489"/>
    </row>
    <row r="406" spans="1:24" s="10" customFormat="1" ht="15.75" hidden="1" customHeight="1" x14ac:dyDescent="0.3">
      <c r="A406" s="486" t="s">
        <v>4656</v>
      </c>
      <c r="B406" s="479">
        <v>45566</v>
      </c>
      <c r="C406" s="484">
        <v>45566.366666666669</v>
      </c>
      <c r="D406" s="473">
        <v>45566.427083333336</v>
      </c>
      <c r="E406" s="474">
        <v>45566</v>
      </c>
      <c r="F406" s="478">
        <v>45567</v>
      </c>
      <c r="G406" s="517">
        <v>45569</v>
      </c>
      <c r="H406" s="500" t="s">
        <v>2148</v>
      </c>
      <c r="I406" s="485">
        <v>237040</v>
      </c>
      <c r="J406" s="501" t="s">
        <v>1737</v>
      </c>
      <c r="K406" s="296" t="s">
        <v>403</v>
      </c>
      <c r="L406" s="296" t="s">
        <v>560</v>
      </c>
      <c r="M406" s="472" t="s">
        <v>1739</v>
      </c>
      <c r="N406" s="416" t="s">
        <v>1738</v>
      </c>
      <c r="O406" s="474" t="s">
        <v>612</v>
      </c>
      <c r="P406" s="502" t="s">
        <v>613</v>
      </c>
      <c r="Q406" s="128" t="s">
        <v>605</v>
      </c>
      <c r="R406" s="491">
        <v>0.37083333333333335</v>
      </c>
      <c r="S406" s="475">
        <v>0.59722222222222221</v>
      </c>
      <c r="T406" s="475">
        <v>0.22638888888888886</v>
      </c>
      <c r="U406" s="475">
        <v>0.20833333333333334</v>
      </c>
      <c r="V406" s="503" t="str">
        <f t="shared" si="21"/>
        <v>Fora</v>
      </c>
      <c r="W406" s="503">
        <f t="shared" si="23"/>
        <v>1.8055555555555519E-2</v>
      </c>
      <c r="X406" s="489"/>
    </row>
    <row r="407" spans="1:24" s="10" customFormat="1" ht="15.75" hidden="1" customHeight="1" x14ac:dyDescent="0.3">
      <c r="A407" s="486" t="s">
        <v>4656</v>
      </c>
      <c r="B407" s="479">
        <v>45566</v>
      </c>
      <c r="C407" s="484">
        <v>45566.652083333334</v>
      </c>
      <c r="D407" s="473">
        <v>45566.792361111111</v>
      </c>
      <c r="E407" s="474">
        <v>45566</v>
      </c>
      <c r="F407" s="478">
        <v>45567</v>
      </c>
      <c r="G407" s="517">
        <v>45569</v>
      </c>
      <c r="H407" s="500" t="s">
        <v>2148</v>
      </c>
      <c r="I407" s="485">
        <v>237041</v>
      </c>
      <c r="J407" s="501" t="s">
        <v>1740</v>
      </c>
      <c r="K407" s="296" t="s">
        <v>403</v>
      </c>
      <c r="L407" s="296" t="s">
        <v>560</v>
      </c>
      <c r="M407" s="472" t="s">
        <v>1742</v>
      </c>
      <c r="N407" s="416" t="s">
        <v>1741</v>
      </c>
      <c r="O407" s="474" t="s">
        <v>612</v>
      </c>
      <c r="P407" s="502" t="s">
        <v>613</v>
      </c>
      <c r="Q407" s="128" t="s">
        <v>605</v>
      </c>
      <c r="R407" s="491">
        <v>0.37083333333333335</v>
      </c>
      <c r="S407" s="475">
        <v>0.59722222222222221</v>
      </c>
      <c r="T407" s="475">
        <v>0.22638888888888886</v>
      </c>
      <c r="U407" s="475">
        <v>0.20833333333333334</v>
      </c>
      <c r="V407" s="503" t="str">
        <f t="shared" si="21"/>
        <v>Fora</v>
      </c>
      <c r="W407" s="503">
        <f t="shared" si="23"/>
        <v>1.8055555555555519E-2</v>
      </c>
      <c r="X407" s="489"/>
    </row>
    <row r="408" spans="1:24" s="10" customFormat="1" ht="15.75" hidden="1" customHeight="1" x14ac:dyDescent="0.3">
      <c r="A408" s="486" t="s">
        <v>4656</v>
      </c>
      <c r="B408" s="479">
        <v>45566</v>
      </c>
      <c r="C408" s="484">
        <v>45566.658333333333</v>
      </c>
      <c r="D408" s="473">
        <v>45566.786111111112</v>
      </c>
      <c r="E408" s="474">
        <v>45566</v>
      </c>
      <c r="F408" s="478">
        <v>45567</v>
      </c>
      <c r="G408" s="517">
        <v>45569</v>
      </c>
      <c r="H408" s="500" t="s">
        <v>2148</v>
      </c>
      <c r="I408" s="485">
        <v>237042</v>
      </c>
      <c r="J408" s="501" t="s">
        <v>1743</v>
      </c>
      <c r="K408" s="296" t="s">
        <v>403</v>
      </c>
      <c r="L408" s="296" t="s">
        <v>560</v>
      </c>
      <c r="M408" s="472" t="s">
        <v>1745</v>
      </c>
      <c r="N408" s="416" t="s">
        <v>1744</v>
      </c>
      <c r="O408" s="474" t="s">
        <v>612</v>
      </c>
      <c r="P408" s="502" t="s">
        <v>613</v>
      </c>
      <c r="Q408" s="128" t="s">
        <v>605</v>
      </c>
      <c r="R408" s="491">
        <v>0.37083333333333335</v>
      </c>
      <c r="S408" s="475">
        <v>0.59722222222222221</v>
      </c>
      <c r="T408" s="475">
        <v>0.22638888888888886</v>
      </c>
      <c r="U408" s="475">
        <v>0.20833333333333334</v>
      </c>
      <c r="V408" s="503" t="str">
        <f t="shared" si="21"/>
        <v>Fora</v>
      </c>
      <c r="W408" s="503">
        <f t="shared" si="23"/>
        <v>1.8055555555555519E-2</v>
      </c>
      <c r="X408" s="489"/>
    </row>
    <row r="409" spans="1:24" s="10" customFormat="1" ht="15.75" hidden="1" customHeight="1" x14ac:dyDescent="0.3">
      <c r="A409" s="486" t="s">
        <v>4656</v>
      </c>
      <c r="B409" s="479">
        <v>45566</v>
      </c>
      <c r="C409" s="484">
        <v>45566.363194444442</v>
      </c>
      <c r="D409" s="473">
        <v>45566.484722222223</v>
      </c>
      <c r="E409" s="474">
        <v>45567</v>
      </c>
      <c r="F409" s="478">
        <v>45567</v>
      </c>
      <c r="G409" s="517">
        <v>45569</v>
      </c>
      <c r="H409" s="500" t="s">
        <v>2148</v>
      </c>
      <c r="I409" s="485">
        <v>12658</v>
      </c>
      <c r="J409" s="501" t="s">
        <v>1746</v>
      </c>
      <c r="K409" s="296" t="s">
        <v>560</v>
      </c>
      <c r="L409" s="296" t="s">
        <v>560</v>
      </c>
      <c r="M409" s="472" t="s">
        <v>1748</v>
      </c>
      <c r="N409" s="416" t="s">
        <v>1747</v>
      </c>
      <c r="O409" s="474" t="s">
        <v>612</v>
      </c>
      <c r="P409" s="502" t="s">
        <v>613</v>
      </c>
      <c r="Q409" s="128" t="s">
        <v>605</v>
      </c>
      <c r="R409" s="491">
        <v>0.6166666666666667</v>
      </c>
      <c r="S409" s="475">
        <v>0.71666666666666667</v>
      </c>
      <c r="T409" s="475">
        <v>9.9999999999999978E-2</v>
      </c>
      <c r="U409" s="475">
        <v>0.20833333333333334</v>
      </c>
      <c r="V409" s="503" t="str">
        <f t="shared" si="21"/>
        <v>Dentro</v>
      </c>
      <c r="W409" s="358" t="s">
        <v>605</v>
      </c>
      <c r="X409" s="489"/>
    </row>
    <row r="410" spans="1:24" s="10" customFormat="1" ht="15.75" hidden="1" customHeight="1" x14ac:dyDescent="0.3">
      <c r="A410" s="486" t="s">
        <v>4656</v>
      </c>
      <c r="B410" s="479">
        <v>45566</v>
      </c>
      <c r="C410" s="484">
        <v>45566.661805555559</v>
      </c>
      <c r="D410" s="473">
        <v>45566.736111111109</v>
      </c>
      <c r="E410" s="474">
        <v>45567</v>
      </c>
      <c r="F410" s="478">
        <v>45567</v>
      </c>
      <c r="G410" s="517">
        <v>45569</v>
      </c>
      <c r="H410" s="500" t="s">
        <v>2148</v>
      </c>
      <c r="I410" s="485">
        <v>12659</v>
      </c>
      <c r="J410" s="501" t="s">
        <v>1749</v>
      </c>
      <c r="K410" s="296" t="s">
        <v>560</v>
      </c>
      <c r="L410" s="296" t="s">
        <v>560</v>
      </c>
      <c r="M410" s="472" t="s">
        <v>1751</v>
      </c>
      <c r="N410" s="416" t="s">
        <v>1750</v>
      </c>
      <c r="O410" s="474" t="s">
        <v>612</v>
      </c>
      <c r="P410" s="502" t="s">
        <v>613</v>
      </c>
      <c r="Q410" s="128" t="s">
        <v>605</v>
      </c>
      <c r="R410" s="491">
        <v>0.6166666666666667</v>
      </c>
      <c r="S410" s="475">
        <v>0.71666666666666667</v>
      </c>
      <c r="T410" s="475">
        <v>9.9999999999999978E-2</v>
      </c>
      <c r="U410" s="475">
        <v>0.20833333333333334</v>
      </c>
      <c r="V410" s="503" t="str">
        <f t="shared" si="21"/>
        <v>Dentro</v>
      </c>
      <c r="W410" s="358" t="s">
        <v>605</v>
      </c>
      <c r="X410" s="489"/>
    </row>
    <row r="411" spans="1:24" s="10" customFormat="1" ht="15.75" hidden="1" customHeight="1" x14ac:dyDescent="0.3">
      <c r="A411" s="486" t="s">
        <v>4656</v>
      </c>
      <c r="B411" s="479">
        <v>45566</v>
      </c>
      <c r="C411" s="484">
        <v>45566.647916666669</v>
      </c>
      <c r="D411" s="473">
        <v>45566.736805555556</v>
      </c>
      <c r="E411" s="474">
        <v>45567</v>
      </c>
      <c r="F411" s="478">
        <v>45567</v>
      </c>
      <c r="G411" s="517">
        <v>45569</v>
      </c>
      <c r="H411" s="500" t="s">
        <v>2148</v>
      </c>
      <c r="I411" s="485">
        <v>12660</v>
      </c>
      <c r="J411" s="501" t="s">
        <v>1752</v>
      </c>
      <c r="K411" s="296" t="s">
        <v>560</v>
      </c>
      <c r="L411" s="296" t="s">
        <v>560</v>
      </c>
      <c r="M411" s="472" t="s">
        <v>1754</v>
      </c>
      <c r="N411" s="416" t="s">
        <v>1753</v>
      </c>
      <c r="O411" s="474" t="s">
        <v>612</v>
      </c>
      <c r="P411" s="502" t="s">
        <v>613</v>
      </c>
      <c r="Q411" s="128" t="s">
        <v>605</v>
      </c>
      <c r="R411" s="491">
        <v>0.6166666666666667</v>
      </c>
      <c r="S411" s="475">
        <v>0.71666666666666667</v>
      </c>
      <c r="T411" s="475">
        <v>9.9999999999999978E-2</v>
      </c>
      <c r="U411" s="475">
        <v>0.20833333333333334</v>
      </c>
      <c r="V411" s="503" t="str">
        <f t="shared" si="21"/>
        <v>Dentro</v>
      </c>
      <c r="W411" s="358" t="s">
        <v>605</v>
      </c>
      <c r="X411" s="489"/>
    </row>
    <row r="412" spans="1:24" s="10" customFormat="1" ht="15.75" customHeight="1" x14ac:dyDescent="0.3">
      <c r="A412" s="486" t="s">
        <v>4656</v>
      </c>
      <c r="B412" s="479">
        <v>45566</v>
      </c>
      <c r="C412" s="484">
        <v>45566.647916666669</v>
      </c>
      <c r="D412" s="473">
        <v>45566.736111111109</v>
      </c>
      <c r="E412" s="474">
        <v>45567</v>
      </c>
      <c r="F412" s="478">
        <v>45567</v>
      </c>
      <c r="G412" s="517">
        <v>45569</v>
      </c>
      <c r="H412" s="500" t="s">
        <v>2148</v>
      </c>
      <c r="I412" s="485">
        <v>12657</v>
      </c>
      <c r="J412" s="501" t="s">
        <v>1755</v>
      </c>
      <c r="K412" s="296" t="s">
        <v>560</v>
      </c>
      <c r="L412" s="296" t="s">
        <v>560</v>
      </c>
      <c r="M412" s="472" t="s">
        <v>1757</v>
      </c>
      <c r="N412" s="416" t="s">
        <v>1756</v>
      </c>
      <c r="O412" s="474" t="s">
        <v>612</v>
      </c>
      <c r="P412" s="502" t="s">
        <v>613</v>
      </c>
      <c r="Q412" s="128" t="s">
        <v>605</v>
      </c>
      <c r="R412" s="491">
        <v>0.7993055555555556</v>
      </c>
      <c r="S412" s="475">
        <v>0.87916666666666665</v>
      </c>
      <c r="T412" s="475">
        <v>7.9861111111111049E-2</v>
      </c>
      <c r="U412" s="475">
        <v>0.20833333333333334</v>
      </c>
      <c r="V412" s="503" t="str">
        <f t="shared" si="21"/>
        <v>Dentro</v>
      </c>
      <c r="W412" s="358" t="s">
        <v>605</v>
      </c>
      <c r="X412" s="489"/>
    </row>
    <row r="413" spans="1:24" s="10" customFormat="1" ht="12" hidden="1" x14ac:dyDescent="0.3">
      <c r="A413" s="486" t="s">
        <v>4656</v>
      </c>
      <c r="B413" s="479">
        <v>45566</v>
      </c>
      <c r="C413" s="484">
        <v>45565.62777777778</v>
      </c>
      <c r="D413" s="473">
        <v>45565.709722222222</v>
      </c>
      <c r="E413" s="474">
        <v>45567</v>
      </c>
      <c r="F413" s="478">
        <v>45568</v>
      </c>
      <c r="G413" s="517">
        <v>45572</v>
      </c>
      <c r="H413" s="500" t="s">
        <v>2148</v>
      </c>
      <c r="I413" s="485">
        <v>12678</v>
      </c>
      <c r="J413" s="501" t="s">
        <v>1758</v>
      </c>
      <c r="K413" s="296" t="s">
        <v>560</v>
      </c>
      <c r="L413" s="296" t="s">
        <v>560</v>
      </c>
      <c r="M413" s="472" t="s">
        <v>1760</v>
      </c>
      <c r="N413" s="416" t="s">
        <v>1759</v>
      </c>
      <c r="O413" s="519" t="s">
        <v>4674</v>
      </c>
      <c r="P413" s="502" t="s">
        <v>747</v>
      </c>
      <c r="Q413" s="494" t="s">
        <v>4661</v>
      </c>
      <c r="R413" s="491">
        <v>0.42499999999999999</v>
      </c>
      <c r="S413" s="475">
        <v>0.58819444444444446</v>
      </c>
      <c r="T413" s="475">
        <v>0.16319444444444448</v>
      </c>
      <c r="U413" s="475">
        <v>0.20833333333333334</v>
      </c>
      <c r="V413" s="503" t="str">
        <f t="shared" si="21"/>
        <v>Dentro</v>
      </c>
      <c r="W413" s="358" t="s">
        <v>605</v>
      </c>
      <c r="X413" s="489" t="s">
        <v>1761</v>
      </c>
    </row>
    <row r="414" spans="1:24" s="10" customFormat="1" ht="12" hidden="1" x14ac:dyDescent="0.3">
      <c r="A414" s="486" t="s">
        <v>4656</v>
      </c>
      <c r="B414" s="479">
        <v>45566</v>
      </c>
      <c r="C414" s="484">
        <v>45566.363194444442</v>
      </c>
      <c r="D414" s="473">
        <v>45566.533333333333</v>
      </c>
      <c r="E414" s="474">
        <v>45567</v>
      </c>
      <c r="F414" s="478">
        <v>45568</v>
      </c>
      <c r="G414" s="499">
        <v>45569</v>
      </c>
      <c r="H414" s="500" t="s">
        <v>613</v>
      </c>
      <c r="I414" s="485">
        <v>12671</v>
      </c>
      <c r="J414" s="501" t="s">
        <v>1762</v>
      </c>
      <c r="K414" s="296" t="s">
        <v>560</v>
      </c>
      <c r="L414" s="296" t="s">
        <v>560</v>
      </c>
      <c r="M414" s="472" t="s">
        <v>1764</v>
      </c>
      <c r="N414" s="416" t="s">
        <v>1763</v>
      </c>
      <c r="O414" s="519" t="s">
        <v>4674</v>
      </c>
      <c r="P414" s="502" t="s">
        <v>747</v>
      </c>
      <c r="Q414" s="494" t="s">
        <v>4661</v>
      </c>
      <c r="R414" s="491">
        <v>0.42499999999999999</v>
      </c>
      <c r="S414" s="475">
        <v>0.58819444444444446</v>
      </c>
      <c r="T414" s="475">
        <v>0.16319444444444448</v>
      </c>
      <c r="U414" s="475">
        <v>0.20833333333333334</v>
      </c>
      <c r="V414" s="503" t="str">
        <f t="shared" si="21"/>
        <v>Dentro</v>
      </c>
      <c r="W414" s="358" t="s">
        <v>605</v>
      </c>
      <c r="X414" s="489" t="s">
        <v>1765</v>
      </c>
    </row>
    <row r="415" spans="1:24" s="10" customFormat="1" ht="15.75" hidden="1" customHeight="1" x14ac:dyDescent="0.3">
      <c r="A415" s="486" t="s">
        <v>4656</v>
      </c>
      <c r="B415" s="479">
        <v>45566</v>
      </c>
      <c r="C415" s="484">
        <v>45567.689583333333</v>
      </c>
      <c r="D415" s="473">
        <v>45567.76666666667</v>
      </c>
      <c r="E415" s="474">
        <v>45567</v>
      </c>
      <c r="F415" s="478">
        <v>45568</v>
      </c>
      <c r="G415" s="499">
        <v>45569</v>
      </c>
      <c r="H415" s="500" t="s">
        <v>613</v>
      </c>
      <c r="I415" s="485">
        <v>237166</v>
      </c>
      <c r="J415" s="501" t="s">
        <v>1766</v>
      </c>
      <c r="K415" s="296" t="s">
        <v>403</v>
      </c>
      <c r="L415" s="296" t="s">
        <v>560</v>
      </c>
      <c r="M415" s="472" t="s">
        <v>1768</v>
      </c>
      <c r="N415" s="416" t="s">
        <v>1767</v>
      </c>
      <c r="O415" s="519" t="s">
        <v>4674</v>
      </c>
      <c r="P415" s="502" t="s">
        <v>613</v>
      </c>
      <c r="Q415" s="128" t="s">
        <v>605</v>
      </c>
      <c r="R415" s="491">
        <v>0.42499999999999999</v>
      </c>
      <c r="S415" s="475">
        <v>0.58819444444444446</v>
      </c>
      <c r="T415" s="475">
        <v>0.16319444444444448</v>
      </c>
      <c r="U415" s="475">
        <v>0.20833333333333334</v>
      </c>
      <c r="V415" s="503" t="str">
        <f t="shared" si="21"/>
        <v>Dentro</v>
      </c>
      <c r="W415" s="358" t="s">
        <v>605</v>
      </c>
      <c r="X415" s="489"/>
    </row>
    <row r="416" spans="1:24" s="10" customFormat="1" ht="15.75" hidden="1" customHeight="1" x14ac:dyDescent="0.3">
      <c r="A416" s="486" t="s">
        <v>4656</v>
      </c>
      <c r="B416" s="479">
        <v>45566</v>
      </c>
      <c r="C416" s="484">
        <v>45567.693749999999</v>
      </c>
      <c r="D416" s="473">
        <v>45567.784722222219</v>
      </c>
      <c r="E416" s="474">
        <v>45567</v>
      </c>
      <c r="F416" s="478">
        <v>45568</v>
      </c>
      <c r="G416" s="499">
        <v>45569</v>
      </c>
      <c r="H416" s="500" t="s">
        <v>613</v>
      </c>
      <c r="I416" s="485">
        <v>237168</v>
      </c>
      <c r="J416" s="501" t="s">
        <v>1769</v>
      </c>
      <c r="K416" s="296" t="s">
        <v>403</v>
      </c>
      <c r="L416" s="296" t="s">
        <v>560</v>
      </c>
      <c r="M416" s="472" t="s">
        <v>1771</v>
      </c>
      <c r="N416" s="416" t="s">
        <v>1770</v>
      </c>
      <c r="O416" s="519" t="s">
        <v>4674</v>
      </c>
      <c r="P416" s="502" t="s">
        <v>613</v>
      </c>
      <c r="Q416" s="128" t="s">
        <v>605</v>
      </c>
      <c r="R416" s="491">
        <v>0.42499999999999999</v>
      </c>
      <c r="S416" s="475">
        <v>0.58819444444444446</v>
      </c>
      <c r="T416" s="475">
        <v>0.16319444444444448</v>
      </c>
      <c r="U416" s="475">
        <v>0.20833333333333334</v>
      </c>
      <c r="V416" s="503" t="str">
        <f t="shared" si="21"/>
        <v>Dentro</v>
      </c>
      <c r="W416" s="358" t="s">
        <v>605</v>
      </c>
      <c r="X416" s="489"/>
    </row>
    <row r="417" spans="1:24" s="10" customFormat="1" ht="15.75" hidden="1" customHeight="1" x14ac:dyDescent="0.3">
      <c r="A417" s="486" t="s">
        <v>4656</v>
      </c>
      <c r="B417" s="479">
        <v>45566</v>
      </c>
      <c r="C417" s="484">
        <v>45567.693749999999</v>
      </c>
      <c r="D417" s="473">
        <v>45567.786111111112</v>
      </c>
      <c r="E417" s="474">
        <v>45567</v>
      </c>
      <c r="F417" s="478">
        <v>45568</v>
      </c>
      <c r="G417" s="499">
        <v>45569</v>
      </c>
      <c r="H417" s="500" t="s">
        <v>613</v>
      </c>
      <c r="I417" s="485">
        <v>237167</v>
      </c>
      <c r="J417" s="501" t="s">
        <v>1772</v>
      </c>
      <c r="K417" s="296" t="s">
        <v>403</v>
      </c>
      <c r="L417" s="296" t="s">
        <v>560</v>
      </c>
      <c r="M417" s="472" t="s">
        <v>1774</v>
      </c>
      <c r="N417" s="416" t="s">
        <v>1773</v>
      </c>
      <c r="O417" s="519" t="s">
        <v>4674</v>
      </c>
      <c r="P417" s="502" t="s">
        <v>613</v>
      </c>
      <c r="Q417" s="128" t="s">
        <v>605</v>
      </c>
      <c r="R417" s="491">
        <v>0.42499999999999999</v>
      </c>
      <c r="S417" s="475">
        <v>0.58819444444444446</v>
      </c>
      <c r="T417" s="475">
        <v>0.16319444444444448</v>
      </c>
      <c r="U417" s="475">
        <v>0.20833333333333334</v>
      </c>
      <c r="V417" s="503" t="str">
        <f t="shared" si="21"/>
        <v>Dentro</v>
      </c>
      <c r="W417" s="358" t="s">
        <v>605</v>
      </c>
      <c r="X417" s="489"/>
    </row>
    <row r="418" spans="1:24" s="10" customFormat="1" ht="15.75" hidden="1" customHeight="1" x14ac:dyDescent="0.3">
      <c r="A418" s="486" t="s">
        <v>4656</v>
      </c>
      <c r="B418" s="479">
        <v>45566</v>
      </c>
      <c r="C418" s="484">
        <v>45567.731944444444</v>
      </c>
      <c r="D418" s="473">
        <v>45567.787499999999</v>
      </c>
      <c r="E418" s="474">
        <v>45567</v>
      </c>
      <c r="F418" s="478">
        <v>45568</v>
      </c>
      <c r="G418" s="499">
        <v>45569</v>
      </c>
      <c r="H418" s="500" t="s">
        <v>613</v>
      </c>
      <c r="I418" s="485">
        <v>237169</v>
      </c>
      <c r="J418" s="501" t="s">
        <v>1775</v>
      </c>
      <c r="K418" s="296" t="s">
        <v>403</v>
      </c>
      <c r="L418" s="296" t="s">
        <v>560</v>
      </c>
      <c r="M418" s="472" t="s">
        <v>1777</v>
      </c>
      <c r="N418" s="416" t="s">
        <v>1776</v>
      </c>
      <c r="O418" s="519" t="s">
        <v>4674</v>
      </c>
      <c r="P418" s="502" t="s">
        <v>613</v>
      </c>
      <c r="Q418" s="128" t="s">
        <v>605</v>
      </c>
      <c r="R418" s="491">
        <v>0.42499999999999999</v>
      </c>
      <c r="S418" s="475">
        <v>0.58819444444444446</v>
      </c>
      <c r="T418" s="475">
        <v>0.16319444444444448</v>
      </c>
      <c r="U418" s="475">
        <v>0.20833333333333334</v>
      </c>
      <c r="V418" s="503" t="str">
        <f t="shared" si="21"/>
        <v>Dentro</v>
      </c>
      <c r="W418" s="358" t="s">
        <v>605</v>
      </c>
      <c r="X418" s="489"/>
    </row>
    <row r="419" spans="1:24" s="10" customFormat="1" ht="15.75" hidden="1" customHeight="1" x14ac:dyDescent="0.3">
      <c r="A419" s="486" t="s">
        <v>4656</v>
      </c>
      <c r="B419" s="479">
        <v>45566</v>
      </c>
      <c r="C419" s="484">
        <v>45567.734722222223</v>
      </c>
      <c r="D419" s="473">
        <v>45567.783333333333</v>
      </c>
      <c r="E419" s="474">
        <v>45567</v>
      </c>
      <c r="F419" s="478">
        <v>45568</v>
      </c>
      <c r="G419" s="499">
        <v>45569</v>
      </c>
      <c r="H419" s="500" t="s">
        <v>613</v>
      </c>
      <c r="I419" s="485">
        <v>237170</v>
      </c>
      <c r="J419" s="501" t="s">
        <v>1778</v>
      </c>
      <c r="K419" s="296" t="s">
        <v>403</v>
      </c>
      <c r="L419" s="296" t="s">
        <v>560</v>
      </c>
      <c r="M419" s="472" t="s">
        <v>1780</v>
      </c>
      <c r="N419" s="416" t="s">
        <v>1779</v>
      </c>
      <c r="O419" s="519" t="s">
        <v>4674</v>
      </c>
      <c r="P419" s="502" t="s">
        <v>613</v>
      </c>
      <c r="Q419" s="128" t="s">
        <v>605</v>
      </c>
      <c r="R419" s="491">
        <v>0.42499999999999999</v>
      </c>
      <c r="S419" s="475">
        <v>0.58819444444444446</v>
      </c>
      <c r="T419" s="475">
        <v>0.16319444444444448</v>
      </c>
      <c r="U419" s="475">
        <v>0.20833333333333334</v>
      </c>
      <c r="V419" s="503" t="str">
        <f t="shared" si="21"/>
        <v>Dentro</v>
      </c>
      <c r="W419" s="358" t="s">
        <v>605</v>
      </c>
      <c r="X419" s="489"/>
    </row>
    <row r="420" spans="1:24" s="10" customFormat="1" ht="15.75" customHeight="1" x14ac:dyDescent="0.3">
      <c r="A420" s="486" t="s">
        <v>4656</v>
      </c>
      <c r="B420" s="479">
        <v>45566</v>
      </c>
      <c r="C420" s="484">
        <v>45568.662499999999</v>
      </c>
      <c r="D420" s="473">
        <v>45568.700694444444</v>
      </c>
      <c r="E420" s="474">
        <v>45569</v>
      </c>
      <c r="F420" s="478">
        <v>45569</v>
      </c>
      <c r="G420" s="499">
        <v>45569</v>
      </c>
      <c r="H420" s="500" t="s">
        <v>613</v>
      </c>
      <c r="I420" s="485">
        <v>12672</v>
      </c>
      <c r="J420" s="501" t="s">
        <v>1781</v>
      </c>
      <c r="K420" s="296" t="s">
        <v>560</v>
      </c>
      <c r="L420" s="296" t="s">
        <v>560</v>
      </c>
      <c r="M420" s="472" t="s">
        <v>1783</v>
      </c>
      <c r="N420" s="416" t="s">
        <v>1782</v>
      </c>
      <c r="O420" s="226" t="s">
        <v>618</v>
      </c>
      <c r="P420" s="502" t="s">
        <v>613</v>
      </c>
      <c r="Q420" s="128" t="s">
        <v>605</v>
      </c>
      <c r="R420" s="491">
        <v>0.79583333333333328</v>
      </c>
      <c r="S420" s="475">
        <v>0.81458333333333333</v>
      </c>
      <c r="T420" s="475">
        <v>1.8750000000000044E-2</v>
      </c>
      <c r="U420" s="475">
        <v>0.20833333333333334</v>
      </c>
      <c r="V420" s="503" t="str">
        <f t="shared" si="21"/>
        <v>Dentro</v>
      </c>
      <c r="W420" s="358" t="s">
        <v>605</v>
      </c>
      <c r="X420" s="489"/>
    </row>
    <row r="421" spans="1:24" s="10" customFormat="1" ht="15.75" hidden="1" customHeight="1" x14ac:dyDescent="0.3">
      <c r="A421" s="486" t="s">
        <v>4656</v>
      </c>
      <c r="B421" s="479">
        <v>45566</v>
      </c>
      <c r="C421" s="484">
        <v>45568.70416666667</v>
      </c>
      <c r="D421" s="473">
        <v>45569.438888888886</v>
      </c>
      <c r="E421" s="474">
        <v>45569</v>
      </c>
      <c r="F421" s="478">
        <v>45572</v>
      </c>
      <c r="G421" s="499">
        <v>45572</v>
      </c>
      <c r="H421" s="500" t="s">
        <v>613</v>
      </c>
      <c r="I421" s="485">
        <v>12675</v>
      </c>
      <c r="J421" s="501" t="s">
        <v>1784</v>
      </c>
      <c r="K421" s="296" t="s">
        <v>560</v>
      </c>
      <c r="L421" s="296" t="s">
        <v>560</v>
      </c>
      <c r="M421" s="472" t="s">
        <v>1786</v>
      </c>
      <c r="N421" s="416" t="s">
        <v>1785</v>
      </c>
      <c r="O421" s="474" t="s">
        <v>612</v>
      </c>
      <c r="P421" s="502" t="s">
        <v>613</v>
      </c>
      <c r="Q421" s="128" t="s">
        <v>605</v>
      </c>
      <c r="R421" s="491">
        <v>0.41319444444444442</v>
      </c>
      <c r="S421" s="475">
        <v>0.63263888888888886</v>
      </c>
      <c r="T421" s="475">
        <v>0.21944444444444444</v>
      </c>
      <c r="U421" s="475">
        <v>0.20833333333333334</v>
      </c>
      <c r="V421" s="503" t="str">
        <f t="shared" si="21"/>
        <v>Fora</v>
      </c>
      <c r="W421" s="503">
        <f t="shared" ref="W421:W424" si="24">T421-U421</f>
        <v>1.1111111111111099E-2</v>
      </c>
      <c r="X421" s="489"/>
    </row>
    <row r="422" spans="1:24" s="10" customFormat="1" ht="15.75" hidden="1" customHeight="1" x14ac:dyDescent="0.3">
      <c r="A422" s="486" t="s">
        <v>4656</v>
      </c>
      <c r="B422" s="479">
        <v>45566</v>
      </c>
      <c r="C422" s="484">
        <v>45568.706944444442</v>
      </c>
      <c r="D422" s="473">
        <v>45569.44027777778</v>
      </c>
      <c r="E422" s="474">
        <v>45569</v>
      </c>
      <c r="F422" s="478">
        <v>45572</v>
      </c>
      <c r="G422" s="499">
        <v>45572</v>
      </c>
      <c r="H422" s="500" t="s">
        <v>613</v>
      </c>
      <c r="I422" s="485">
        <v>12676</v>
      </c>
      <c r="J422" s="501" t="s">
        <v>1787</v>
      </c>
      <c r="K422" s="296" t="s">
        <v>560</v>
      </c>
      <c r="L422" s="296" t="s">
        <v>560</v>
      </c>
      <c r="M422" s="472" t="s">
        <v>1789</v>
      </c>
      <c r="N422" s="416" t="s">
        <v>1788</v>
      </c>
      <c r="O422" s="474" t="s">
        <v>612</v>
      </c>
      <c r="P422" s="502" t="s">
        <v>613</v>
      </c>
      <c r="Q422" s="128" t="s">
        <v>605</v>
      </c>
      <c r="R422" s="491">
        <v>0.41319444444444442</v>
      </c>
      <c r="S422" s="475">
        <v>0.63263888888888886</v>
      </c>
      <c r="T422" s="475">
        <v>0.21944444444444444</v>
      </c>
      <c r="U422" s="475">
        <v>0.20833333333333334</v>
      </c>
      <c r="V422" s="503" t="str">
        <f t="shared" si="21"/>
        <v>Fora</v>
      </c>
      <c r="W422" s="503">
        <f t="shared" si="24"/>
        <v>1.1111111111111099E-2</v>
      </c>
      <c r="X422" s="489"/>
    </row>
    <row r="423" spans="1:24" s="10" customFormat="1" ht="15.75" hidden="1" customHeight="1" x14ac:dyDescent="0.3">
      <c r="A423" s="486" t="s">
        <v>4656</v>
      </c>
      <c r="B423" s="479">
        <v>45566</v>
      </c>
      <c r="C423" s="484">
        <v>45568.713888888888</v>
      </c>
      <c r="D423" s="473">
        <v>45569.440972222219</v>
      </c>
      <c r="E423" s="474">
        <v>45569</v>
      </c>
      <c r="F423" s="478">
        <v>45572</v>
      </c>
      <c r="G423" s="499">
        <v>45572</v>
      </c>
      <c r="H423" s="500" t="s">
        <v>613</v>
      </c>
      <c r="I423" s="485">
        <v>12677</v>
      </c>
      <c r="J423" s="501" t="s">
        <v>1790</v>
      </c>
      <c r="K423" s="296" t="s">
        <v>560</v>
      </c>
      <c r="L423" s="296" t="s">
        <v>560</v>
      </c>
      <c r="M423" s="472" t="s">
        <v>1792</v>
      </c>
      <c r="N423" s="416" t="s">
        <v>1791</v>
      </c>
      <c r="O423" s="474" t="s">
        <v>612</v>
      </c>
      <c r="P423" s="502" t="s">
        <v>613</v>
      </c>
      <c r="Q423" s="128" t="s">
        <v>605</v>
      </c>
      <c r="R423" s="491">
        <v>0.41319444444444442</v>
      </c>
      <c r="S423" s="475">
        <v>0.63263888888888886</v>
      </c>
      <c r="T423" s="475">
        <v>0.21944444444444444</v>
      </c>
      <c r="U423" s="475">
        <v>0.20833333333333334</v>
      </c>
      <c r="V423" s="503" t="str">
        <f t="shared" si="21"/>
        <v>Fora</v>
      </c>
      <c r="W423" s="503">
        <f t="shared" si="24"/>
        <v>1.1111111111111099E-2</v>
      </c>
      <c r="X423" s="489"/>
    </row>
    <row r="424" spans="1:24" s="10" customFormat="1" ht="15.75" hidden="1" customHeight="1" x14ac:dyDescent="0.3">
      <c r="A424" s="486" t="s">
        <v>4656</v>
      </c>
      <c r="B424" s="479">
        <v>45566</v>
      </c>
      <c r="C424" s="484">
        <v>45569.477777777778</v>
      </c>
      <c r="D424" s="473">
        <v>45569.62777777778</v>
      </c>
      <c r="E424" s="474">
        <v>45569</v>
      </c>
      <c r="F424" s="478">
        <v>45572</v>
      </c>
      <c r="G424" s="499">
        <v>45572</v>
      </c>
      <c r="H424" s="500" t="s">
        <v>613</v>
      </c>
      <c r="I424" s="485">
        <v>237279</v>
      </c>
      <c r="J424" s="501" t="s">
        <v>1793</v>
      </c>
      <c r="K424" s="296" t="s">
        <v>403</v>
      </c>
      <c r="L424" s="296" t="s">
        <v>560</v>
      </c>
      <c r="M424" s="472" t="s">
        <v>1795</v>
      </c>
      <c r="N424" s="416" t="s">
        <v>1794</v>
      </c>
      <c r="O424" s="474" t="s">
        <v>612</v>
      </c>
      <c r="P424" s="502" t="s">
        <v>613</v>
      </c>
      <c r="Q424" s="128" t="s">
        <v>605</v>
      </c>
      <c r="R424" s="491">
        <v>0.41319444444444442</v>
      </c>
      <c r="S424" s="475">
        <v>0.63263888888888886</v>
      </c>
      <c r="T424" s="475">
        <v>0.21944444444444444</v>
      </c>
      <c r="U424" s="475">
        <v>0.20833333333333334</v>
      </c>
      <c r="V424" s="503" t="str">
        <f t="shared" si="21"/>
        <v>Fora</v>
      </c>
      <c r="W424" s="503">
        <f t="shared" si="24"/>
        <v>1.1111111111111099E-2</v>
      </c>
      <c r="X424" s="489"/>
    </row>
    <row r="425" spans="1:24" s="10" customFormat="1" ht="15.75" hidden="1" customHeight="1" x14ac:dyDescent="0.3">
      <c r="A425" s="486" t="s">
        <v>4656</v>
      </c>
      <c r="B425" s="479">
        <v>45566</v>
      </c>
      <c r="C425" s="484">
        <v>45569.70416666667</v>
      </c>
      <c r="D425" s="473">
        <v>45569.780555555553</v>
      </c>
      <c r="E425" s="474">
        <v>45572</v>
      </c>
      <c r="F425" s="478">
        <v>45572</v>
      </c>
      <c r="G425" s="499">
        <v>45572</v>
      </c>
      <c r="H425" s="500" t="s">
        <v>613</v>
      </c>
      <c r="I425" s="485">
        <v>12674</v>
      </c>
      <c r="J425" s="501" t="s">
        <v>1796</v>
      </c>
      <c r="K425" s="296" t="s">
        <v>560</v>
      </c>
      <c r="L425" s="296" t="s">
        <v>560</v>
      </c>
      <c r="M425" s="472" t="s">
        <v>1798</v>
      </c>
      <c r="N425" s="416" t="s">
        <v>1797</v>
      </c>
      <c r="O425" s="519" t="s">
        <v>4674</v>
      </c>
      <c r="P425" s="502" t="s">
        <v>613</v>
      </c>
      <c r="Q425" s="128" t="s">
        <v>605</v>
      </c>
      <c r="R425" s="491">
        <v>0.42569444444444443</v>
      </c>
      <c r="S425" s="475">
        <v>0.61319444444444449</v>
      </c>
      <c r="T425" s="475">
        <v>0.18750000000000006</v>
      </c>
      <c r="U425" s="475">
        <v>0.20833333333333334</v>
      </c>
      <c r="V425" s="503" t="str">
        <f t="shared" si="21"/>
        <v>Dentro</v>
      </c>
      <c r="W425" s="358" t="s">
        <v>605</v>
      </c>
      <c r="X425" s="489"/>
    </row>
    <row r="426" spans="1:24" s="10" customFormat="1" ht="15.75" hidden="1" customHeight="1" x14ac:dyDescent="0.3">
      <c r="A426" s="486" t="s">
        <v>4656</v>
      </c>
      <c r="B426" s="479">
        <v>45566</v>
      </c>
      <c r="C426" s="484">
        <v>45569.706944444442</v>
      </c>
      <c r="D426" s="473">
        <v>45569.779166666667</v>
      </c>
      <c r="E426" s="474">
        <v>45572</v>
      </c>
      <c r="F426" s="478">
        <v>45572</v>
      </c>
      <c r="G426" s="499">
        <v>45572</v>
      </c>
      <c r="H426" s="500" t="s">
        <v>613</v>
      </c>
      <c r="I426" s="485">
        <v>12673</v>
      </c>
      <c r="J426" s="501" t="s">
        <v>1799</v>
      </c>
      <c r="K426" s="296" t="s">
        <v>560</v>
      </c>
      <c r="L426" s="296" t="s">
        <v>560</v>
      </c>
      <c r="M426" s="472" t="s">
        <v>1801</v>
      </c>
      <c r="N426" s="416" t="s">
        <v>1800</v>
      </c>
      <c r="O426" s="519" t="s">
        <v>4674</v>
      </c>
      <c r="P426" s="502" t="s">
        <v>613</v>
      </c>
      <c r="Q426" s="128" t="s">
        <v>605</v>
      </c>
      <c r="R426" s="491">
        <v>0.42569444444444443</v>
      </c>
      <c r="S426" s="475">
        <v>0.61319444444444449</v>
      </c>
      <c r="T426" s="475">
        <v>0.18750000000000006</v>
      </c>
      <c r="U426" s="475">
        <v>0.20833333333333334</v>
      </c>
      <c r="V426" s="503" t="str">
        <f t="shared" si="21"/>
        <v>Dentro</v>
      </c>
      <c r="W426" s="358" t="s">
        <v>605</v>
      </c>
      <c r="X426" s="489"/>
    </row>
    <row r="427" spans="1:24" s="10" customFormat="1" ht="15.75" hidden="1" customHeight="1" x14ac:dyDescent="0.3">
      <c r="A427" s="486" t="s">
        <v>4656</v>
      </c>
      <c r="B427" s="479">
        <v>45566</v>
      </c>
      <c r="C427" s="484">
        <v>45572.668749999997</v>
      </c>
      <c r="D427" s="473">
        <v>45572.76458333333</v>
      </c>
      <c r="E427" s="474">
        <v>45573</v>
      </c>
      <c r="F427" s="478">
        <v>45573</v>
      </c>
      <c r="G427" s="499">
        <v>45574</v>
      </c>
      <c r="H427" s="500" t="s">
        <v>613</v>
      </c>
      <c r="I427" s="485">
        <v>12708</v>
      </c>
      <c r="J427" s="501" t="s">
        <v>1802</v>
      </c>
      <c r="K427" s="296" t="s">
        <v>560</v>
      </c>
      <c r="L427" s="296" t="s">
        <v>560</v>
      </c>
      <c r="M427" s="472" t="s">
        <v>1804</v>
      </c>
      <c r="N427" s="416" t="s">
        <v>1803</v>
      </c>
      <c r="O427" s="474" t="s">
        <v>1014</v>
      </c>
      <c r="P427" s="502" t="s">
        <v>613</v>
      </c>
      <c r="Q427" s="128" t="s">
        <v>605</v>
      </c>
      <c r="R427" s="491">
        <v>0.41319444444444442</v>
      </c>
      <c r="S427" s="475">
        <v>0.50138888888888888</v>
      </c>
      <c r="T427" s="475">
        <v>8.8194444444444464E-2</v>
      </c>
      <c r="U427" s="475">
        <v>0.20833333333333334</v>
      </c>
      <c r="V427" s="503" t="str">
        <f t="shared" si="21"/>
        <v>Dentro</v>
      </c>
      <c r="W427" s="358" t="s">
        <v>605</v>
      </c>
      <c r="X427" s="489"/>
    </row>
    <row r="428" spans="1:24" s="10" customFormat="1" ht="15.75" hidden="1" customHeight="1" x14ac:dyDescent="0.3">
      <c r="A428" s="486" t="s">
        <v>4656</v>
      </c>
      <c r="B428" s="479">
        <v>45566</v>
      </c>
      <c r="C428" s="484">
        <v>45567.724305555559</v>
      </c>
      <c r="D428" s="473">
        <v>45572.413888888892</v>
      </c>
      <c r="E428" s="474">
        <v>45572</v>
      </c>
      <c r="F428" s="478">
        <v>45573</v>
      </c>
      <c r="G428" s="499">
        <v>45574</v>
      </c>
      <c r="H428" s="500" t="s">
        <v>613</v>
      </c>
      <c r="I428" s="485">
        <v>12707</v>
      </c>
      <c r="J428" s="501" t="s">
        <v>1805</v>
      </c>
      <c r="K428" s="296" t="s">
        <v>560</v>
      </c>
      <c r="L428" s="296" t="s">
        <v>560</v>
      </c>
      <c r="M428" s="472" t="s">
        <v>1807</v>
      </c>
      <c r="N428" s="416" t="s">
        <v>1806</v>
      </c>
      <c r="O428" s="519" t="s">
        <v>4674</v>
      </c>
      <c r="P428" s="502" t="s">
        <v>613</v>
      </c>
      <c r="Q428" s="128" t="s">
        <v>605</v>
      </c>
      <c r="R428" s="491">
        <v>0.37847222222222221</v>
      </c>
      <c r="S428" s="475">
        <v>0.46666666666666667</v>
      </c>
      <c r="T428" s="475">
        <v>8.8194444444444464E-2</v>
      </c>
      <c r="U428" s="475">
        <v>0.20833333333333334</v>
      </c>
      <c r="V428" s="503" t="str">
        <f t="shared" si="21"/>
        <v>Dentro</v>
      </c>
      <c r="W428" s="358" t="s">
        <v>605</v>
      </c>
      <c r="X428" s="489"/>
    </row>
    <row r="429" spans="1:24" s="10" customFormat="1" ht="15.75" hidden="1" customHeight="1" x14ac:dyDescent="0.3">
      <c r="A429" s="486" t="s">
        <v>4656</v>
      </c>
      <c r="B429" s="479">
        <v>45566</v>
      </c>
      <c r="C429" s="484">
        <v>45567.728472222225</v>
      </c>
      <c r="D429" s="473">
        <v>45572.42291666667</v>
      </c>
      <c r="E429" s="474">
        <v>45572</v>
      </c>
      <c r="F429" s="478">
        <v>45573</v>
      </c>
      <c r="G429" s="499">
        <v>45574</v>
      </c>
      <c r="H429" s="500" t="s">
        <v>613</v>
      </c>
      <c r="I429" s="485">
        <v>12706</v>
      </c>
      <c r="J429" s="501" t="s">
        <v>1808</v>
      </c>
      <c r="K429" s="296" t="s">
        <v>560</v>
      </c>
      <c r="L429" s="296" t="s">
        <v>560</v>
      </c>
      <c r="M429" s="472" t="s">
        <v>1810</v>
      </c>
      <c r="N429" s="416" t="s">
        <v>1809</v>
      </c>
      <c r="O429" s="519" t="s">
        <v>4674</v>
      </c>
      <c r="P429" s="502" t="s">
        <v>613</v>
      </c>
      <c r="Q429" s="128" t="s">
        <v>605</v>
      </c>
      <c r="R429" s="491">
        <v>0.37847222222222221</v>
      </c>
      <c r="S429" s="475">
        <v>0.46666666666666667</v>
      </c>
      <c r="T429" s="475">
        <v>8.8194444444444464E-2</v>
      </c>
      <c r="U429" s="475">
        <v>0.20833333333333334</v>
      </c>
      <c r="V429" s="503" t="str">
        <f t="shared" si="21"/>
        <v>Dentro</v>
      </c>
      <c r="W429" s="358" t="s">
        <v>605</v>
      </c>
      <c r="X429" s="489"/>
    </row>
    <row r="430" spans="1:24" s="10" customFormat="1" ht="15.75" hidden="1" customHeight="1" x14ac:dyDescent="0.3">
      <c r="A430" s="486" t="s">
        <v>4656</v>
      </c>
      <c r="B430" s="479">
        <v>45566</v>
      </c>
      <c r="C430" s="484">
        <v>45572.661805555559</v>
      </c>
      <c r="D430" s="473">
        <v>45572.702777777777</v>
      </c>
      <c r="E430" s="474">
        <v>45572</v>
      </c>
      <c r="F430" s="478">
        <v>45573</v>
      </c>
      <c r="G430" s="499">
        <v>45574</v>
      </c>
      <c r="H430" s="500" t="s">
        <v>613</v>
      </c>
      <c r="I430" s="485">
        <v>12705</v>
      </c>
      <c r="J430" s="501" t="s">
        <v>1811</v>
      </c>
      <c r="K430" s="296" t="s">
        <v>560</v>
      </c>
      <c r="L430" s="296" t="s">
        <v>560</v>
      </c>
      <c r="M430" s="472" t="s">
        <v>1813</v>
      </c>
      <c r="N430" s="416" t="s">
        <v>1812</v>
      </c>
      <c r="O430" s="519" t="s">
        <v>4674</v>
      </c>
      <c r="P430" s="502" t="s">
        <v>613</v>
      </c>
      <c r="Q430" s="128" t="s">
        <v>605</v>
      </c>
      <c r="R430" s="491">
        <v>0.37847222222222221</v>
      </c>
      <c r="S430" s="475">
        <v>0.46666666666666667</v>
      </c>
      <c r="T430" s="475">
        <v>8.8194444444444464E-2</v>
      </c>
      <c r="U430" s="475">
        <v>0.20833333333333334</v>
      </c>
      <c r="V430" s="503" t="str">
        <f t="shared" si="21"/>
        <v>Dentro</v>
      </c>
      <c r="W430" s="358" t="s">
        <v>605</v>
      </c>
      <c r="X430" s="489"/>
    </row>
    <row r="431" spans="1:24" s="10" customFormat="1" ht="15.75" hidden="1" customHeight="1" x14ac:dyDescent="0.3">
      <c r="A431" s="486" t="s">
        <v>4656</v>
      </c>
      <c r="B431" s="479">
        <v>45566</v>
      </c>
      <c r="C431" s="484">
        <v>45569.668749999997</v>
      </c>
      <c r="D431" s="473">
        <v>45572.363194444442</v>
      </c>
      <c r="E431" s="474">
        <v>45572</v>
      </c>
      <c r="F431" s="478">
        <v>45573</v>
      </c>
      <c r="G431" s="499">
        <v>45574</v>
      </c>
      <c r="H431" s="500" t="s">
        <v>613</v>
      </c>
      <c r="I431" s="485">
        <v>237528</v>
      </c>
      <c r="J431" s="501" t="s">
        <v>1814</v>
      </c>
      <c r="K431" s="296" t="s">
        <v>403</v>
      </c>
      <c r="L431" s="296" t="s">
        <v>560</v>
      </c>
      <c r="M431" s="472" t="s">
        <v>1816</v>
      </c>
      <c r="N431" s="416" t="s">
        <v>1815</v>
      </c>
      <c r="O431" s="519" t="s">
        <v>4674</v>
      </c>
      <c r="P431" s="502" t="s">
        <v>613</v>
      </c>
      <c r="Q431" s="128" t="s">
        <v>605</v>
      </c>
      <c r="R431" s="491">
        <v>0.37847222222222221</v>
      </c>
      <c r="S431" s="475">
        <v>0.46666666666666667</v>
      </c>
      <c r="T431" s="475">
        <v>8.8194444444444464E-2</v>
      </c>
      <c r="U431" s="475">
        <v>0.20833333333333334</v>
      </c>
      <c r="V431" s="503" t="str">
        <f t="shared" si="21"/>
        <v>Dentro</v>
      </c>
      <c r="W431" s="358" t="s">
        <v>605</v>
      </c>
      <c r="X431" s="489"/>
    </row>
    <row r="432" spans="1:24" s="10" customFormat="1" ht="15.75" hidden="1" customHeight="1" x14ac:dyDescent="0.3">
      <c r="A432" s="486" t="s">
        <v>4656</v>
      </c>
      <c r="B432" s="479">
        <v>45566</v>
      </c>
      <c r="C432" s="484">
        <v>45572.655555555553</v>
      </c>
      <c r="D432" s="473">
        <v>45572.745138888888</v>
      </c>
      <c r="E432" s="474">
        <v>45572</v>
      </c>
      <c r="F432" s="478">
        <v>45573</v>
      </c>
      <c r="G432" s="499">
        <v>45574</v>
      </c>
      <c r="H432" s="500" t="s">
        <v>613</v>
      </c>
      <c r="I432" s="485">
        <v>237529</v>
      </c>
      <c r="J432" s="501" t="s">
        <v>1817</v>
      </c>
      <c r="K432" s="296" t="s">
        <v>403</v>
      </c>
      <c r="L432" s="296" t="s">
        <v>560</v>
      </c>
      <c r="M432" s="472" t="s">
        <v>1819</v>
      </c>
      <c r="N432" s="416" t="s">
        <v>1818</v>
      </c>
      <c r="O432" s="519" t="s">
        <v>4674</v>
      </c>
      <c r="P432" s="502" t="s">
        <v>613</v>
      </c>
      <c r="Q432" s="128" t="s">
        <v>605</v>
      </c>
      <c r="R432" s="491">
        <v>0.37847222222222221</v>
      </c>
      <c r="S432" s="475">
        <v>0.46666666666666667</v>
      </c>
      <c r="T432" s="475">
        <v>8.8194444444444464E-2</v>
      </c>
      <c r="U432" s="475">
        <v>0.20833333333333334</v>
      </c>
      <c r="V432" s="503" t="str">
        <f t="shared" si="21"/>
        <v>Dentro</v>
      </c>
      <c r="W432" s="358" t="s">
        <v>605</v>
      </c>
      <c r="X432" s="489"/>
    </row>
    <row r="433" spans="1:24" s="10" customFormat="1" ht="15.75" customHeight="1" x14ac:dyDescent="0.3">
      <c r="A433" s="486" t="s">
        <v>4656</v>
      </c>
      <c r="B433" s="479">
        <v>45566</v>
      </c>
      <c r="C433" s="484">
        <v>45573.588888888888</v>
      </c>
      <c r="D433" s="473">
        <v>45573.655555555553</v>
      </c>
      <c r="E433" s="474">
        <v>45573</v>
      </c>
      <c r="F433" s="478">
        <v>45573</v>
      </c>
      <c r="G433" s="499">
        <v>45574</v>
      </c>
      <c r="H433" s="500" t="s">
        <v>613</v>
      </c>
      <c r="I433" s="485">
        <v>237524</v>
      </c>
      <c r="J433" s="501" t="s">
        <v>1820</v>
      </c>
      <c r="K433" s="296" t="s">
        <v>403</v>
      </c>
      <c r="L433" s="296" t="s">
        <v>560</v>
      </c>
      <c r="M433" s="472" t="s">
        <v>1822</v>
      </c>
      <c r="N433" s="416" t="s">
        <v>1821</v>
      </c>
      <c r="O433" s="474" t="s">
        <v>612</v>
      </c>
      <c r="P433" s="502" t="s">
        <v>613</v>
      </c>
      <c r="Q433" s="128" t="s">
        <v>605</v>
      </c>
      <c r="R433" s="491">
        <v>0.90833333333333333</v>
      </c>
      <c r="S433" s="475">
        <v>0.97569444444444442</v>
      </c>
      <c r="T433" s="475">
        <v>6.7361111111111094E-2</v>
      </c>
      <c r="U433" s="475">
        <v>0.20833333333333334</v>
      </c>
      <c r="V433" s="503" t="str">
        <f t="shared" si="21"/>
        <v>Dentro</v>
      </c>
      <c r="W433" s="358" t="s">
        <v>605</v>
      </c>
      <c r="X433" s="489"/>
    </row>
    <row r="434" spans="1:24" s="10" customFormat="1" ht="12" hidden="1" x14ac:dyDescent="0.3">
      <c r="A434" s="486" t="s">
        <v>4656</v>
      </c>
      <c r="B434" s="479">
        <v>45566</v>
      </c>
      <c r="C434" s="484">
        <v>45572.609722222223</v>
      </c>
      <c r="D434" s="473">
        <v>45572.667361111111</v>
      </c>
      <c r="E434" s="474">
        <v>45574</v>
      </c>
      <c r="F434" s="478">
        <v>45574</v>
      </c>
      <c r="G434" s="499">
        <v>45574</v>
      </c>
      <c r="H434" s="500" t="s">
        <v>613</v>
      </c>
      <c r="I434" s="485">
        <v>12710</v>
      </c>
      <c r="J434" s="501" t="s">
        <v>1823</v>
      </c>
      <c r="K434" s="296" t="s">
        <v>560</v>
      </c>
      <c r="L434" s="296" t="s">
        <v>560</v>
      </c>
      <c r="M434" s="472" t="s">
        <v>1825</v>
      </c>
      <c r="N434" s="416" t="s">
        <v>1824</v>
      </c>
      <c r="O434" s="474" t="s">
        <v>612</v>
      </c>
      <c r="P434" s="502" t="s">
        <v>747</v>
      </c>
      <c r="Q434" s="494" t="s">
        <v>4661</v>
      </c>
      <c r="R434" s="491">
        <v>0.50624999999999998</v>
      </c>
      <c r="S434" s="475">
        <v>0.68402777777777779</v>
      </c>
      <c r="T434" s="475">
        <v>0.17777777777777781</v>
      </c>
      <c r="U434" s="475">
        <v>0.20833333333333334</v>
      </c>
      <c r="V434" s="503" t="str">
        <f>IF(T434&lt;U434,"Dentro","Fora")</f>
        <v>Dentro</v>
      </c>
      <c r="W434" s="358" t="s">
        <v>605</v>
      </c>
      <c r="X434" s="489" t="s">
        <v>1826</v>
      </c>
    </row>
    <row r="435" spans="1:24" s="10" customFormat="1" ht="15.75" hidden="1" customHeight="1" x14ac:dyDescent="0.3">
      <c r="A435" s="486" t="s">
        <v>4656</v>
      </c>
      <c r="B435" s="479">
        <v>45566</v>
      </c>
      <c r="C435" s="484">
        <v>45573.592361111114</v>
      </c>
      <c r="D435" s="473">
        <v>45573.713888888888</v>
      </c>
      <c r="E435" s="474">
        <v>45574</v>
      </c>
      <c r="F435" s="478">
        <v>45574</v>
      </c>
      <c r="G435" s="499">
        <v>45575</v>
      </c>
      <c r="H435" s="500" t="s">
        <v>613</v>
      </c>
      <c r="I435" s="485">
        <v>12712</v>
      </c>
      <c r="J435" s="501" t="s">
        <v>1827</v>
      </c>
      <c r="K435" s="296" t="s">
        <v>560</v>
      </c>
      <c r="L435" s="296" t="s">
        <v>560</v>
      </c>
      <c r="M435" s="472" t="s">
        <v>1829</v>
      </c>
      <c r="N435" s="416" t="s">
        <v>1828</v>
      </c>
      <c r="O435" s="519" t="s">
        <v>4674</v>
      </c>
      <c r="P435" s="502" t="s">
        <v>613</v>
      </c>
      <c r="Q435" s="128" t="s">
        <v>605</v>
      </c>
      <c r="R435" s="491">
        <v>0.4</v>
      </c>
      <c r="S435" s="475">
        <v>0.46805555555555556</v>
      </c>
      <c r="T435" s="475">
        <v>6.8055555555555536E-2</v>
      </c>
      <c r="U435" s="475">
        <v>0.20833333333333334</v>
      </c>
      <c r="V435" s="503" t="str">
        <f t="shared" ref="V435:V445" si="25">IF(T435&lt;U435,"Dentro","Fora")</f>
        <v>Dentro</v>
      </c>
      <c r="W435" s="358" t="s">
        <v>605</v>
      </c>
      <c r="X435" s="489"/>
    </row>
    <row r="436" spans="1:24" s="10" customFormat="1" ht="15.75" hidden="1" customHeight="1" x14ac:dyDescent="0.3">
      <c r="A436" s="486" t="s">
        <v>4656</v>
      </c>
      <c r="B436" s="479">
        <v>45566</v>
      </c>
      <c r="C436" s="484">
        <v>45573.592361111114</v>
      </c>
      <c r="D436" s="473">
        <v>45573.649305555555</v>
      </c>
      <c r="E436" s="474">
        <v>45573</v>
      </c>
      <c r="F436" s="478">
        <v>45574</v>
      </c>
      <c r="G436" s="499">
        <v>45575</v>
      </c>
      <c r="H436" s="500" t="s">
        <v>613</v>
      </c>
      <c r="I436" s="485">
        <v>237597</v>
      </c>
      <c r="J436" s="501" t="s">
        <v>1830</v>
      </c>
      <c r="K436" s="296" t="s">
        <v>403</v>
      </c>
      <c r="L436" s="296" t="s">
        <v>560</v>
      </c>
      <c r="M436" s="472" t="s">
        <v>1832</v>
      </c>
      <c r="N436" s="416" t="s">
        <v>1831</v>
      </c>
      <c r="O436" s="519" t="s">
        <v>4674</v>
      </c>
      <c r="P436" s="502" t="s">
        <v>613</v>
      </c>
      <c r="Q436" s="128" t="s">
        <v>605</v>
      </c>
      <c r="R436" s="491">
        <v>0.35902777777777778</v>
      </c>
      <c r="S436" s="475">
        <v>0.42222222222222222</v>
      </c>
      <c r="T436" s="475">
        <v>6.3194444444444442E-2</v>
      </c>
      <c r="U436" s="475">
        <v>0.20833333333333334</v>
      </c>
      <c r="V436" s="503" t="str">
        <f t="shared" si="25"/>
        <v>Dentro</v>
      </c>
      <c r="W436" s="358" t="s">
        <v>605</v>
      </c>
      <c r="X436" s="489"/>
    </row>
    <row r="437" spans="1:24" s="10" customFormat="1" ht="15.75" hidden="1" customHeight="1" x14ac:dyDescent="0.3">
      <c r="A437" s="486" t="s">
        <v>4656</v>
      </c>
      <c r="B437" s="479">
        <v>45566</v>
      </c>
      <c r="C437" s="484">
        <v>45573.595833333333</v>
      </c>
      <c r="D437" s="473">
        <v>45573.657638888886</v>
      </c>
      <c r="E437" s="474">
        <v>45573</v>
      </c>
      <c r="F437" s="478">
        <v>45574</v>
      </c>
      <c r="G437" s="499">
        <v>45575</v>
      </c>
      <c r="H437" s="500" t="s">
        <v>613</v>
      </c>
      <c r="I437" s="485">
        <v>237598</v>
      </c>
      <c r="J437" s="501" t="s">
        <v>1833</v>
      </c>
      <c r="K437" s="296" t="s">
        <v>403</v>
      </c>
      <c r="L437" s="296" t="s">
        <v>560</v>
      </c>
      <c r="M437" s="472" t="s">
        <v>1835</v>
      </c>
      <c r="N437" s="416" t="s">
        <v>1834</v>
      </c>
      <c r="O437" s="519" t="s">
        <v>4674</v>
      </c>
      <c r="P437" s="502" t="s">
        <v>613</v>
      </c>
      <c r="Q437" s="128" t="s">
        <v>605</v>
      </c>
      <c r="R437" s="491">
        <v>0.35902777777777778</v>
      </c>
      <c r="S437" s="475">
        <v>0.42222222222222222</v>
      </c>
      <c r="T437" s="475">
        <v>6.3194444444444442E-2</v>
      </c>
      <c r="U437" s="475">
        <v>0.20833333333333334</v>
      </c>
      <c r="V437" s="503" t="str">
        <f t="shared" si="25"/>
        <v>Dentro</v>
      </c>
      <c r="W437" s="358" t="s">
        <v>605</v>
      </c>
      <c r="X437" s="489"/>
    </row>
    <row r="438" spans="1:24" s="10" customFormat="1" ht="15.75" hidden="1" customHeight="1" x14ac:dyDescent="0.3">
      <c r="A438" s="486" t="s">
        <v>4656</v>
      </c>
      <c r="B438" s="479">
        <v>45566</v>
      </c>
      <c r="C438" s="484">
        <v>45574.647916666669</v>
      </c>
      <c r="D438" s="473">
        <v>45574.664583333331</v>
      </c>
      <c r="E438" s="474">
        <v>45575</v>
      </c>
      <c r="F438" s="478">
        <v>45575</v>
      </c>
      <c r="G438" s="499">
        <v>45575</v>
      </c>
      <c r="H438" s="500" t="s">
        <v>613</v>
      </c>
      <c r="I438" s="485">
        <v>12713</v>
      </c>
      <c r="J438" s="501" t="s">
        <v>1836</v>
      </c>
      <c r="K438" s="296" t="s">
        <v>560</v>
      </c>
      <c r="L438" s="296" t="s">
        <v>560</v>
      </c>
      <c r="M438" s="472" t="s">
        <v>1838</v>
      </c>
      <c r="N438" s="416" t="s">
        <v>1837</v>
      </c>
      <c r="O438" s="474" t="s">
        <v>1014</v>
      </c>
      <c r="P438" s="502" t="s">
        <v>613</v>
      </c>
      <c r="Q438" s="128" t="s">
        <v>605</v>
      </c>
      <c r="R438" s="491">
        <v>0.38055555555555554</v>
      </c>
      <c r="S438" s="475">
        <v>0.46875</v>
      </c>
      <c r="T438" s="475">
        <v>8.8194444444444464E-2</v>
      </c>
      <c r="U438" s="475">
        <v>0.20833333333333334</v>
      </c>
      <c r="V438" s="503" t="str">
        <f t="shared" si="25"/>
        <v>Dentro</v>
      </c>
      <c r="W438" s="358" t="s">
        <v>605</v>
      </c>
      <c r="X438" s="489"/>
    </row>
    <row r="439" spans="1:24" s="10" customFormat="1" ht="15.75" hidden="1" customHeight="1" x14ac:dyDescent="0.3">
      <c r="A439" s="486" t="s">
        <v>4656</v>
      </c>
      <c r="B439" s="479">
        <v>45566</v>
      </c>
      <c r="C439" s="484">
        <v>45575.366666666669</v>
      </c>
      <c r="D439" s="473">
        <v>45575.571527777778</v>
      </c>
      <c r="E439" s="474">
        <v>45575</v>
      </c>
      <c r="F439" s="478">
        <v>45576</v>
      </c>
      <c r="G439" s="499">
        <v>45576</v>
      </c>
      <c r="H439" s="500" t="s">
        <v>613</v>
      </c>
      <c r="I439" s="485">
        <v>237738</v>
      </c>
      <c r="J439" s="501" t="s">
        <v>1839</v>
      </c>
      <c r="K439" s="296" t="s">
        <v>403</v>
      </c>
      <c r="L439" s="296" t="s">
        <v>560</v>
      </c>
      <c r="M439" s="472" t="s">
        <v>1841</v>
      </c>
      <c r="N439" s="416" t="s">
        <v>1840</v>
      </c>
      <c r="O439" s="474" t="s">
        <v>1014</v>
      </c>
      <c r="P439" s="502" t="s">
        <v>613</v>
      </c>
      <c r="Q439" s="128" t="s">
        <v>605</v>
      </c>
      <c r="R439" s="491">
        <v>0.28819444444444442</v>
      </c>
      <c r="S439" s="475">
        <v>0.39513888888888887</v>
      </c>
      <c r="T439" s="475">
        <v>0.10694444444444445</v>
      </c>
      <c r="U439" s="475">
        <v>0.20833333333333334</v>
      </c>
      <c r="V439" s="503" t="str">
        <f t="shared" si="25"/>
        <v>Dentro</v>
      </c>
      <c r="W439" s="358" t="s">
        <v>605</v>
      </c>
      <c r="X439" s="489"/>
    </row>
    <row r="440" spans="1:24" s="10" customFormat="1" ht="15.75" hidden="1" customHeight="1" x14ac:dyDescent="0.3">
      <c r="A440" s="486" t="s">
        <v>4656</v>
      </c>
      <c r="B440" s="479">
        <v>45566</v>
      </c>
      <c r="C440" s="484">
        <v>45575.488194444442</v>
      </c>
      <c r="D440" s="473">
        <v>45575.65</v>
      </c>
      <c r="E440" s="474">
        <v>45576</v>
      </c>
      <c r="F440" s="478">
        <v>45576</v>
      </c>
      <c r="G440" s="499">
        <v>45576</v>
      </c>
      <c r="H440" s="500" t="s">
        <v>613</v>
      </c>
      <c r="I440" s="485">
        <v>12727</v>
      </c>
      <c r="J440" s="501" t="s">
        <v>1842</v>
      </c>
      <c r="K440" s="296" t="s">
        <v>560</v>
      </c>
      <c r="L440" s="296" t="s">
        <v>560</v>
      </c>
      <c r="M440" s="472" t="s">
        <v>1844</v>
      </c>
      <c r="N440" s="416" t="s">
        <v>1843</v>
      </c>
      <c r="O440" s="474" t="s">
        <v>1014</v>
      </c>
      <c r="P440" s="502" t="s">
        <v>613</v>
      </c>
      <c r="Q440" s="128" t="s">
        <v>605</v>
      </c>
      <c r="R440" s="491">
        <v>0.36736111111111114</v>
      </c>
      <c r="S440" s="475">
        <v>0.41111111111111109</v>
      </c>
      <c r="T440" s="475">
        <v>4.3749999999999956E-2</v>
      </c>
      <c r="U440" s="475">
        <v>0.20833333333333334</v>
      </c>
      <c r="V440" s="503" t="str">
        <f t="shared" si="25"/>
        <v>Dentro</v>
      </c>
      <c r="W440" s="358" t="s">
        <v>605</v>
      </c>
      <c r="X440" s="489"/>
    </row>
    <row r="441" spans="1:24" s="10" customFormat="1" ht="15.75" customHeight="1" x14ac:dyDescent="0.3">
      <c r="A441" s="486" t="s">
        <v>4656</v>
      </c>
      <c r="B441" s="479">
        <v>45566</v>
      </c>
      <c r="C441" s="484">
        <v>45575.390972222223</v>
      </c>
      <c r="D441" s="473">
        <v>45576.78402777778</v>
      </c>
      <c r="E441" s="474">
        <v>45579</v>
      </c>
      <c r="F441" s="478">
        <v>45579</v>
      </c>
      <c r="G441" s="517">
        <v>45581</v>
      </c>
      <c r="H441" s="500" t="s">
        <v>2148</v>
      </c>
      <c r="I441" s="485">
        <v>12737</v>
      </c>
      <c r="J441" s="501" t="s">
        <v>1845</v>
      </c>
      <c r="K441" s="296" t="s">
        <v>560</v>
      </c>
      <c r="L441" s="296" t="s">
        <v>560</v>
      </c>
      <c r="M441" s="472" t="s">
        <v>1847</v>
      </c>
      <c r="N441" s="416" t="s">
        <v>1846</v>
      </c>
      <c r="O441" s="474" t="s">
        <v>635</v>
      </c>
      <c r="P441" s="502" t="s">
        <v>613</v>
      </c>
      <c r="Q441" s="128" t="s">
        <v>605</v>
      </c>
      <c r="R441" s="491">
        <v>0.67013888888888884</v>
      </c>
      <c r="S441" s="475">
        <v>0.73958333333333337</v>
      </c>
      <c r="T441" s="475">
        <v>6.9444444444444531E-2</v>
      </c>
      <c r="U441" s="475">
        <v>0.20833333333333334</v>
      </c>
      <c r="V441" s="503" t="str">
        <f t="shared" si="25"/>
        <v>Dentro</v>
      </c>
      <c r="W441" s="358" t="s">
        <v>605</v>
      </c>
      <c r="X441" s="489"/>
    </row>
    <row r="442" spans="1:24" s="10" customFormat="1" ht="15.75" customHeight="1" x14ac:dyDescent="0.3">
      <c r="A442" s="486" t="s">
        <v>4656</v>
      </c>
      <c r="B442" s="479">
        <v>45566</v>
      </c>
      <c r="C442" s="484">
        <v>45575.686805555553</v>
      </c>
      <c r="D442" s="473">
        <v>45576.788194444445</v>
      </c>
      <c r="E442" s="474">
        <v>45579</v>
      </c>
      <c r="F442" s="478">
        <v>45579</v>
      </c>
      <c r="G442" s="517">
        <v>45581</v>
      </c>
      <c r="H442" s="500" t="s">
        <v>2148</v>
      </c>
      <c r="I442" s="485">
        <v>12738</v>
      </c>
      <c r="J442" s="501" t="s">
        <v>1848</v>
      </c>
      <c r="K442" s="296" t="s">
        <v>560</v>
      </c>
      <c r="L442" s="296" t="s">
        <v>560</v>
      </c>
      <c r="M442" s="472" t="s">
        <v>1850</v>
      </c>
      <c r="N442" s="416" t="s">
        <v>1849</v>
      </c>
      <c r="O442" s="474" t="s">
        <v>635</v>
      </c>
      <c r="P442" s="502" t="s">
        <v>613</v>
      </c>
      <c r="Q442" s="128" t="s">
        <v>605</v>
      </c>
      <c r="R442" s="491">
        <v>0.67013888888888884</v>
      </c>
      <c r="S442" s="475">
        <v>0.73958333333333337</v>
      </c>
      <c r="T442" s="475">
        <v>6.9444444444444531E-2</v>
      </c>
      <c r="U442" s="475">
        <v>0.20833333333333334</v>
      </c>
      <c r="V442" s="503" t="str">
        <f t="shared" si="25"/>
        <v>Dentro</v>
      </c>
      <c r="W442" s="358" t="s">
        <v>605</v>
      </c>
      <c r="X442" s="489"/>
    </row>
    <row r="443" spans="1:24" s="10" customFormat="1" ht="15.75" hidden="1" customHeight="1" x14ac:dyDescent="0.3">
      <c r="A443" s="486" t="s">
        <v>4656</v>
      </c>
      <c r="B443" s="479">
        <v>45566</v>
      </c>
      <c r="C443" s="484">
        <v>45576.387499999997</v>
      </c>
      <c r="D443" s="473">
        <v>45576.549305555556</v>
      </c>
      <c r="E443" s="474">
        <v>45576</v>
      </c>
      <c r="F443" s="478">
        <v>45579</v>
      </c>
      <c r="G443" s="517">
        <v>45581</v>
      </c>
      <c r="H443" s="500" t="s">
        <v>2148</v>
      </c>
      <c r="I443" s="485">
        <v>238045</v>
      </c>
      <c r="J443" s="501" t="s">
        <v>1851</v>
      </c>
      <c r="K443" s="296" t="s">
        <v>403</v>
      </c>
      <c r="L443" s="296" t="s">
        <v>560</v>
      </c>
      <c r="M443" s="472" t="s">
        <v>1853</v>
      </c>
      <c r="N443" s="416" t="s">
        <v>1852</v>
      </c>
      <c r="O443" s="519" t="s">
        <v>4674</v>
      </c>
      <c r="P443" s="502" t="s">
        <v>613</v>
      </c>
      <c r="Q443" s="128" t="s">
        <v>605</v>
      </c>
      <c r="R443" s="491">
        <v>0.3576388888888889</v>
      </c>
      <c r="S443" s="475">
        <v>0.41944444444444445</v>
      </c>
      <c r="T443" s="475">
        <v>6.1805555555555558E-2</v>
      </c>
      <c r="U443" s="475">
        <v>0.20833333333333334</v>
      </c>
      <c r="V443" s="503" t="str">
        <f t="shared" si="25"/>
        <v>Dentro</v>
      </c>
      <c r="W443" s="358" t="s">
        <v>605</v>
      </c>
      <c r="X443" s="489"/>
    </row>
    <row r="444" spans="1:24" s="10" customFormat="1" ht="15.75" hidden="1" customHeight="1" x14ac:dyDescent="0.3">
      <c r="A444" s="486" t="s">
        <v>4656</v>
      </c>
      <c r="B444" s="479">
        <v>45566</v>
      </c>
      <c r="C444" s="484">
        <v>45576.387499999997</v>
      </c>
      <c r="D444" s="473">
        <v>45576.551388888889</v>
      </c>
      <c r="E444" s="474">
        <v>45576</v>
      </c>
      <c r="F444" s="478">
        <v>45579</v>
      </c>
      <c r="G444" s="517">
        <v>45581</v>
      </c>
      <c r="H444" s="500" t="s">
        <v>2148</v>
      </c>
      <c r="I444" s="485">
        <v>238044</v>
      </c>
      <c r="J444" s="501" t="s">
        <v>1854</v>
      </c>
      <c r="K444" s="296" t="s">
        <v>403</v>
      </c>
      <c r="L444" s="296" t="s">
        <v>560</v>
      </c>
      <c r="M444" s="472" t="s">
        <v>1856</v>
      </c>
      <c r="N444" s="416" t="s">
        <v>1855</v>
      </c>
      <c r="O444" s="519" t="s">
        <v>4674</v>
      </c>
      <c r="P444" s="502" t="s">
        <v>613</v>
      </c>
      <c r="Q444" s="128" t="s">
        <v>605</v>
      </c>
      <c r="R444" s="491">
        <v>0.3576388888888889</v>
      </c>
      <c r="S444" s="475">
        <v>0.41944444444444445</v>
      </c>
      <c r="T444" s="475">
        <v>6.1805555555555558E-2</v>
      </c>
      <c r="U444" s="475">
        <v>0.20833333333333334</v>
      </c>
      <c r="V444" s="503" t="str">
        <f t="shared" si="25"/>
        <v>Dentro</v>
      </c>
      <c r="W444" s="358" t="s">
        <v>605</v>
      </c>
      <c r="X444" s="489"/>
    </row>
    <row r="445" spans="1:24" s="10" customFormat="1" ht="15.75" hidden="1" customHeight="1" x14ac:dyDescent="0.3">
      <c r="A445" s="486" t="s">
        <v>4656</v>
      </c>
      <c r="B445" s="479">
        <v>45566</v>
      </c>
      <c r="C445" s="484">
        <v>45576.505555555559</v>
      </c>
      <c r="D445" s="473">
        <v>45576.529166666667</v>
      </c>
      <c r="E445" s="474">
        <v>45576</v>
      </c>
      <c r="F445" s="478">
        <v>45579</v>
      </c>
      <c r="G445" s="517">
        <v>45581</v>
      </c>
      <c r="H445" s="500" t="s">
        <v>2148</v>
      </c>
      <c r="I445" s="485">
        <v>238046</v>
      </c>
      <c r="J445" s="501" t="s">
        <v>1857</v>
      </c>
      <c r="K445" s="296" t="s">
        <v>403</v>
      </c>
      <c r="L445" s="296" t="s">
        <v>560</v>
      </c>
      <c r="M445" s="472" t="s">
        <v>1859</v>
      </c>
      <c r="N445" s="416" t="s">
        <v>1858</v>
      </c>
      <c r="O445" s="519" t="s">
        <v>4674</v>
      </c>
      <c r="P445" s="502" t="s">
        <v>613</v>
      </c>
      <c r="Q445" s="128" t="s">
        <v>605</v>
      </c>
      <c r="R445" s="491">
        <v>0.3576388888888889</v>
      </c>
      <c r="S445" s="475">
        <v>0.41944444444444445</v>
      </c>
      <c r="T445" s="475">
        <v>6.1805555555555558E-2</v>
      </c>
      <c r="U445" s="475">
        <v>0.20833333333333334</v>
      </c>
      <c r="V445" s="503" t="str">
        <f t="shared" si="25"/>
        <v>Dentro</v>
      </c>
      <c r="W445" s="358" t="s">
        <v>605</v>
      </c>
      <c r="X445" s="489"/>
    </row>
    <row r="446" spans="1:24" s="10" customFormat="1" ht="15.75" customHeight="1" x14ac:dyDescent="0.3">
      <c r="A446" s="486" t="s">
        <v>4656</v>
      </c>
      <c r="B446" s="479">
        <v>45566</v>
      </c>
      <c r="C446" s="484">
        <v>45576.697222222225</v>
      </c>
      <c r="D446" s="473">
        <v>46671.768750000003</v>
      </c>
      <c r="E446" s="474">
        <v>45579</v>
      </c>
      <c r="F446" s="478">
        <v>45579</v>
      </c>
      <c r="G446" s="517">
        <v>45581</v>
      </c>
      <c r="H446" s="500" t="s">
        <v>2148</v>
      </c>
      <c r="I446" s="485">
        <v>12739</v>
      </c>
      <c r="J446" s="501" t="s">
        <v>1860</v>
      </c>
      <c r="K446" s="296" t="s">
        <v>560</v>
      </c>
      <c r="L446" s="296" t="s">
        <v>560</v>
      </c>
      <c r="M446" s="472" t="s">
        <v>1862</v>
      </c>
      <c r="N446" s="416" t="s">
        <v>1861</v>
      </c>
      <c r="O446" s="474" t="s">
        <v>612</v>
      </c>
      <c r="P446" s="502" t="s">
        <v>613</v>
      </c>
      <c r="Q446" s="128" t="s">
        <v>605</v>
      </c>
      <c r="R446" s="491">
        <v>0.67083333333333328</v>
      </c>
      <c r="S446" s="475">
        <v>0.74722222222222223</v>
      </c>
      <c r="T446" s="475">
        <v>7.6388888888888951E-2</v>
      </c>
      <c r="U446" s="475">
        <v>0.20833333333333334</v>
      </c>
      <c r="V446" s="503" t="str">
        <f>IF(T446&lt;U446,"Dentro","Fora")</f>
        <v>Dentro</v>
      </c>
      <c r="W446" s="358" t="s">
        <v>605</v>
      </c>
      <c r="X446" s="489"/>
    </row>
    <row r="447" spans="1:24" s="10" customFormat="1" ht="15.75" hidden="1" customHeight="1" x14ac:dyDescent="0.3">
      <c r="A447" s="486" t="s">
        <v>4656</v>
      </c>
      <c r="B447" s="479">
        <v>45566</v>
      </c>
      <c r="C447" s="484">
        <v>45575.390972222223</v>
      </c>
      <c r="D447" s="473">
        <v>45576.783333333333</v>
      </c>
      <c r="E447" s="474">
        <v>45579</v>
      </c>
      <c r="F447" s="478">
        <v>45580</v>
      </c>
      <c r="G447" s="499">
        <v>45581</v>
      </c>
      <c r="H447" s="500" t="s">
        <v>613</v>
      </c>
      <c r="I447" s="485">
        <v>12744</v>
      </c>
      <c r="J447" s="501" t="s">
        <v>1863</v>
      </c>
      <c r="K447" s="296" t="s">
        <v>560</v>
      </c>
      <c r="L447" s="296" t="s">
        <v>560</v>
      </c>
      <c r="M447" s="472" t="s">
        <v>1865</v>
      </c>
      <c r="N447" s="416" t="s">
        <v>1864</v>
      </c>
      <c r="O447" s="474" t="s">
        <v>635</v>
      </c>
      <c r="P447" s="502" t="s">
        <v>613</v>
      </c>
      <c r="Q447" s="128" t="s">
        <v>605</v>
      </c>
      <c r="R447" s="491">
        <v>0.33124999999999999</v>
      </c>
      <c r="S447" s="475">
        <v>0.4375</v>
      </c>
      <c r="T447" s="475">
        <v>0.10625000000000001</v>
      </c>
      <c r="U447" s="475">
        <v>0.20833333333333334</v>
      </c>
      <c r="V447" s="503" t="str">
        <f t="shared" ref="V447:V496" si="26">IF(T447&lt;U447,"Dentro","Fora")</f>
        <v>Dentro</v>
      </c>
      <c r="W447" s="358" t="s">
        <v>605</v>
      </c>
      <c r="X447" s="489"/>
    </row>
    <row r="448" spans="1:24" s="10" customFormat="1" ht="15.75" hidden="1" customHeight="1" x14ac:dyDescent="0.3">
      <c r="A448" s="486" t="s">
        <v>4656</v>
      </c>
      <c r="B448" s="479">
        <v>45566</v>
      </c>
      <c r="C448" s="484">
        <v>45575.411805555559</v>
      </c>
      <c r="D448" s="473">
        <v>45576.786805555559</v>
      </c>
      <c r="E448" s="474">
        <v>45579</v>
      </c>
      <c r="F448" s="478">
        <v>45580</v>
      </c>
      <c r="G448" s="499">
        <v>45581</v>
      </c>
      <c r="H448" s="500" t="s">
        <v>613</v>
      </c>
      <c r="I448" s="485">
        <v>12743</v>
      </c>
      <c r="J448" s="501" t="s">
        <v>1866</v>
      </c>
      <c r="K448" s="296" t="s">
        <v>560</v>
      </c>
      <c r="L448" s="296" t="s">
        <v>560</v>
      </c>
      <c r="M448" s="472" t="s">
        <v>1868</v>
      </c>
      <c r="N448" s="416" t="s">
        <v>1867</v>
      </c>
      <c r="O448" s="474" t="s">
        <v>635</v>
      </c>
      <c r="P448" s="502" t="s">
        <v>613</v>
      </c>
      <c r="Q448" s="128" t="s">
        <v>605</v>
      </c>
      <c r="R448" s="491">
        <v>0.33124999999999999</v>
      </c>
      <c r="S448" s="475">
        <v>0.4375</v>
      </c>
      <c r="T448" s="475">
        <v>0.10625000000000001</v>
      </c>
      <c r="U448" s="475">
        <v>0.20833333333333334</v>
      </c>
      <c r="V448" s="503" t="str">
        <f t="shared" si="26"/>
        <v>Dentro</v>
      </c>
      <c r="W448" s="358" t="s">
        <v>605</v>
      </c>
      <c r="X448" s="489"/>
    </row>
    <row r="449" spans="1:24" s="10" customFormat="1" ht="15.75" hidden="1" customHeight="1" x14ac:dyDescent="0.3">
      <c r="A449" s="486" t="s">
        <v>4656</v>
      </c>
      <c r="B449" s="479">
        <v>45566</v>
      </c>
      <c r="C449" s="484">
        <v>45576.385416666664</v>
      </c>
      <c r="D449" s="473">
        <v>45576.698611111111</v>
      </c>
      <c r="E449" s="474">
        <v>45579</v>
      </c>
      <c r="F449" s="478">
        <v>45580</v>
      </c>
      <c r="G449" s="499">
        <v>45581</v>
      </c>
      <c r="H449" s="500" t="s">
        <v>613</v>
      </c>
      <c r="I449" s="485">
        <v>12742</v>
      </c>
      <c r="J449" s="501" t="s">
        <v>1869</v>
      </c>
      <c r="K449" s="296" t="s">
        <v>560</v>
      </c>
      <c r="L449" s="296" t="s">
        <v>560</v>
      </c>
      <c r="M449" s="472" t="s">
        <v>1871</v>
      </c>
      <c r="N449" s="416" t="s">
        <v>1870</v>
      </c>
      <c r="O449" s="474" t="s">
        <v>635</v>
      </c>
      <c r="P449" s="502" t="s">
        <v>613</v>
      </c>
      <c r="Q449" s="128" t="s">
        <v>605</v>
      </c>
      <c r="R449" s="491">
        <v>0.33124999999999999</v>
      </c>
      <c r="S449" s="475">
        <v>0.4375</v>
      </c>
      <c r="T449" s="475">
        <v>0.10625000000000001</v>
      </c>
      <c r="U449" s="475">
        <v>0.20833333333333334</v>
      </c>
      <c r="V449" s="503" t="str">
        <f t="shared" si="26"/>
        <v>Dentro</v>
      </c>
      <c r="W449" s="358" t="s">
        <v>605</v>
      </c>
      <c r="X449" s="489"/>
    </row>
    <row r="450" spans="1:24" s="10" customFormat="1" ht="15.75" hidden="1" customHeight="1" x14ac:dyDescent="0.3">
      <c r="A450" s="486" t="s">
        <v>4656</v>
      </c>
      <c r="B450" s="479">
        <v>45566</v>
      </c>
      <c r="C450" s="484">
        <v>45576.711111111108</v>
      </c>
      <c r="D450" s="473">
        <v>45579.4375</v>
      </c>
      <c r="E450" s="474">
        <v>45579</v>
      </c>
      <c r="F450" s="478">
        <v>45580</v>
      </c>
      <c r="G450" s="499">
        <v>45581</v>
      </c>
      <c r="H450" s="500" t="s">
        <v>613</v>
      </c>
      <c r="I450" s="485">
        <v>12741</v>
      </c>
      <c r="J450" s="501" t="s">
        <v>1872</v>
      </c>
      <c r="K450" s="296" t="s">
        <v>560</v>
      </c>
      <c r="L450" s="296" t="s">
        <v>560</v>
      </c>
      <c r="M450" s="472" t="s">
        <v>1874</v>
      </c>
      <c r="N450" s="416" t="s">
        <v>1873</v>
      </c>
      <c r="O450" s="474" t="s">
        <v>635</v>
      </c>
      <c r="P450" s="502" t="s">
        <v>613</v>
      </c>
      <c r="Q450" s="128" t="s">
        <v>605</v>
      </c>
      <c r="R450" s="491">
        <v>0.33124999999999999</v>
      </c>
      <c r="S450" s="475">
        <v>0.4375</v>
      </c>
      <c r="T450" s="475">
        <v>0.10625000000000001</v>
      </c>
      <c r="U450" s="475">
        <v>0.20833333333333334</v>
      </c>
      <c r="V450" s="503" t="str">
        <f t="shared" si="26"/>
        <v>Dentro</v>
      </c>
      <c r="W450" s="358" t="s">
        <v>605</v>
      </c>
      <c r="X450" s="489"/>
    </row>
    <row r="451" spans="1:24" s="10" customFormat="1" ht="15.75" hidden="1" customHeight="1" x14ac:dyDescent="0.3">
      <c r="A451" s="486" t="s">
        <v>4656</v>
      </c>
      <c r="B451" s="479">
        <v>45566</v>
      </c>
      <c r="C451" s="484">
        <v>45576.714583333334</v>
      </c>
      <c r="D451" s="473">
        <v>45579.4375</v>
      </c>
      <c r="E451" s="474">
        <v>45579</v>
      </c>
      <c r="F451" s="478">
        <v>45580</v>
      </c>
      <c r="G451" s="499">
        <v>45581</v>
      </c>
      <c r="H451" s="500" t="s">
        <v>613</v>
      </c>
      <c r="I451" s="485">
        <v>12740</v>
      </c>
      <c r="J451" s="501" t="s">
        <v>1875</v>
      </c>
      <c r="K451" s="296" t="s">
        <v>560</v>
      </c>
      <c r="L451" s="296" t="s">
        <v>560</v>
      </c>
      <c r="M451" s="472" t="s">
        <v>1877</v>
      </c>
      <c r="N451" s="416" t="s">
        <v>1876</v>
      </c>
      <c r="O451" s="474" t="s">
        <v>635</v>
      </c>
      <c r="P451" s="502" t="s">
        <v>613</v>
      </c>
      <c r="Q451" s="128" t="s">
        <v>605</v>
      </c>
      <c r="R451" s="491">
        <v>0.33124999999999999</v>
      </c>
      <c r="S451" s="475">
        <v>0.4375</v>
      </c>
      <c r="T451" s="475">
        <v>0.10625000000000001</v>
      </c>
      <c r="U451" s="475">
        <v>0.20833333333333334</v>
      </c>
      <c r="V451" s="503" t="str">
        <f t="shared" si="26"/>
        <v>Dentro</v>
      </c>
      <c r="W451" s="358" t="s">
        <v>605</v>
      </c>
      <c r="X451" s="489"/>
    </row>
    <row r="452" spans="1:24" s="10" customFormat="1" ht="15.75" customHeight="1" x14ac:dyDescent="0.3">
      <c r="A452" s="486" t="s">
        <v>4656</v>
      </c>
      <c r="B452" s="479">
        <v>45566</v>
      </c>
      <c r="C452" s="484">
        <v>45579.731944444444</v>
      </c>
      <c r="D452" s="473">
        <v>45579.756944444445</v>
      </c>
      <c r="E452" s="474">
        <v>45580</v>
      </c>
      <c r="F452" s="478">
        <v>45580</v>
      </c>
      <c r="G452" s="499">
        <v>45581</v>
      </c>
      <c r="H452" s="500" t="s">
        <v>613</v>
      </c>
      <c r="I452" s="485">
        <v>12746</v>
      </c>
      <c r="J452" s="501" t="s">
        <v>1878</v>
      </c>
      <c r="K452" s="296" t="s">
        <v>560</v>
      </c>
      <c r="L452" s="296" t="s">
        <v>560</v>
      </c>
      <c r="M452" s="472" t="s">
        <v>1880</v>
      </c>
      <c r="N452" s="416" t="s">
        <v>1879</v>
      </c>
      <c r="O452" s="226" t="s">
        <v>618</v>
      </c>
      <c r="P452" s="502" t="s">
        <v>613</v>
      </c>
      <c r="Q452" s="128" t="s">
        <v>605</v>
      </c>
      <c r="R452" s="491">
        <v>0.81041666666666667</v>
      </c>
      <c r="S452" s="475">
        <v>0.90625</v>
      </c>
      <c r="T452" s="475">
        <v>9.5833333333333326E-2</v>
      </c>
      <c r="U452" s="475">
        <v>0.20833333333333334</v>
      </c>
      <c r="V452" s="503" t="str">
        <f t="shared" si="26"/>
        <v>Dentro</v>
      </c>
      <c r="W452" s="358" t="s">
        <v>605</v>
      </c>
      <c r="X452" s="489"/>
    </row>
    <row r="453" spans="1:24" s="10" customFormat="1" ht="15.75" customHeight="1" x14ac:dyDescent="0.3">
      <c r="A453" s="486" t="s">
        <v>4656</v>
      </c>
      <c r="B453" s="479">
        <v>45566</v>
      </c>
      <c r="C453" s="484">
        <v>45579.731944444444</v>
      </c>
      <c r="D453" s="473">
        <v>45580.350694444445</v>
      </c>
      <c r="E453" s="474">
        <v>45580</v>
      </c>
      <c r="F453" s="478">
        <v>45580</v>
      </c>
      <c r="G453" s="499">
        <v>45581</v>
      </c>
      <c r="H453" s="500" t="s">
        <v>613</v>
      </c>
      <c r="I453" s="485">
        <v>12745</v>
      </c>
      <c r="J453" s="501" t="s">
        <v>1881</v>
      </c>
      <c r="K453" s="296" t="s">
        <v>560</v>
      </c>
      <c r="L453" s="296" t="s">
        <v>560</v>
      </c>
      <c r="M453" s="472" t="s">
        <v>1883</v>
      </c>
      <c r="N453" s="416" t="s">
        <v>1882</v>
      </c>
      <c r="O453" s="474" t="s">
        <v>635</v>
      </c>
      <c r="P453" s="502" t="s">
        <v>613</v>
      </c>
      <c r="Q453" s="128" t="s">
        <v>605</v>
      </c>
      <c r="R453" s="491">
        <v>0.96527777777777779</v>
      </c>
      <c r="S453" s="475">
        <v>0.97916666666666663</v>
      </c>
      <c r="T453" s="475">
        <v>1.388888888888884E-2</v>
      </c>
      <c r="U453" s="475">
        <v>0.20833333333333334</v>
      </c>
      <c r="V453" s="503" t="str">
        <f t="shared" si="26"/>
        <v>Dentro</v>
      </c>
      <c r="W453" s="358" t="s">
        <v>605</v>
      </c>
      <c r="X453" s="489"/>
    </row>
    <row r="454" spans="1:24" s="10" customFormat="1" ht="15.75" hidden="1" customHeight="1" x14ac:dyDescent="0.3">
      <c r="A454" s="486" t="s">
        <v>4656</v>
      </c>
      <c r="B454" s="479">
        <v>45566</v>
      </c>
      <c r="C454" s="484">
        <v>45579.727777777778</v>
      </c>
      <c r="D454" s="473">
        <v>45579.761111111111</v>
      </c>
      <c r="E454" s="474">
        <v>45581</v>
      </c>
      <c r="F454" s="478">
        <v>45581</v>
      </c>
      <c r="G454" s="499">
        <v>45582</v>
      </c>
      <c r="H454" s="500" t="s">
        <v>613</v>
      </c>
      <c r="I454" s="485">
        <v>12749</v>
      </c>
      <c r="J454" s="501" t="s">
        <v>1884</v>
      </c>
      <c r="K454" s="296" t="s">
        <v>560</v>
      </c>
      <c r="L454" s="296" t="s">
        <v>560</v>
      </c>
      <c r="M454" s="472" t="s">
        <v>1886</v>
      </c>
      <c r="N454" s="416" t="s">
        <v>1885</v>
      </c>
      <c r="O454" s="519" t="s">
        <v>4674</v>
      </c>
      <c r="P454" s="502" t="s">
        <v>613</v>
      </c>
      <c r="Q454" s="128" t="s">
        <v>605</v>
      </c>
      <c r="R454" s="491">
        <v>0.45694444444444443</v>
      </c>
      <c r="S454" s="475">
        <v>0.59027777777777779</v>
      </c>
      <c r="T454" s="475">
        <v>0.13333333333333336</v>
      </c>
      <c r="U454" s="475">
        <v>0.20833333333333334</v>
      </c>
      <c r="V454" s="503" t="str">
        <f t="shared" si="26"/>
        <v>Dentro</v>
      </c>
      <c r="W454" s="358" t="s">
        <v>605</v>
      </c>
      <c r="X454" s="489"/>
    </row>
    <row r="455" spans="1:24" s="10" customFormat="1" ht="15.75" hidden="1" customHeight="1" x14ac:dyDescent="0.3">
      <c r="A455" s="486" t="s">
        <v>4656</v>
      </c>
      <c r="B455" s="479">
        <v>45566</v>
      </c>
      <c r="C455" s="484">
        <v>45579.734722222223</v>
      </c>
      <c r="D455" s="473">
        <v>45580.479861111111</v>
      </c>
      <c r="E455" s="474">
        <v>45581</v>
      </c>
      <c r="F455" s="478">
        <v>45581</v>
      </c>
      <c r="G455" s="499">
        <v>45582</v>
      </c>
      <c r="H455" s="500" t="s">
        <v>613</v>
      </c>
      <c r="I455" s="485">
        <v>12748</v>
      </c>
      <c r="J455" s="501" t="s">
        <v>1887</v>
      </c>
      <c r="K455" s="296" t="s">
        <v>560</v>
      </c>
      <c r="L455" s="296" t="s">
        <v>560</v>
      </c>
      <c r="M455" s="472" t="s">
        <v>1889</v>
      </c>
      <c r="N455" s="416" t="s">
        <v>1888</v>
      </c>
      <c r="O455" s="519" t="s">
        <v>4674</v>
      </c>
      <c r="P455" s="502" t="s">
        <v>613</v>
      </c>
      <c r="Q455" s="128" t="s">
        <v>605</v>
      </c>
      <c r="R455" s="491">
        <v>0.45694444444444443</v>
      </c>
      <c r="S455" s="475">
        <v>0.59027777777777779</v>
      </c>
      <c r="T455" s="475">
        <v>0.13333333333333336</v>
      </c>
      <c r="U455" s="475">
        <v>0.20833333333333334</v>
      </c>
      <c r="V455" s="503" t="str">
        <f t="shared" si="26"/>
        <v>Dentro</v>
      </c>
      <c r="W455" s="358" t="s">
        <v>605</v>
      </c>
      <c r="X455" s="489"/>
    </row>
    <row r="456" spans="1:24" s="10" customFormat="1" ht="15.75" hidden="1" customHeight="1" x14ac:dyDescent="0.3">
      <c r="A456" s="486" t="s">
        <v>4656</v>
      </c>
      <c r="B456" s="479">
        <v>45566</v>
      </c>
      <c r="C456" s="484">
        <v>45579.727777777778</v>
      </c>
      <c r="D456" s="473">
        <v>45580.417361111111</v>
      </c>
      <c r="E456" s="474">
        <v>45580</v>
      </c>
      <c r="F456" s="478">
        <v>45581</v>
      </c>
      <c r="G456" s="499">
        <v>45582</v>
      </c>
      <c r="H456" s="500" t="s">
        <v>613</v>
      </c>
      <c r="I456" s="485">
        <v>238160</v>
      </c>
      <c r="J456" s="501" t="s">
        <v>1890</v>
      </c>
      <c r="K456" s="296" t="s">
        <v>403</v>
      </c>
      <c r="L456" s="296" t="s">
        <v>560</v>
      </c>
      <c r="M456" s="472" t="s">
        <v>1892</v>
      </c>
      <c r="N456" s="416" t="s">
        <v>1891</v>
      </c>
      <c r="O456" s="226" t="s">
        <v>618</v>
      </c>
      <c r="P456" s="502" t="s">
        <v>613</v>
      </c>
      <c r="Q456" s="128" t="s">
        <v>605</v>
      </c>
      <c r="R456" s="491">
        <v>0.35416666666666669</v>
      </c>
      <c r="S456" s="475">
        <v>0.4513888888888889</v>
      </c>
      <c r="T456" s="475">
        <v>9.722222222222221E-2</v>
      </c>
      <c r="U456" s="475">
        <v>0.20833333333333334</v>
      </c>
      <c r="V456" s="503" t="str">
        <f t="shared" si="26"/>
        <v>Dentro</v>
      </c>
      <c r="W456" s="358" t="s">
        <v>605</v>
      </c>
      <c r="X456" s="489"/>
    </row>
    <row r="457" spans="1:24" s="10" customFormat="1" ht="15.75" hidden="1" customHeight="1" x14ac:dyDescent="0.3">
      <c r="A457" s="486" t="s">
        <v>4656</v>
      </c>
      <c r="B457" s="479">
        <v>45566</v>
      </c>
      <c r="C457" s="484">
        <v>45579.727777777778</v>
      </c>
      <c r="D457" s="473">
        <v>45580.419444444444</v>
      </c>
      <c r="E457" s="474">
        <v>45580</v>
      </c>
      <c r="F457" s="478">
        <v>45581</v>
      </c>
      <c r="G457" s="499">
        <v>45582</v>
      </c>
      <c r="H457" s="500" t="s">
        <v>613</v>
      </c>
      <c r="I457" s="485">
        <v>238157</v>
      </c>
      <c r="J457" s="501" t="s">
        <v>1893</v>
      </c>
      <c r="K457" s="296" t="s">
        <v>403</v>
      </c>
      <c r="L457" s="296" t="s">
        <v>560</v>
      </c>
      <c r="M457" s="472" t="s">
        <v>1895</v>
      </c>
      <c r="N457" s="416" t="s">
        <v>1894</v>
      </c>
      <c r="O457" s="226" t="s">
        <v>618</v>
      </c>
      <c r="P457" s="502" t="s">
        <v>613</v>
      </c>
      <c r="Q457" s="128" t="s">
        <v>605</v>
      </c>
      <c r="R457" s="491">
        <v>0.35416666666666669</v>
      </c>
      <c r="S457" s="475">
        <v>0.4513888888888889</v>
      </c>
      <c r="T457" s="475">
        <v>9.722222222222221E-2</v>
      </c>
      <c r="U457" s="475">
        <v>0.20833333333333334</v>
      </c>
      <c r="V457" s="503" t="str">
        <f t="shared" si="26"/>
        <v>Dentro</v>
      </c>
      <c r="W457" s="358" t="s">
        <v>605</v>
      </c>
      <c r="X457" s="489"/>
    </row>
    <row r="458" spans="1:24" s="10" customFormat="1" ht="15.75" hidden="1" customHeight="1" x14ac:dyDescent="0.3">
      <c r="A458" s="486" t="s">
        <v>4656</v>
      </c>
      <c r="B458" s="479">
        <v>45566</v>
      </c>
      <c r="C458" s="484">
        <v>45579.728472222225</v>
      </c>
      <c r="D458" s="473">
        <v>45580.415277777778</v>
      </c>
      <c r="E458" s="474">
        <v>45580</v>
      </c>
      <c r="F458" s="478">
        <v>45581</v>
      </c>
      <c r="G458" s="499">
        <v>45582</v>
      </c>
      <c r="H458" s="500" t="s">
        <v>613</v>
      </c>
      <c r="I458" s="485">
        <v>238218</v>
      </c>
      <c r="J458" s="501" t="s">
        <v>1896</v>
      </c>
      <c r="K458" s="296" t="s">
        <v>403</v>
      </c>
      <c r="L458" s="296" t="s">
        <v>560</v>
      </c>
      <c r="M458" s="472" t="s">
        <v>1898</v>
      </c>
      <c r="N458" s="416" t="s">
        <v>1897</v>
      </c>
      <c r="O458" s="226" t="s">
        <v>618</v>
      </c>
      <c r="P458" s="502" t="s">
        <v>613</v>
      </c>
      <c r="Q458" s="128" t="s">
        <v>605</v>
      </c>
      <c r="R458" s="491">
        <v>0.35416666666666669</v>
      </c>
      <c r="S458" s="475">
        <v>0.4513888888888889</v>
      </c>
      <c r="T458" s="475">
        <v>9.722222222222221E-2</v>
      </c>
      <c r="U458" s="475">
        <v>0.20833333333333334</v>
      </c>
      <c r="V458" s="503" t="str">
        <f t="shared" si="26"/>
        <v>Dentro</v>
      </c>
      <c r="W458" s="358" t="s">
        <v>605</v>
      </c>
      <c r="X458" s="489"/>
    </row>
    <row r="459" spans="1:24" s="10" customFormat="1" ht="15.75" hidden="1" customHeight="1" x14ac:dyDescent="0.3">
      <c r="A459" s="486" t="s">
        <v>4656</v>
      </c>
      <c r="B459" s="479">
        <v>45566</v>
      </c>
      <c r="C459" s="484">
        <v>45579.728472222225</v>
      </c>
      <c r="D459" s="473">
        <v>45580.415972222225</v>
      </c>
      <c r="E459" s="474">
        <v>45580</v>
      </c>
      <c r="F459" s="478">
        <v>45581</v>
      </c>
      <c r="G459" s="499">
        <v>45582</v>
      </c>
      <c r="H459" s="500" t="s">
        <v>613</v>
      </c>
      <c r="I459" s="485">
        <v>238158</v>
      </c>
      <c r="J459" s="501" t="s">
        <v>1899</v>
      </c>
      <c r="K459" s="296" t="s">
        <v>403</v>
      </c>
      <c r="L459" s="296" t="s">
        <v>560</v>
      </c>
      <c r="M459" s="472" t="s">
        <v>1901</v>
      </c>
      <c r="N459" s="416" t="s">
        <v>1900</v>
      </c>
      <c r="O459" s="226" t="s">
        <v>618</v>
      </c>
      <c r="P459" s="502" t="s">
        <v>613</v>
      </c>
      <c r="Q459" s="128" t="s">
        <v>605</v>
      </c>
      <c r="R459" s="491">
        <v>0.35416666666666669</v>
      </c>
      <c r="S459" s="475">
        <v>0.4513888888888889</v>
      </c>
      <c r="T459" s="475">
        <v>9.722222222222221E-2</v>
      </c>
      <c r="U459" s="475">
        <v>0.20833333333333334</v>
      </c>
      <c r="V459" s="503" t="str">
        <f t="shared" si="26"/>
        <v>Dentro</v>
      </c>
      <c r="W459" s="358" t="s">
        <v>605</v>
      </c>
      <c r="X459" s="489"/>
    </row>
    <row r="460" spans="1:24" s="10" customFormat="1" ht="15.75" hidden="1" customHeight="1" x14ac:dyDescent="0.3">
      <c r="A460" s="486" t="s">
        <v>4656</v>
      </c>
      <c r="B460" s="479">
        <v>45566</v>
      </c>
      <c r="C460" s="484">
        <v>45579.728472222225</v>
      </c>
      <c r="D460" s="473">
        <v>45580.413888888892</v>
      </c>
      <c r="E460" s="474">
        <v>45580</v>
      </c>
      <c r="F460" s="478">
        <v>45581</v>
      </c>
      <c r="G460" s="499">
        <v>45582</v>
      </c>
      <c r="H460" s="500" t="s">
        <v>613</v>
      </c>
      <c r="I460" s="485">
        <v>238159</v>
      </c>
      <c r="J460" s="501" t="s">
        <v>1902</v>
      </c>
      <c r="K460" s="296" t="s">
        <v>403</v>
      </c>
      <c r="L460" s="296" t="s">
        <v>560</v>
      </c>
      <c r="M460" s="472" t="s">
        <v>1904</v>
      </c>
      <c r="N460" s="416" t="s">
        <v>1903</v>
      </c>
      <c r="O460" s="226" t="s">
        <v>618</v>
      </c>
      <c r="P460" s="502" t="s">
        <v>613</v>
      </c>
      <c r="Q460" s="128" t="s">
        <v>605</v>
      </c>
      <c r="R460" s="491">
        <v>0.35416666666666669</v>
      </c>
      <c r="S460" s="475">
        <v>0.4513888888888889</v>
      </c>
      <c r="T460" s="475">
        <v>9.722222222222221E-2</v>
      </c>
      <c r="U460" s="475">
        <v>0.20833333333333334</v>
      </c>
      <c r="V460" s="503" t="str">
        <f t="shared" si="26"/>
        <v>Dentro</v>
      </c>
      <c r="W460" s="358" t="s">
        <v>605</v>
      </c>
      <c r="X460" s="489"/>
    </row>
    <row r="461" spans="1:24" s="10" customFormat="1" ht="15.75" hidden="1" customHeight="1" x14ac:dyDescent="0.3">
      <c r="A461" s="486" t="s">
        <v>4656</v>
      </c>
      <c r="B461" s="479">
        <v>45566</v>
      </c>
      <c r="C461" s="484">
        <v>45579.732638888891</v>
      </c>
      <c r="D461" s="473">
        <v>45580.418055555558</v>
      </c>
      <c r="E461" s="474">
        <v>45580</v>
      </c>
      <c r="F461" s="478">
        <v>45581</v>
      </c>
      <c r="G461" s="499">
        <v>45582</v>
      </c>
      <c r="H461" s="500" t="s">
        <v>613</v>
      </c>
      <c r="I461" s="485">
        <v>238161</v>
      </c>
      <c r="J461" s="501" t="s">
        <v>1905</v>
      </c>
      <c r="K461" s="296" t="s">
        <v>403</v>
      </c>
      <c r="L461" s="296" t="s">
        <v>560</v>
      </c>
      <c r="M461" s="472" t="s">
        <v>1907</v>
      </c>
      <c r="N461" s="416" t="s">
        <v>1906</v>
      </c>
      <c r="O461" s="226" t="s">
        <v>618</v>
      </c>
      <c r="P461" s="502" t="s">
        <v>613</v>
      </c>
      <c r="Q461" s="128" t="s">
        <v>605</v>
      </c>
      <c r="R461" s="491">
        <v>0.35416666666666669</v>
      </c>
      <c r="S461" s="475">
        <v>0.4513888888888889</v>
      </c>
      <c r="T461" s="475">
        <v>9.722222222222221E-2</v>
      </c>
      <c r="U461" s="475">
        <v>0.20833333333333334</v>
      </c>
      <c r="V461" s="503" t="str">
        <f t="shared" si="26"/>
        <v>Dentro</v>
      </c>
      <c r="W461" s="358" t="s">
        <v>605</v>
      </c>
      <c r="X461" s="489"/>
    </row>
    <row r="462" spans="1:24" s="10" customFormat="1" ht="15.75" hidden="1" customHeight="1" x14ac:dyDescent="0.3">
      <c r="A462" s="486" t="s">
        <v>4656</v>
      </c>
      <c r="B462" s="479">
        <v>45566</v>
      </c>
      <c r="C462" s="484">
        <v>45580.484722222223</v>
      </c>
      <c r="D462" s="473">
        <v>45580.580555555556</v>
      </c>
      <c r="E462" s="474">
        <v>45580</v>
      </c>
      <c r="F462" s="478">
        <v>45581</v>
      </c>
      <c r="G462" s="499">
        <v>45582</v>
      </c>
      <c r="H462" s="500" t="s">
        <v>613</v>
      </c>
      <c r="I462" s="485">
        <v>238162</v>
      </c>
      <c r="J462" s="501" t="s">
        <v>1908</v>
      </c>
      <c r="K462" s="296" t="s">
        <v>403</v>
      </c>
      <c r="L462" s="296" t="s">
        <v>560</v>
      </c>
      <c r="M462" s="472" t="s">
        <v>1910</v>
      </c>
      <c r="N462" s="416" t="s">
        <v>1909</v>
      </c>
      <c r="O462" s="226" t="s">
        <v>618</v>
      </c>
      <c r="P462" s="502" t="s">
        <v>613</v>
      </c>
      <c r="Q462" s="128" t="s">
        <v>605</v>
      </c>
      <c r="R462" s="491">
        <v>0.35416666666666669</v>
      </c>
      <c r="S462" s="475">
        <v>0.4513888888888889</v>
      </c>
      <c r="T462" s="475">
        <v>9.722222222222221E-2</v>
      </c>
      <c r="U462" s="475">
        <v>0.20833333333333334</v>
      </c>
      <c r="V462" s="503" t="str">
        <f t="shared" si="26"/>
        <v>Dentro</v>
      </c>
      <c r="W462" s="358" t="s">
        <v>605</v>
      </c>
      <c r="X462" s="489"/>
    </row>
    <row r="463" spans="1:24" s="10" customFormat="1" ht="15.75" hidden="1" customHeight="1" x14ac:dyDescent="0.3">
      <c r="A463" s="486" t="s">
        <v>4656</v>
      </c>
      <c r="B463" s="479">
        <v>45566</v>
      </c>
      <c r="C463" s="484">
        <v>45580.491666666669</v>
      </c>
      <c r="D463" s="473">
        <v>45580.568749999999</v>
      </c>
      <c r="E463" s="474">
        <v>45580</v>
      </c>
      <c r="F463" s="478">
        <v>45581</v>
      </c>
      <c r="G463" s="499">
        <v>45582</v>
      </c>
      <c r="H463" s="500" t="s">
        <v>613</v>
      </c>
      <c r="I463" s="485">
        <v>238163</v>
      </c>
      <c r="J463" s="501" t="s">
        <v>1911</v>
      </c>
      <c r="K463" s="296" t="s">
        <v>403</v>
      </c>
      <c r="L463" s="296" t="s">
        <v>560</v>
      </c>
      <c r="M463" s="472" t="s">
        <v>1913</v>
      </c>
      <c r="N463" s="416" t="s">
        <v>1912</v>
      </c>
      <c r="O463" s="226" t="s">
        <v>618</v>
      </c>
      <c r="P463" s="502" t="s">
        <v>613</v>
      </c>
      <c r="Q463" s="128" t="s">
        <v>605</v>
      </c>
      <c r="R463" s="491">
        <v>0.35416666666666669</v>
      </c>
      <c r="S463" s="475">
        <v>0.4513888888888889</v>
      </c>
      <c r="T463" s="475">
        <v>9.722222222222221E-2</v>
      </c>
      <c r="U463" s="475">
        <v>0.20833333333333334</v>
      </c>
      <c r="V463" s="503" t="str">
        <f t="shared" si="26"/>
        <v>Dentro</v>
      </c>
      <c r="W463" s="358" t="s">
        <v>605</v>
      </c>
      <c r="X463" s="489"/>
    </row>
    <row r="464" spans="1:24" s="10" customFormat="1" ht="15.75" hidden="1" customHeight="1" x14ac:dyDescent="0.3">
      <c r="A464" s="486" t="s">
        <v>4656</v>
      </c>
      <c r="B464" s="479">
        <v>45566</v>
      </c>
      <c r="C464" s="484">
        <v>45576.710416666669</v>
      </c>
      <c r="D464" s="473">
        <v>45579.438194444447</v>
      </c>
      <c r="E464" s="474">
        <v>45581</v>
      </c>
      <c r="F464" s="478">
        <v>45582</v>
      </c>
      <c r="G464" s="499">
        <v>45583</v>
      </c>
      <c r="H464" s="500" t="s">
        <v>613</v>
      </c>
      <c r="I464" s="485">
        <v>12751</v>
      </c>
      <c r="J464" s="501" t="s">
        <v>1914</v>
      </c>
      <c r="K464" s="296" t="s">
        <v>560</v>
      </c>
      <c r="L464" s="296" t="s">
        <v>560</v>
      </c>
      <c r="M464" s="472" t="s">
        <v>1916</v>
      </c>
      <c r="N464" s="416" t="s">
        <v>1915</v>
      </c>
      <c r="O464" s="226" t="s">
        <v>618</v>
      </c>
      <c r="P464" s="502" t="s">
        <v>613</v>
      </c>
      <c r="Q464" s="128" t="s">
        <v>605</v>
      </c>
      <c r="R464" s="491">
        <v>0.53611111111111109</v>
      </c>
      <c r="S464" s="475">
        <v>0.65763888888888888</v>
      </c>
      <c r="T464" s="475">
        <v>0.12152777777777779</v>
      </c>
      <c r="U464" s="475">
        <v>0.20833333333333334</v>
      </c>
      <c r="V464" s="503" t="str">
        <f t="shared" si="26"/>
        <v>Dentro</v>
      </c>
      <c r="W464" s="358" t="s">
        <v>605</v>
      </c>
      <c r="X464" s="489" t="s">
        <v>1917</v>
      </c>
    </row>
    <row r="465" spans="1:24" s="10" customFormat="1" ht="15.75" hidden="1" customHeight="1" x14ac:dyDescent="0.3">
      <c r="A465" s="486" t="s">
        <v>4656</v>
      </c>
      <c r="B465" s="479">
        <v>45566</v>
      </c>
      <c r="C465" s="484">
        <v>45576.711111111108</v>
      </c>
      <c r="D465" s="473">
        <v>45579.439583333333</v>
      </c>
      <c r="E465" s="474">
        <v>45581</v>
      </c>
      <c r="F465" s="478">
        <v>45582</v>
      </c>
      <c r="G465" s="499">
        <v>45583</v>
      </c>
      <c r="H465" s="500" t="s">
        <v>613</v>
      </c>
      <c r="I465" s="485">
        <v>12750</v>
      </c>
      <c r="J465" s="501" t="s">
        <v>1918</v>
      </c>
      <c r="K465" s="296" t="s">
        <v>560</v>
      </c>
      <c r="L465" s="296" t="s">
        <v>560</v>
      </c>
      <c r="M465" s="472" t="s">
        <v>1920</v>
      </c>
      <c r="N465" s="416" t="s">
        <v>1919</v>
      </c>
      <c r="O465" s="226" t="s">
        <v>618</v>
      </c>
      <c r="P465" s="502" t="s">
        <v>613</v>
      </c>
      <c r="Q465" s="128" t="s">
        <v>605</v>
      </c>
      <c r="R465" s="491">
        <v>0.53611111111111109</v>
      </c>
      <c r="S465" s="475">
        <v>0.65763888888888888</v>
      </c>
      <c r="T465" s="475">
        <v>0.12152777777777779</v>
      </c>
      <c r="U465" s="475">
        <v>0.20833333333333334</v>
      </c>
      <c r="V465" s="503" t="str">
        <f t="shared" si="26"/>
        <v>Dentro</v>
      </c>
      <c r="W465" s="358" t="s">
        <v>605</v>
      </c>
      <c r="X465" s="489" t="s">
        <v>1921</v>
      </c>
    </row>
    <row r="466" spans="1:24" s="10" customFormat="1" ht="15.75" hidden="1" customHeight="1" x14ac:dyDescent="0.3">
      <c r="A466" s="486" t="s">
        <v>4656</v>
      </c>
      <c r="B466" s="479">
        <v>45566</v>
      </c>
      <c r="C466" s="484">
        <v>45580.728472222225</v>
      </c>
      <c r="D466" s="473">
        <v>45581.39166666667</v>
      </c>
      <c r="E466" s="474">
        <v>45581</v>
      </c>
      <c r="F466" s="478">
        <v>45582</v>
      </c>
      <c r="G466" s="499">
        <v>45583</v>
      </c>
      <c r="H466" s="500" t="s">
        <v>613</v>
      </c>
      <c r="I466" s="485">
        <v>238301</v>
      </c>
      <c r="J466" s="501" t="s">
        <v>1922</v>
      </c>
      <c r="K466" s="296" t="s">
        <v>403</v>
      </c>
      <c r="L466" s="296" t="s">
        <v>560</v>
      </c>
      <c r="M466" s="472" t="s">
        <v>1924</v>
      </c>
      <c r="N466" s="416" t="s">
        <v>1923</v>
      </c>
      <c r="O466" s="226" t="s">
        <v>618</v>
      </c>
      <c r="P466" s="502" t="s">
        <v>613</v>
      </c>
      <c r="Q466" s="128" t="s">
        <v>605</v>
      </c>
      <c r="R466" s="491">
        <v>0.53611111111111109</v>
      </c>
      <c r="S466" s="475">
        <v>0.65763888888888888</v>
      </c>
      <c r="T466" s="475">
        <v>0.12152777777777779</v>
      </c>
      <c r="U466" s="475">
        <v>0.20833333333333334</v>
      </c>
      <c r="V466" s="503" t="str">
        <f t="shared" si="26"/>
        <v>Dentro</v>
      </c>
      <c r="W466" s="358" t="s">
        <v>605</v>
      </c>
      <c r="X466" s="489"/>
    </row>
    <row r="467" spans="1:24" s="10" customFormat="1" ht="15.75" hidden="1" customHeight="1" x14ac:dyDescent="0.3">
      <c r="A467" s="486" t="s">
        <v>4656</v>
      </c>
      <c r="B467" s="479">
        <v>45566</v>
      </c>
      <c r="C467" s="484">
        <v>45580.728472222225</v>
      </c>
      <c r="D467" s="473">
        <v>45581.393750000003</v>
      </c>
      <c r="E467" s="474">
        <v>45581</v>
      </c>
      <c r="F467" s="478">
        <v>45582</v>
      </c>
      <c r="G467" s="499">
        <v>45583</v>
      </c>
      <c r="H467" s="500" t="s">
        <v>613</v>
      </c>
      <c r="I467" s="485">
        <v>238300</v>
      </c>
      <c r="J467" s="501" t="s">
        <v>1925</v>
      </c>
      <c r="K467" s="296" t="s">
        <v>403</v>
      </c>
      <c r="L467" s="296" t="s">
        <v>560</v>
      </c>
      <c r="M467" s="472" t="s">
        <v>1927</v>
      </c>
      <c r="N467" s="416" t="s">
        <v>1926</v>
      </c>
      <c r="O467" s="226" t="s">
        <v>618</v>
      </c>
      <c r="P467" s="502" t="s">
        <v>613</v>
      </c>
      <c r="Q467" s="128" t="s">
        <v>605</v>
      </c>
      <c r="R467" s="491">
        <v>0.53611111111111109</v>
      </c>
      <c r="S467" s="475">
        <v>0.65763888888888888</v>
      </c>
      <c r="T467" s="475">
        <v>0.12152777777777779</v>
      </c>
      <c r="U467" s="475">
        <v>0.20833333333333334</v>
      </c>
      <c r="V467" s="503" t="str">
        <f t="shared" si="26"/>
        <v>Dentro</v>
      </c>
      <c r="W467" s="358" t="s">
        <v>605</v>
      </c>
      <c r="X467" s="489"/>
    </row>
    <row r="468" spans="1:24" s="10" customFormat="1" ht="15.75" hidden="1" customHeight="1" x14ac:dyDescent="0.3">
      <c r="A468" s="486" t="s">
        <v>4656</v>
      </c>
      <c r="B468" s="479">
        <v>45566</v>
      </c>
      <c r="C468" s="484">
        <v>45580.727777777778</v>
      </c>
      <c r="D468" s="473">
        <v>45581.591666666667</v>
      </c>
      <c r="E468" s="474">
        <v>45582</v>
      </c>
      <c r="F468" s="478">
        <v>45583</v>
      </c>
      <c r="G468" s="499">
        <v>45583</v>
      </c>
      <c r="H468" s="500" t="s">
        <v>613</v>
      </c>
      <c r="I468" s="485">
        <v>12754</v>
      </c>
      <c r="J468" s="501" t="s">
        <v>1928</v>
      </c>
      <c r="K468" s="296" t="s">
        <v>560</v>
      </c>
      <c r="L468" s="296" t="s">
        <v>560</v>
      </c>
      <c r="M468" s="472" t="s">
        <v>1930</v>
      </c>
      <c r="N468" s="416" t="s">
        <v>1929</v>
      </c>
      <c r="O468" s="519" t="s">
        <v>4674</v>
      </c>
      <c r="P468" s="502" t="s">
        <v>613</v>
      </c>
      <c r="Q468" s="128" t="s">
        <v>605</v>
      </c>
      <c r="R468" s="491">
        <v>0.42777777777777776</v>
      </c>
      <c r="S468" s="475">
        <v>0.48888888888888887</v>
      </c>
      <c r="T468" s="475">
        <v>6.1111111111111116E-2</v>
      </c>
      <c r="U468" s="475">
        <v>0.20833333333333334</v>
      </c>
      <c r="V468" s="503" t="str">
        <f t="shared" si="26"/>
        <v>Dentro</v>
      </c>
      <c r="W468" s="358" t="s">
        <v>605</v>
      </c>
      <c r="X468" s="489"/>
    </row>
    <row r="469" spans="1:24" s="10" customFormat="1" ht="15.75" hidden="1" customHeight="1" x14ac:dyDescent="0.3">
      <c r="A469" s="486" t="s">
        <v>4656</v>
      </c>
      <c r="B469" s="479">
        <v>45566</v>
      </c>
      <c r="C469" s="484">
        <v>45580.731944444444</v>
      </c>
      <c r="D469" s="473">
        <v>45581.592361111114</v>
      </c>
      <c r="E469" s="474">
        <v>45582</v>
      </c>
      <c r="F469" s="478">
        <v>45583</v>
      </c>
      <c r="G469" s="499">
        <v>45583</v>
      </c>
      <c r="H469" s="500" t="s">
        <v>613</v>
      </c>
      <c r="I469" s="485">
        <v>12755</v>
      </c>
      <c r="J469" s="501" t="s">
        <v>1931</v>
      </c>
      <c r="K469" s="296" t="s">
        <v>560</v>
      </c>
      <c r="L469" s="296" t="s">
        <v>560</v>
      </c>
      <c r="M469" s="472" t="s">
        <v>1933</v>
      </c>
      <c r="N469" s="416" t="s">
        <v>1932</v>
      </c>
      <c r="O469" s="519" t="s">
        <v>4674</v>
      </c>
      <c r="P469" s="502" t="s">
        <v>613</v>
      </c>
      <c r="Q469" s="128" t="s">
        <v>605</v>
      </c>
      <c r="R469" s="491">
        <v>0.42777777777777776</v>
      </c>
      <c r="S469" s="475">
        <v>0.48888888888888887</v>
      </c>
      <c r="T469" s="475">
        <v>6.1111111111111116E-2</v>
      </c>
      <c r="U469" s="475">
        <v>0.20833333333333334</v>
      </c>
      <c r="V469" s="503" t="str">
        <f t="shared" si="26"/>
        <v>Dentro</v>
      </c>
      <c r="W469" s="358" t="s">
        <v>605</v>
      </c>
      <c r="X469" s="489"/>
    </row>
    <row r="470" spans="1:24" s="10" customFormat="1" ht="15.75" hidden="1" customHeight="1" x14ac:dyDescent="0.3">
      <c r="A470" s="486" t="s">
        <v>4656</v>
      </c>
      <c r="B470" s="479">
        <v>45566</v>
      </c>
      <c r="C470" s="484">
        <v>45580.734722222223</v>
      </c>
      <c r="D470" s="473">
        <v>45581.593055555553</v>
      </c>
      <c r="E470" s="474">
        <v>45582</v>
      </c>
      <c r="F470" s="478">
        <v>45583</v>
      </c>
      <c r="G470" s="499">
        <v>45583</v>
      </c>
      <c r="H470" s="500" t="s">
        <v>613</v>
      </c>
      <c r="I470" s="485">
        <v>12756</v>
      </c>
      <c r="J470" s="501" t="s">
        <v>1934</v>
      </c>
      <c r="K470" s="296" t="s">
        <v>560</v>
      </c>
      <c r="L470" s="296" t="s">
        <v>560</v>
      </c>
      <c r="M470" s="472" t="s">
        <v>1936</v>
      </c>
      <c r="N470" s="416" t="s">
        <v>1935</v>
      </c>
      <c r="O470" s="519" t="s">
        <v>4674</v>
      </c>
      <c r="P470" s="502" t="s">
        <v>613</v>
      </c>
      <c r="Q470" s="128" t="s">
        <v>605</v>
      </c>
      <c r="R470" s="491">
        <v>0.42777777777777776</v>
      </c>
      <c r="S470" s="475">
        <v>0.48888888888888887</v>
      </c>
      <c r="T470" s="475">
        <v>6.1111111111111116E-2</v>
      </c>
      <c r="U470" s="475">
        <v>0.20833333333333334</v>
      </c>
      <c r="V470" s="503" t="str">
        <f t="shared" si="26"/>
        <v>Dentro</v>
      </c>
      <c r="W470" s="358" t="s">
        <v>605</v>
      </c>
      <c r="X470" s="489"/>
    </row>
    <row r="471" spans="1:24" s="10" customFormat="1" ht="15.75" hidden="1" customHeight="1" x14ac:dyDescent="0.3">
      <c r="A471" s="486" t="s">
        <v>4656</v>
      </c>
      <c r="B471" s="479">
        <v>45566</v>
      </c>
      <c r="C471" s="484">
        <v>45580.738194444442</v>
      </c>
      <c r="D471" s="473">
        <v>45581.593055555553</v>
      </c>
      <c r="E471" s="474">
        <v>45582</v>
      </c>
      <c r="F471" s="478">
        <v>45583</v>
      </c>
      <c r="G471" s="499">
        <v>45583</v>
      </c>
      <c r="H471" s="500" t="s">
        <v>613</v>
      </c>
      <c r="I471" s="485">
        <v>12757</v>
      </c>
      <c r="J471" s="501" t="s">
        <v>1937</v>
      </c>
      <c r="K471" s="296" t="s">
        <v>560</v>
      </c>
      <c r="L471" s="296" t="s">
        <v>560</v>
      </c>
      <c r="M471" s="472" t="s">
        <v>1939</v>
      </c>
      <c r="N471" s="416" t="s">
        <v>1938</v>
      </c>
      <c r="O471" s="519" t="s">
        <v>4674</v>
      </c>
      <c r="P471" s="502" t="s">
        <v>613</v>
      </c>
      <c r="Q471" s="128" t="s">
        <v>605</v>
      </c>
      <c r="R471" s="491">
        <v>0.42777777777777776</v>
      </c>
      <c r="S471" s="475">
        <v>0.48888888888888887</v>
      </c>
      <c r="T471" s="475">
        <v>6.1111111111111116E-2</v>
      </c>
      <c r="U471" s="475">
        <v>0.20833333333333334</v>
      </c>
      <c r="V471" s="503" t="str">
        <f t="shared" si="26"/>
        <v>Dentro</v>
      </c>
      <c r="W471" s="358" t="s">
        <v>605</v>
      </c>
      <c r="X471" s="489"/>
    </row>
    <row r="472" spans="1:24" s="10" customFormat="1" ht="15.75" hidden="1" customHeight="1" x14ac:dyDescent="0.3">
      <c r="A472" s="486" t="s">
        <v>4656</v>
      </c>
      <c r="B472" s="479">
        <v>45566</v>
      </c>
      <c r="C472" s="484">
        <v>45582.390972222223</v>
      </c>
      <c r="D472" s="473">
        <v>45582.513194444444</v>
      </c>
      <c r="E472" s="474">
        <v>45582</v>
      </c>
      <c r="F472" s="478">
        <v>45583</v>
      </c>
      <c r="G472" s="499">
        <v>45583</v>
      </c>
      <c r="H472" s="500" t="s">
        <v>613</v>
      </c>
      <c r="I472" s="485">
        <v>238338</v>
      </c>
      <c r="J472" s="501" t="s">
        <v>1940</v>
      </c>
      <c r="K472" s="296" t="s">
        <v>403</v>
      </c>
      <c r="L472" s="296" t="s">
        <v>560</v>
      </c>
      <c r="M472" s="472" t="s">
        <v>1942</v>
      </c>
      <c r="N472" s="416" t="s">
        <v>1941</v>
      </c>
      <c r="O472" s="474" t="s">
        <v>1014</v>
      </c>
      <c r="P472" s="502" t="s">
        <v>613</v>
      </c>
      <c r="Q472" s="128" t="s">
        <v>605</v>
      </c>
      <c r="R472" s="491">
        <v>0.26944444444444443</v>
      </c>
      <c r="S472" s="475">
        <v>0.35486111111111113</v>
      </c>
      <c r="T472" s="475">
        <v>8.5416666666666696E-2</v>
      </c>
      <c r="U472" s="475">
        <v>0.20833333333333334</v>
      </c>
      <c r="V472" s="503" t="str">
        <f t="shared" si="26"/>
        <v>Dentro</v>
      </c>
      <c r="W472" s="358" t="s">
        <v>605</v>
      </c>
      <c r="X472" s="489"/>
    </row>
    <row r="473" spans="1:24" s="10" customFormat="1" ht="15.75" hidden="1" customHeight="1" x14ac:dyDescent="0.3">
      <c r="A473" s="486" t="s">
        <v>4656</v>
      </c>
      <c r="B473" s="479">
        <v>45566</v>
      </c>
      <c r="C473" s="484">
        <v>45582.384722222225</v>
      </c>
      <c r="D473" s="473">
        <v>45582.585416666669</v>
      </c>
      <c r="E473" s="474">
        <v>45583</v>
      </c>
      <c r="F473" s="478">
        <v>45586</v>
      </c>
      <c r="G473" s="517">
        <v>45588</v>
      </c>
      <c r="H473" s="500" t="s">
        <v>2148</v>
      </c>
      <c r="I473" s="485">
        <v>12768</v>
      </c>
      <c r="J473" s="501" t="s">
        <v>1943</v>
      </c>
      <c r="K473" s="296" t="s">
        <v>560</v>
      </c>
      <c r="L473" s="296" t="s">
        <v>560</v>
      </c>
      <c r="M473" s="472" t="s">
        <v>1945</v>
      </c>
      <c r="N473" s="416" t="s">
        <v>1944</v>
      </c>
      <c r="O473" s="226" t="s">
        <v>618</v>
      </c>
      <c r="P473" s="502" t="s">
        <v>613</v>
      </c>
      <c r="Q473" s="128" t="s">
        <v>605</v>
      </c>
      <c r="R473" s="491">
        <v>0.36388888888888887</v>
      </c>
      <c r="S473" s="475">
        <v>0.54305555555555551</v>
      </c>
      <c r="T473" s="475">
        <v>0.17916666666666664</v>
      </c>
      <c r="U473" s="475">
        <v>0.20833333333333334</v>
      </c>
      <c r="V473" s="503" t="str">
        <f t="shared" si="26"/>
        <v>Dentro</v>
      </c>
      <c r="W473" s="358" t="s">
        <v>605</v>
      </c>
      <c r="X473" s="489" t="s">
        <v>1946</v>
      </c>
    </row>
    <row r="474" spans="1:24" s="10" customFormat="1" ht="15.75" hidden="1" customHeight="1" x14ac:dyDescent="0.3">
      <c r="A474" s="486" t="s">
        <v>4656</v>
      </c>
      <c r="B474" s="479">
        <v>45566</v>
      </c>
      <c r="C474" s="484">
        <v>45582.387499999997</v>
      </c>
      <c r="D474" s="473">
        <v>45582.586111111108</v>
      </c>
      <c r="E474" s="474">
        <v>45583</v>
      </c>
      <c r="F474" s="478">
        <v>45586</v>
      </c>
      <c r="G474" s="517">
        <v>45588</v>
      </c>
      <c r="H474" s="500" t="s">
        <v>2148</v>
      </c>
      <c r="I474" s="485">
        <v>12769</v>
      </c>
      <c r="J474" s="501" t="s">
        <v>1947</v>
      </c>
      <c r="K474" s="296" t="s">
        <v>560</v>
      </c>
      <c r="L474" s="296" t="s">
        <v>560</v>
      </c>
      <c r="M474" s="472" t="s">
        <v>1949</v>
      </c>
      <c r="N474" s="416" t="s">
        <v>1948</v>
      </c>
      <c r="O474" s="226" t="s">
        <v>618</v>
      </c>
      <c r="P474" s="502" t="s">
        <v>613</v>
      </c>
      <c r="Q474" s="128" t="s">
        <v>605</v>
      </c>
      <c r="R474" s="491">
        <v>0.36388888888888887</v>
      </c>
      <c r="S474" s="475">
        <v>0.54305555555555551</v>
      </c>
      <c r="T474" s="475">
        <v>0.17916666666666664</v>
      </c>
      <c r="U474" s="475">
        <v>0.20833333333333334</v>
      </c>
      <c r="V474" s="503" t="str">
        <f t="shared" si="26"/>
        <v>Dentro</v>
      </c>
      <c r="W474" s="358" t="s">
        <v>605</v>
      </c>
      <c r="X474" s="489" t="s">
        <v>1946</v>
      </c>
    </row>
    <row r="475" spans="1:24" s="10" customFormat="1" ht="15.75" hidden="1" customHeight="1" x14ac:dyDescent="0.3">
      <c r="A475" s="486" t="s">
        <v>4656</v>
      </c>
      <c r="B475" s="479">
        <v>45566</v>
      </c>
      <c r="C475" s="484">
        <v>45583.426388888889</v>
      </c>
      <c r="D475" s="473">
        <v>45583.591666666667</v>
      </c>
      <c r="E475" s="474">
        <v>45583</v>
      </c>
      <c r="F475" s="478">
        <v>45586</v>
      </c>
      <c r="G475" s="517">
        <v>45588</v>
      </c>
      <c r="H475" s="500" t="s">
        <v>2148</v>
      </c>
      <c r="I475" s="485">
        <v>238612</v>
      </c>
      <c r="J475" s="501" t="s">
        <v>1950</v>
      </c>
      <c r="K475" s="296" t="s">
        <v>403</v>
      </c>
      <c r="L475" s="296" t="s">
        <v>560</v>
      </c>
      <c r="M475" s="472" t="s">
        <v>1952</v>
      </c>
      <c r="N475" s="416" t="s">
        <v>1951</v>
      </c>
      <c r="O475" s="226" t="s">
        <v>618</v>
      </c>
      <c r="P475" s="502" t="s">
        <v>613</v>
      </c>
      <c r="Q475" s="128" t="s">
        <v>605</v>
      </c>
      <c r="R475" s="491">
        <v>0.36388888888888887</v>
      </c>
      <c r="S475" s="475">
        <v>0.54305555555555551</v>
      </c>
      <c r="T475" s="475">
        <v>0.17916666666666664</v>
      </c>
      <c r="U475" s="475">
        <v>0.20833333333333334</v>
      </c>
      <c r="V475" s="503" t="str">
        <f t="shared" si="26"/>
        <v>Dentro</v>
      </c>
      <c r="W475" s="358" t="s">
        <v>605</v>
      </c>
      <c r="X475" s="489"/>
    </row>
    <row r="476" spans="1:24" s="10" customFormat="1" ht="15.75" hidden="1" customHeight="1" x14ac:dyDescent="0.3">
      <c r="A476" s="486" t="s">
        <v>4656</v>
      </c>
      <c r="B476" s="479">
        <v>45566</v>
      </c>
      <c r="C476" s="484">
        <v>45583.439583333333</v>
      </c>
      <c r="D476" s="473">
        <v>45583.575694444444</v>
      </c>
      <c r="E476" s="474">
        <v>45583</v>
      </c>
      <c r="F476" s="478">
        <v>45586</v>
      </c>
      <c r="G476" s="517">
        <v>45588</v>
      </c>
      <c r="H476" s="500" t="s">
        <v>2148</v>
      </c>
      <c r="I476" s="485">
        <v>238610</v>
      </c>
      <c r="J476" s="501" t="s">
        <v>1953</v>
      </c>
      <c r="K476" s="296" t="s">
        <v>403</v>
      </c>
      <c r="L476" s="296" t="s">
        <v>560</v>
      </c>
      <c r="M476" s="472" t="s">
        <v>1955</v>
      </c>
      <c r="N476" s="416" t="s">
        <v>1954</v>
      </c>
      <c r="O476" s="226" t="s">
        <v>618</v>
      </c>
      <c r="P476" s="502" t="s">
        <v>613</v>
      </c>
      <c r="Q476" s="128" t="s">
        <v>605</v>
      </c>
      <c r="R476" s="491">
        <v>0.36388888888888887</v>
      </c>
      <c r="S476" s="475">
        <v>0.54305555555555551</v>
      </c>
      <c r="T476" s="475">
        <v>0.17916666666666664</v>
      </c>
      <c r="U476" s="475">
        <v>0.20833333333333334</v>
      </c>
      <c r="V476" s="503" t="str">
        <f t="shared" si="26"/>
        <v>Dentro</v>
      </c>
      <c r="W476" s="358" t="s">
        <v>605</v>
      </c>
      <c r="X476" s="489"/>
    </row>
    <row r="477" spans="1:24" s="10" customFormat="1" ht="15.75" hidden="1" customHeight="1" x14ac:dyDescent="0.3">
      <c r="A477" s="486" t="s">
        <v>4656</v>
      </c>
      <c r="B477" s="479">
        <v>45566</v>
      </c>
      <c r="C477" s="484">
        <v>45583.439583333333</v>
      </c>
      <c r="D477" s="473">
        <v>45583.571527777778</v>
      </c>
      <c r="E477" s="474">
        <v>45583</v>
      </c>
      <c r="F477" s="478">
        <v>45586</v>
      </c>
      <c r="G477" s="517">
        <v>45588</v>
      </c>
      <c r="H477" s="500" t="s">
        <v>2148</v>
      </c>
      <c r="I477" s="485">
        <v>238611</v>
      </c>
      <c r="J477" s="501" t="s">
        <v>1956</v>
      </c>
      <c r="K477" s="296" t="s">
        <v>403</v>
      </c>
      <c r="L477" s="296" t="s">
        <v>560</v>
      </c>
      <c r="M477" s="472" t="s">
        <v>1958</v>
      </c>
      <c r="N477" s="416" t="s">
        <v>1957</v>
      </c>
      <c r="O477" s="226" t="s">
        <v>618</v>
      </c>
      <c r="P477" s="502" t="s">
        <v>613</v>
      </c>
      <c r="Q477" s="128" t="s">
        <v>605</v>
      </c>
      <c r="R477" s="491">
        <v>0.36388888888888887</v>
      </c>
      <c r="S477" s="475">
        <v>0.54305555555555551</v>
      </c>
      <c r="T477" s="475">
        <v>0.17916666666666664</v>
      </c>
      <c r="U477" s="475">
        <v>0.20833333333333334</v>
      </c>
      <c r="V477" s="503" t="str">
        <f t="shared" si="26"/>
        <v>Dentro</v>
      </c>
      <c r="W477" s="358" t="s">
        <v>605</v>
      </c>
      <c r="X477" s="489"/>
    </row>
    <row r="478" spans="1:24" s="10" customFormat="1" ht="15.75" hidden="1" customHeight="1" x14ac:dyDescent="0.3">
      <c r="A478" s="486" t="s">
        <v>4656</v>
      </c>
      <c r="B478" s="479">
        <v>45566</v>
      </c>
      <c r="C478" s="484">
        <v>45582.506249999999</v>
      </c>
      <c r="D478" s="473">
        <v>45583.73333333333</v>
      </c>
      <c r="E478" s="474">
        <v>45586</v>
      </c>
      <c r="F478" s="478">
        <v>45586</v>
      </c>
      <c r="G478" s="517">
        <v>45588</v>
      </c>
      <c r="H478" s="500" t="s">
        <v>2148</v>
      </c>
      <c r="I478" s="485">
        <v>12761</v>
      </c>
      <c r="J478" s="501" t="s">
        <v>1959</v>
      </c>
      <c r="K478" s="296" t="s">
        <v>560</v>
      </c>
      <c r="L478" s="296" t="s">
        <v>560</v>
      </c>
      <c r="M478" s="472" t="s">
        <v>1961</v>
      </c>
      <c r="N478" s="416" t="s">
        <v>1960</v>
      </c>
      <c r="O478" s="226" t="s">
        <v>618</v>
      </c>
      <c r="P478" s="502" t="s">
        <v>613</v>
      </c>
      <c r="Q478" s="128" t="s">
        <v>605</v>
      </c>
      <c r="R478" s="491">
        <v>0.5805555555555556</v>
      </c>
      <c r="S478" s="475">
        <v>0.73333333333333328</v>
      </c>
      <c r="T478" s="475">
        <v>0.15277777777777768</v>
      </c>
      <c r="U478" s="475">
        <v>0.20833333333333334</v>
      </c>
      <c r="V478" s="503" t="str">
        <f t="shared" si="26"/>
        <v>Dentro</v>
      </c>
      <c r="W478" s="358" t="s">
        <v>605</v>
      </c>
      <c r="X478" s="489"/>
    </row>
    <row r="479" spans="1:24" s="10" customFormat="1" ht="15.75" hidden="1" customHeight="1" x14ac:dyDescent="0.3">
      <c r="A479" s="486" t="s">
        <v>4656</v>
      </c>
      <c r="B479" s="479">
        <v>45566</v>
      </c>
      <c r="C479" s="484">
        <v>45582.506249999999</v>
      </c>
      <c r="D479" s="473">
        <v>45583.741666666669</v>
      </c>
      <c r="E479" s="474">
        <v>45586</v>
      </c>
      <c r="F479" s="478">
        <v>45586</v>
      </c>
      <c r="G479" s="517">
        <v>45588</v>
      </c>
      <c r="H479" s="500" t="s">
        <v>2148</v>
      </c>
      <c r="I479" s="485">
        <v>12773</v>
      </c>
      <c r="J479" s="501" t="s">
        <v>1962</v>
      </c>
      <c r="K479" s="296" t="s">
        <v>560</v>
      </c>
      <c r="L479" s="296" t="s">
        <v>560</v>
      </c>
      <c r="M479" s="472" t="s">
        <v>1964</v>
      </c>
      <c r="N479" s="416" t="s">
        <v>1963</v>
      </c>
      <c r="O479" s="226" t="s">
        <v>618</v>
      </c>
      <c r="P479" s="502" t="s">
        <v>613</v>
      </c>
      <c r="Q479" s="128" t="s">
        <v>605</v>
      </c>
      <c r="R479" s="491">
        <v>0.5805555555555556</v>
      </c>
      <c r="S479" s="475">
        <v>0.73333333333333328</v>
      </c>
      <c r="T479" s="475">
        <v>0.15277777777777768</v>
      </c>
      <c r="U479" s="475">
        <v>0.20833333333333334</v>
      </c>
      <c r="V479" s="503" t="str">
        <f t="shared" si="26"/>
        <v>Dentro</v>
      </c>
      <c r="W479" s="358" t="s">
        <v>605</v>
      </c>
      <c r="X479" s="489"/>
    </row>
    <row r="480" spans="1:24" s="10" customFormat="1" ht="15.75" hidden="1" customHeight="1" x14ac:dyDescent="0.3">
      <c r="A480" s="486" t="s">
        <v>4656</v>
      </c>
      <c r="B480" s="479">
        <v>45566</v>
      </c>
      <c r="C480" s="484">
        <v>45583.425694444442</v>
      </c>
      <c r="D480" s="473">
        <v>46678.730555555558</v>
      </c>
      <c r="E480" s="474">
        <v>45586</v>
      </c>
      <c r="F480" s="478">
        <v>45586</v>
      </c>
      <c r="G480" s="517">
        <v>45588</v>
      </c>
      <c r="H480" s="500" t="s">
        <v>2148</v>
      </c>
      <c r="I480" s="485">
        <v>12774</v>
      </c>
      <c r="J480" s="501" t="s">
        <v>1965</v>
      </c>
      <c r="K480" s="296" t="s">
        <v>560</v>
      </c>
      <c r="L480" s="296" t="s">
        <v>560</v>
      </c>
      <c r="M480" s="472" t="s">
        <v>1967</v>
      </c>
      <c r="N480" s="416" t="s">
        <v>1966</v>
      </c>
      <c r="O480" s="226" t="s">
        <v>618</v>
      </c>
      <c r="P480" s="502" t="s">
        <v>613</v>
      </c>
      <c r="Q480" s="128" t="s">
        <v>605</v>
      </c>
      <c r="R480" s="491">
        <v>0.5805555555555556</v>
      </c>
      <c r="S480" s="475">
        <v>0.73333333333333328</v>
      </c>
      <c r="T480" s="475">
        <v>0.15277777777777768</v>
      </c>
      <c r="U480" s="475">
        <v>0.20833333333333334</v>
      </c>
      <c r="V480" s="503" t="str">
        <f t="shared" si="26"/>
        <v>Dentro</v>
      </c>
      <c r="W480" s="358" t="s">
        <v>605</v>
      </c>
      <c r="X480" s="489"/>
    </row>
    <row r="481" spans="1:24" s="10" customFormat="1" ht="15.75" hidden="1" customHeight="1" x14ac:dyDescent="0.3">
      <c r="A481" s="486" t="s">
        <v>4656</v>
      </c>
      <c r="B481" s="479">
        <v>45566</v>
      </c>
      <c r="C481" s="484">
        <v>45583.429166666669</v>
      </c>
      <c r="D481" s="473">
        <v>45583.681250000001</v>
      </c>
      <c r="E481" s="474">
        <v>45586</v>
      </c>
      <c r="F481" s="478">
        <v>45586</v>
      </c>
      <c r="G481" s="517">
        <v>45588</v>
      </c>
      <c r="H481" s="500" t="s">
        <v>2148</v>
      </c>
      <c r="I481" s="485">
        <v>12765</v>
      </c>
      <c r="J481" s="501" t="s">
        <v>1968</v>
      </c>
      <c r="K481" s="296" t="s">
        <v>560</v>
      </c>
      <c r="L481" s="296" t="s">
        <v>560</v>
      </c>
      <c r="M481" s="472" t="s">
        <v>1970</v>
      </c>
      <c r="N481" s="416" t="s">
        <v>1969</v>
      </c>
      <c r="O481" s="226" t="s">
        <v>618</v>
      </c>
      <c r="P481" s="502" t="s">
        <v>613</v>
      </c>
      <c r="Q481" s="128" t="s">
        <v>605</v>
      </c>
      <c r="R481" s="491">
        <v>0.5805555555555556</v>
      </c>
      <c r="S481" s="475">
        <v>0.73333333333333328</v>
      </c>
      <c r="T481" s="475">
        <v>0.15277777777777768</v>
      </c>
      <c r="U481" s="475">
        <v>0.20833333333333334</v>
      </c>
      <c r="V481" s="503" t="str">
        <f t="shared" si="26"/>
        <v>Dentro</v>
      </c>
      <c r="W481" s="358" t="s">
        <v>605</v>
      </c>
      <c r="X481" s="489"/>
    </row>
    <row r="482" spans="1:24" s="10" customFormat="1" ht="15.75" hidden="1" customHeight="1" x14ac:dyDescent="0.3">
      <c r="A482" s="486" t="s">
        <v>4656</v>
      </c>
      <c r="B482" s="479">
        <v>45566</v>
      </c>
      <c r="C482" s="484">
        <v>45583.429861111108</v>
      </c>
      <c r="D482" s="473">
        <v>45583.697222222225</v>
      </c>
      <c r="E482" s="474">
        <v>45586</v>
      </c>
      <c r="F482" s="478">
        <v>45586</v>
      </c>
      <c r="G482" s="517">
        <v>45588</v>
      </c>
      <c r="H482" s="500" t="s">
        <v>2148</v>
      </c>
      <c r="I482" s="485">
        <v>12766</v>
      </c>
      <c r="J482" s="501" t="s">
        <v>1971</v>
      </c>
      <c r="K482" s="296" t="s">
        <v>560</v>
      </c>
      <c r="L482" s="296" t="s">
        <v>560</v>
      </c>
      <c r="M482" s="472" t="s">
        <v>1973</v>
      </c>
      <c r="N482" s="416" t="s">
        <v>1972</v>
      </c>
      <c r="O482" s="226" t="s">
        <v>618</v>
      </c>
      <c r="P482" s="502" t="s">
        <v>613</v>
      </c>
      <c r="Q482" s="128" t="s">
        <v>605</v>
      </c>
      <c r="R482" s="491">
        <v>0.5805555555555556</v>
      </c>
      <c r="S482" s="475">
        <v>0.73333333333333328</v>
      </c>
      <c r="T482" s="475">
        <v>0.15277777777777768</v>
      </c>
      <c r="U482" s="475">
        <v>0.20833333333333334</v>
      </c>
      <c r="V482" s="503" t="str">
        <f t="shared" si="26"/>
        <v>Dentro</v>
      </c>
      <c r="W482" s="358" t="s">
        <v>605</v>
      </c>
      <c r="X482" s="489"/>
    </row>
    <row r="483" spans="1:24" s="10" customFormat="1" ht="15.75" hidden="1" customHeight="1" x14ac:dyDescent="0.3">
      <c r="A483" s="486" t="s">
        <v>4656</v>
      </c>
      <c r="B483" s="479">
        <v>45566</v>
      </c>
      <c r="C483" s="484">
        <v>45583.432638888888</v>
      </c>
      <c r="D483" s="473">
        <v>45583.638194444444</v>
      </c>
      <c r="E483" s="474">
        <v>45586</v>
      </c>
      <c r="F483" s="478">
        <v>45586</v>
      </c>
      <c r="G483" s="517">
        <v>45588</v>
      </c>
      <c r="H483" s="500" t="s">
        <v>2148</v>
      </c>
      <c r="I483" s="485">
        <v>12767</v>
      </c>
      <c r="J483" s="501" t="s">
        <v>1974</v>
      </c>
      <c r="K483" s="296" t="s">
        <v>560</v>
      </c>
      <c r="L483" s="296" t="s">
        <v>560</v>
      </c>
      <c r="M483" s="472" t="s">
        <v>1976</v>
      </c>
      <c r="N483" s="416" t="s">
        <v>1975</v>
      </c>
      <c r="O483" s="226" t="s">
        <v>618</v>
      </c>
      <c r="P483" s="502" t="s">
        <v>613</v>
      </c>
      <c r="Q483" s="128" t="s">
        <v>605</v>
      </c>
      <c r="R483" s="491">
        <v>0.5805555555555556</v>
      </c>
      <c r="S483" s="475">
        <v>0.73333333333333328</v>
      </c>
      <c r="T483" s="475">
        <v>0.15277777777777768</v>
      </c>
      <c r="U483" s="475">
        <v>0.20833333333333334</v>
      </c>
      <c r="V483" s="503" t="str">
        <f t="shared" si="26"/>
        <v>Dentro</v>
      </c>
      <c r="W483" s="358" t="s">
        <v>605</v>
      </c>
      <c r="X483" s="489"/>
    </row>
    <row r="484" spans="1:24" s="10" customFormat="1" ht="15.75" hidden="1" customHeight="1" x14ac:dyDescent="0.3">
      <c r="A484" s="486" t="s">
        <v>4656</v>
      </c>
      <c r="B484" s="479">
        <v>45566</v>
      </c>
      <c r="C484" s="484">
        <v>45583.429861111108</v>
      </c>
      <c r="D484" s="473">
        <v>45583.680555555555</v>
      </c>
      <c r="E484" s="474">
        <v>45586</v>
      </c>
      <c r="F484" s="478">
        <v>45586</v>
      </c>
      <c r="G484" s="517">
        <v>45588</v>
      </c>
      <c r="H484" s="500" t="s">
        <v>2148</v>
      </c>
      <c r="I484" s="485">
        <v>12772</v>
      </c>
      <c r="J484" s="501" t="s">
        <v>1977</v>
      </c>
      <c r="K484" s="296" t="s">
        <v>560</v>
      </c>
      <c r="L484" s="296" t="s">
        <v>560</v>
      </c>
      <c r="M484" s="472" t="s">
        <v>1979</v>
      </c>
      <c r="N484" s="416" t="s">
        <v>1978</v>
      </c>
      <c r="O484" s="474" t="s">
        <v>612</v>
      </c>
      <c r="P484" s="502" t="s">
        <v>613</v>
      </c>
      <c r="Q484" s="128" t="s">
        <v>605</v>
      </c>
      <c r="R484" s="491">
        <v>0.53819444444444442</v>
      </c>
      <c r="S484" s="475">
        <v>0.60624999999999996</v>
      </c>
      <c r="T484" s="475">
        <v>6.8055555555555536E-2</v>
      </c>
      <c r="U484" s="475">
        <v>0.20833333333333334</v>
      </c>
      <c r="V484" s="503" t="str">
        <f t="shared" si="26"/>
        <v>Dentro</v>
      </c>
      <c r="W484" s="358" t="s">
        <v>605</v>
      </c>
      <c r="X484" s="489"/>
    </row>
    <row r="485" spans="1:24" s="10" customFormat="1" ht="15.75" hidden="1" customHeight="1" x14ac:dyDescent="0.3">
      <c r="A485" s="486" t="s">
        <v>4656</v>
      </c>
      <c r="B485" s="479">
        <v>45566</v>
      </c>
      <c r="C485" s="484">
        <v>45583.640972222223</v>
      </c>
      <c r="D485" s="473">
        <v>45583.694444444445</v>
      </c>
      <c r="E485" s="474">
        <v>45587</v>
      </c>
      <c r="F485" s="478">
        <v>45587</v>
      </c>
      <c r="G485" s="499">
        <v>45588</v>
      </c>
      <c r="H485" s="500" t="s">
        <v>613</v>
      </c>
      <c r="I485" s="485">
        <v>12771</v>
      </c>
      <c r="J485" s="501" t="s">
        <v>1980</v>
      </c>
      <c r="K485" s="296" t="s">
        <v>560</v>
      </c>
      <c r="L485" s="296" t="s">
        <v>560</v>
      </c>
      <c r="M485" s="472" t="s">
        <v>1983</v>
      </c>
      <c r="N485" s="416" t="s">
        <v>1982</v>
      </c>
      <c r="O485" s="226" t="s">
        <v>618</v>
      </c>
      <c r="P485" s="502" t="s">
        <v>613</v>
      </c>
      <c r="Q485" s="128" t="s">
        <v>605</v>
      </c>
      <c r="R485" s="491">
        <v>0.61388888888888893</v>
      </c>
      <c r="S485" s="475">
        <v>0.6875</v>
      </c>
      <c r="T485" s="475">
        <v>7.3611111111111072E-2</v>
      </c>
      <c r="U485" s="475">
        <v>0.20833333333333334</v>
      </c>
      <c r="V485" s="503" t="str">
        <f t="shared" si="26"/>
        <v>Dentro</v>
      </c>
      <c r="W485" s="358" t="s">
        <v>605</v>
      </c>
      <c r="X485" s="480" t="s">
        <v>4657</v>
      </c>
    </row>
    <row r="486" spans="1:24" s="10" customFormat="1" ht="15.75" hidden="1" customHeight="1" x14ac:dyDescent="0.3">
      <c r="A486" s="486" t="s">
        <v>4656</v>
      </c>
      <c r="B486" s="479">
        <v>45566</v>
      </c>
      <c r="C486" s="484">
        <v>45583.686111111114</v>
      </c>
      <c r="D486" s="473">
        <v>45586.417361111111</v>
      </c>
      <c r="E486" s="474">
        <v>45586</v>
      </c>
      <c r="F486" s="478">
        <v>45587</v>
      </c>
      <c r="G486" s="499">
        <v>45588</v>
      </c>
      <c r="H486" s="500" t="s">
        <v>613</v>
      </c>
      <c r="I486" s="485">
        <v>238607</v>
      </c>
      <c r="J486" s="501" t="s">
        <v>1984</v>
      </c>
      <c r="K486" s="296" t="s">
        <v>403</v>
      </c>
      <c r="L486" s="296" t="s">
        <v>560</v>
      </c>
      <c r="M486" s="472" t="s">
        <v>1986</v>
      </c>
      <c r="N486" s="416" t="s">
        <v>1985</v>
      </c>
      <c r="O486" s="474" t="s">
        <v>635</v>
      </c>
      <c r="P486" s="502" t="s">
        <v>613</v>
      </c>
      <c r="Q486" s="128" t="s">
        <v>605</v>
      </c>
      <c r="R486" s="491">
        <v>0.3659722222222222</v>
      </c>
      <c r="S486" s="475">
        <v>0.47291666666666665</v>
      </c>
      <c r="T486" s="475">
        <v>0.10694444444444445</v>
      </c>
      <c r="U486" s="475">
        <v>0.20833333333333334</v>
      </c>
      <c r="V486" s="503" t="str">
        <f t="shared" si="26"/>
        <v>Dentro</v>
      </c>
      <c r="W486" s="358" t="s">
        <v>605</v>
      </c>
      <c r="X486" s="489"/>
    </row>
    <row r="487" spans="1:24" s="10" customFormat="1" ht="15.75" hidden="1" customHeight="1" x14ac:dyDescent="0.3">
      <c r="A487" s="486" t="s">
        <v>4656</v>
      </c>
      <c r="B487" s="479">
        <v>45566</v>
      </c>
      <c r="C487" s="484">
        <v>45583.697222222225</v>
      </c>
      <c r="D487" s="473">
        <v>45586.418055555558</v>
      </c>
      <c r="E487" s="474">
        <v>45586</v>
      </c>
      <c r="F487" s="478">
        <v>45587</v>
      </c>
      <c r="G487" s="499">
        <v>45588</v>
      </c>
      <c r="H487" s="500" t="s">
        <v>613</v>
      </c>
      <c r="I487" s="485">
        <v>238606</v>
      </c>
      <c r="J487" s="501" t="s">
        <v>1987</v>
      </c>
      <c r="K487" s="296" t="s">
        <v>403</v>
      </c>
      <c r="L487" s="296" t="s">
        <v>560</v>
      </c>
      <c r="M487" s="472" t="s">
        <v>1989</v>
      </c>
      <c r="N487" s="416" t="s">
        <v>1988</v>
      </c>
      <c r="O487" s="474" t="s">
        <v>635</v>
      </c>
      <c r="P487" s="502" t="s">
        <v>613</v>
      </c>
      <c r="Q487" s="128" t="s">
        <v>605</v>
      </c>
      <c r="R487" s="491">
        <v>0.3659722222222222</v>
      </c>
      <c r="S487" s="475">
        <v>0.47291666666666665</v>
      </c>
      <c r="T487" s="475">
        <v>0.10694444444444445</v>
      </c>
      <c r="U487" s="475">
        <v>0.20833333333333334</v>
      </c>
      <c r="V487" s="503" t="str">
        <f t="shared" si="26"/>
        <v>Dentro</v>
      </c>
      <c r="W487" s="358" t="s">
        <v>605</v>
      </c>
      <c r="X487" s="489"/>
    </row>
    <row r="488" spans="1:24" s="10" customFormat="1" ht="15.75" hidden="1" customHeight="1" x14ac:dyDescent="0.3">
      <c r="A488" s="486" t="s">
        <v>4656</v>
      </c>
      <c r="B488" s="479">
        <v>45566</v>
      </c>
      <c r="C488" s="484">
        <v>45583.682638888888</v>
      </c>
      <c r="D488" s="473">
        <v>45586.415277777778</v>
      </c>
      <c r="E488" s="474">
        <v>45586</v>
      </c>
      <c r="F488" s="478">
        <v>45587</v>
      </c>
      <c r="G488" s="499">
        <v>45588</v>
      </c>
      <c r="H488" s="500" t="s">
        <v>613</v>
      </c>
      <c r="I488" s="485">
        <v>238608</v>
      </c>
      <c r="J488" s="501" t="s">
        <v>1990</v>
      </c>
      <c r="K488" s="296" t="s">
        <v>403</v>
      </c>
      <c r="L488" s="296" t="s">
        <v>560</v>
      </c>
      <c r="M488" s="472" t="s">
        <v>1992</v>
      </c>
      <c r="N488" s="416" t="s">
        <v>1991</v>
      </c>
      <c r="O488" s="474" t="s">
        <v>635</v>
      </c>
      <c r="P488" s="502" t="s">
        <v>613</v>
      </c>
      <c r="Q488" s="128" t="s">
        <v>605</v>
      </c>
      <c r="R488" s="491">
        <v>0.3659722222222222</v>
      </c>
      <c r="S488" s="475">
        <v>0.47291666666666665</v>
      </c>
      <c r="T488" s="475">
        <v>0.10694444444444445</v>
      </c>
      <c r="U488" s="475">
        <v>0.20833333333333334</v>
      </c>
      <c r="V488" s="503" t="str">
        <f t="shared" si="26"/>
        <v>Dentro</v>
      </c>
      <c r="W488" s="358" t="s">
        <v>605</v>
      </c>
      <c r="X488" s="489"/>
    </row>
    <row r="489" spans="1:24" s="10" customFormat="1" ht="15.75" hidden="1" customHeight="1" x14ac:dyDescent="0.3">
      <c r="A489" s="486" t="s">
        <v>4656</v>
      </c>
      <c r="B489" s="479">
        <v>45566</v>
      </c>
      <c r="C489" s="484">
        <v>45586.529861111114</v>
      </c>
      <c r="D489" s="473">
        <v>45586.615277777775</v>
      </c>
      <c r="E489" s="474">
        <v>45586</v>
      </c>
      <c r="F489" s="478">
        <v>45587</v>
      </c>
      <c r="G489" s="499">
        <v>45588</v>
      </c>
      <c r="H489" s="500" t="s">
        <v>613</v>
      </c>
      <c r="I489" s="485">
        <v>238609</v>
      </c>
      <c r="J489" s="501" t="s">
        <v>1993</v>
      </c>
      <c r="K489" s="296" t="s">
        <v>403</v>
      </c>
      <c r="L489" s="296" t="s">
        <v>560</v>
      </c>
      <c r="M489" s="472" t="s">
        <v>1995</v>
      </c>
      <c r="N489" s="416" t="s">
        <v>1994</v>
      </c>
      <c r="O489" s="474" t="s">
        <v>635</v>
      </c>
      <c r="P489" s="502" t="s">
        <v>613</v>
      </c>
      <c r="Q489" s="128" t="s">
        <v>605</v>
      </c>
      <c r="R489" s="491">
        <v>0.3659722222222222</v>
      </c>
      <c r="S489" s="475">
        <v>0.47291666666666665</v>
      </c>
      <c r="T489" s="475">
        <v>0.10694444444444445</v>
      </c>
      <c r="U489" s="475">
        <v>0.20833333333333334</v>
      </c>
      <c r="V489" s="503" t="str">
        <f t="shared" si="26"/>
        <v>Dentro</v>
      </c>
      <c r="W489" s="358" t="s">
        <v>605</v>
      </c>
      <c r="X489" s="489"/>
    </row>
    <row r="490" spans="1:24" s="10" customFormat="1" ht="15.75" hidden="1" customHeight="1" x14ac:dyDescent="0.3">
      <c r="A490" s="486" t="s">
        <v>4656</v>
      </c>
      <c r="B490" s="479">
        <v>45566</v>
      </c>
      <c r="C490" s="484">
        <v>45586.679861111108</v>
      </c>
      <c r="D490" s="473">
        <v>45587.370138888888</v>
      </c>
      <c r="E490" s="474">
        <v>45587</v>
      </c>
      <c r="F490" s="478">
        <v>45588</v>
      </c>
      <c r="G490" s="499">
        <v>45588</v>
      </c>
      <c r="H490" s="500" t="s">
        <v>613</v>
      </c>
      <c r="I490" s="485">
        <v>238824</v>
      </c>
      <c r="J490" s="501" t="s">
        <v>1996</v>
      </c>
      <c r="K490" s="296" t="s">
        <v>403</v>
      </c>
      <c r="L490" s="296" t="s">
        <v>560</v>
      </c>
      <c r="M490" s="472" t="s">
        <v>1998</v>
      </c>
      <c r="N490" s="416" t="s">
        <v>1997</v>
      </c>
      <c r="O490" s="519" t="s">
        <v>4674</v>
      </c>
      <c r="P490" s="502" t="s">
        <v>613</v>
      </c>
      <c r="Q490" s="128" t="s">
        <v>605</v>
      </c>
      <c r="R490" s="491">
        <v>0.34027777777777779</v>
      </c>
      <c r="S490" s="475">
        <v>0.39513888888888887</v>
      </c>
      <c r="T490" s="475">
        <v>5.4861111111111083E-2</v>
      </c>
      <c r="U490" s="475">
        <v>0.20833333333333334</v>
      </c>
      <c r="V490" s="503" t="str">
        <f t="shared" si="26"/>
        <v>Dentro</v>
      </c>
      <c r="W490" s="358" t="s">
        <v>605</v>
      </c>
      <c r="X490" s="489"/>
    </row>
    <row r="491" spans="1:24" s="10" customFormat="1" ht="15.75" hidden="1" customHeight="1" x14ac:dyDescent="0.3">
      <c r="A491" s="486" t="s">
        <v>4656</v>
      </c>
      <c r="B491" s="479">
        <v>45566</v>
      </c>
      <c r="C491" s="484">
        <v>45586.749305555553</v>
      </c>
      <c r="D491" s="473">
        <v>45587.37222222222</v>
      </c>
      <c r="E491" s="474">
        <v>45587</v>
      </c>
      <c r="F491" s="478">
        <v>45588</v>
      </c>
      <c r="G491" s="499">
        <v>45588</v>
      </c>
      <c r="H491" s="500" t="s">
        <v>613</v>
      </c>
      <c r="I491" s="485">
        <v>238826</v>
      </c>
      <c r="J491" s="501" t="s">
        <v>1999</v>
      </c>
      <c r="K491" s="296" t="s">
        <v>403</v>
      </c>
      <c r="L491" s="296" t="s">
        <v>560</v>
      </c>
      <c r="M491" s="472" t="s">
        <v>2001</v>
      </c>
      <c r="N491" s="416" t="s">
        <v>2000</v>
      </c>
      <c r="O491" s="519" t="s">
        <v>4674</v>
      </c>
      <c r="P491" s="502" t="s">
        <v>613</v>
      </c>
      <c r="Q491" s="128" t="s">
        <v>605</v>
      </c>
      <c r="R491" s="491">
        <v>0.34027777777777779</v>
      </c>
      <c r="S491" s="475">
        <v>0.39513888888888887</v>
      </c>
      <c r="T491" s="475">
        <v>5.4861111111111083E-2</v>
      </c>
      <c r="U491" s="475">
        <v>0.20833333333333334</v>
      </c>
      <c r="V491" s="503" t="str">
        <f t="shared" si="26"/>
        <v>Dentro</v>
      </c>
      <c r="W491" s="358" t="s">
        <v>605</v>
      </c>
      <c r="X491" s="489"/>
    </row>
    <row r="492" spans="1:24" s="10" customFormat="1" ht="15.75" hidden="1" customHeight="1" x14ac:dyDescent="0.3">
      <c r="A492" s="486" t="s">
        <v>4656</v>
      </c>
      <c r="B492" s="479">
        <v>45566</v>
      </c>
      <c r="C492" s="484">
        <v>45586.745833333334</v>
      </c>
      <c r="D492" s="473">
        <v>45587.47152777778</v>
      </c>
      <c r="E492" s="474">
        <v>45587</v>
      </c>
      <c r="F492" s="478">
        <v>45588</v>
      </c>
      <c r="G492" s="499">
        <v>45588</v>
      </c>
      <c r="H492" s="500" t="s">
        <v>613</v>
      </c>
      <c r="I492" s="485">
        <v>12788</v>
      </c>
      <c r="J492" s="501" t="s">
        <v>2002</v>
      </c>
      <c r="K492" s="296" t="s">
        <v>560</v>
      </c>
      <c r="L492" s="296" t="s">
        <v>560</v>
      </c>
      <c r="M492" s="472" t="s">
        <v>2004</v>
      </c>
      <c r="N492" s="416" t="s">
        <v>2003</v>
      </c>
      <c r="O492" s="519" t="s">
        <v>4674</v>
      </c>
      <c r="P492" s="502" t="s">
        <v>613</v>
      </c>
      <c r="Q492" s="128" t="s">
        <v>605</v>
      </c>
      <c r="R492" s="491">
        <v>0.34027777777777779</v>
      </c>
      <c r="S492" s="475">
        <v>0.39513888888888887</v>
      </c>
      <c r="T492" s="475">
        <v>5.4861111111111083E-2</v>
      </c>
      <c r="U492" s="475">
        <v>0.20833333333333334</v>
      </c>
      <c r="V492" s="503" t="str">
        <f t="shared" si="26"/>
        <v>Dentro</v>
      </c>
      <c r="W492" s="358" t="s">
        <v>605</v>
      </c>
      <c r="X492" s="489"/>
    </row>
    <row r="493" spans="1:24" s="10" customFormat="1" ht="15.75" hidden="1" customHeight="1" x14ac:dyDescent="0.3">
      <c r="A493" s="486" t="s">
        <v>4656</v>
      </c>
      <c r="B493" s="479">
        <v>45566</v>
      </c>
      <c r="C493" s="484">
        <v>45588.436805555553</v>
      </c>
      <c r="D493" s="473">
        <v>45588.499305555553</v>
      </c>
      <c r="E493" s="474">
        <v>45588</v>
      </c>
      <c r="F493" s="478">
        <v>45589</v>
      </c>
      <c r="G493" s="499">
        <v>45590</v>
      </c>
      <c r="H493" s="500" t="s">
        <v>613</v>
      </c>
      <c r="I493" s="485">
        <v>238956</v>
      </c>
      <c r="J493" s="501" t="s">
        <v>2005</v>
      </c>
      <c r="K493" s="296" t="s">
        <v>403</v>
      </c>
      <c r="L493" s="296" t="s">
        <v>560</v>
      </c>
      <c r="M493" s="472" t="s">
        <v>2007</v>
      </c>
      <c r="N493" s="416" t="s">
        <v>2006</v>
      </c>
      <c r="O493" s="474" t="s">
        <v>635</v>
      </c>
      <c r="P493" s="502" t="s">
        <v>613</v>
      </c>
      <c r="Q493" s="128" t="s">
        <v>605</v>
      </c>
      <c r="R493" s="491">
        <v>0.3215277777777778</v>
      </c>
      <c r="S493" s="475">
        <v>0.38750000000000001</v>
      </c>
      <c r="T493" s="475">
        <v>6.597222222222221E-2</v>
      </c>
      <c r="U493" s="475">
        <v>0.20833333333333334</v>
      </c>
      <c r="V493" s="503" t="str">
        <f t="shared" si="26"/>
        <v>Dentro</v>
      </c>
      <c r="W493" s="358" t="s">
        <v>605</v>
      </c>
      <c r="X493" s="489"/>
    </row>
    <row r="494" spans="1:24" s="10" customFormat="1" ht="15.75" hidden="1" customHeight="1" x14ac:dyDescent="0.3">
      <c r="A494" s="486" t="s">
        <v>4656</v>
      </c>
      <c r="B494" s="479">
        <v>45566</v>
      </c>
      <c r="C494" s="484">
        <v>45588.4375</v>
      </c>
      <c r="D494" s="473">
        <v>45588.503472222219</v>
      </c>
      <c r="E494" s="474">
        <v>45588</v>
      </c>
      <c r="F494" s="478">
        <v>45589</v>
      </c>
      <c r="G494" s="499">
        <v>45590</v>
      </c>
      <c r="H494" s="500" t="s">
        <v>613</v>
      </c>
      <c r="I494" s="485">
        <v>238953</v>
      </c>
      <c r="J494" s="501" t="s">
        <v>2008</v>
      </c>
      <c r="K494" s="296" t="s">
        <v>403</v>
      </c>
      <c r="L494" s="296" t="s">
        <v>560</v>
      </c>
      <c r="M494" s="472" t="s">
        <v>2010</v>
      </c>
      <c r="N494" s="416" t="s">
        <v>2009</v>
      </c>
      <c r="O494" s="474" t="s">
        <v>635</v>
      </c>
      <c r="P494" s="502" t="s">
        <v>613</v>
      </c>
      <c r="Q494" s="128" t="s">
        <v>605</v>
      </c>
      <c r="R494" s="491">
        <v>0.3215277777777778</v>
      </c>
      <c r="S494" s="475">
        <v>0.38750000000000001</v>
      </c>
      <c r="T494" s="475">
        <v>6.597222222222221E-2</v>
      </c>
      <c r="U494" s="475">
        <v>0.20833333333333334</v>
      </c>
      <c r="V494" s="503" t="str">
        <f t="shared" si="26"/>
        <v>Dentro</v>
      </c>
      <c r="W494" s="358" t="s">
        <v>605</v>
      </c>
      <c r="X494" s="489"/>
    </row>
    <row r="495" spans="1:24" s="10" customFormat="1" ht="15.75" hidden="1" customHeight="1" x14ac:dyDescent="0.3">
      <c r="A495" s="486" t="s">
        <v>4656</v>
      </c>
      <c r="B495" s="479">
        <v>45566</v>
      </c>
      <c r="C495" s="484">
        <v>45588.436805555553</v>
      </c>
      <c r="D495" s="473">
        <v>45588.505555555559</v>
      </c>
      <c r="E495" s="474">
        <v>45588</v>
      </c>
      <c r="F495" s="478">
        <v>45589</v>
      </c>
      <c r="G495" s="499">
        <v>45590</v>
      </c>
      <c r="H495" s="500" t="s">
        <v>613</v>
      </c>
      <c r="I495" s="485">
        <v>238957</v>
      </c>
      <c r="J495" s="501" t="s">
        <v>2011</v>
      </c>
      <c r="K495" s="296" t="s">
        <v>403</v>
      </c>
      <c r="L495" s="296" t="s">
        <v>560</v>
      </c>
      <c r="M495" s="472" t="s">
        <v>2013</v>
      </c>
      <c r="N495" s="416" t="s">
        <v>2012</v>
      </c>
      <c r="O495" s="474" t="s">
        <v>635</v>
      </c>
      <c r="P495" s="502" t="s">
        <v>613</v>
      </c>
      <c r="Q495" s="128" t="s">
        <v>605</v>
      </c>
      <c r="R495" s="491">
        <v>0.3215277777777778</v>
      </c>
      <c r="S495" s="475">
        <v>0.38750000000000001</v>
      </c>
      <c r="T495" s="475">
        <v>6.597222222222221E-2</v>
      </c>
      <c r="U495" s="475">
        <v>0.20833333333333334</v>
      </c>
      <c r="V495" s="503" t="str">
        <f t="shared" si="26"/>
        <v>Dentro</v>
      </c>
      <c r="W495" s="358" t="s">
        <v>605</v>
      </c>
      <c r="X495" s="489"/>
    </row>
    <row r="496" spans="1:24" s="10" customFormat="1" ht="15.75" hidden="1" customHeight="1" x14ac:dyDescent="0.3">
      <c r="A496" s="486" t="s">
        <v>4656</v>
      </c>
      <c r="B496" s="479">
        <v>45566</v>
      </c>
      <c r="C496" s="484">
        <v>45588.4375</v>
      </c>
      <c r="D496" s="473">
        <v>45588.502083333333</v>
      </c>
      <c r="E496" s="474">
        <v>45588</v>
      </c>
      <c r="F496" s="478">
        <v>45589</v>
      </c>
      <c r="G496" s="499">
        <v>45590</v>
      </c>
      <c r="H496" s="500" t="s">
        <v>613</v>
      </c>
      <c r="I496" s="485">
        <v>238954</v>
      </c>
      <c r="J496" s="501" t="s">
        <v>2014</v>
      </c>
      <c r="K496" s="296" t="s">
        <v>403</v>
      </c>
      <c r="L496" s="296" t="s">
        <v>560</v>
      </c>
      <c r="M496" s="472" t="s">
        <v>2016</v>
      </c>
      <c r="N496" s="416" t="s">
        <v>2015</v>
      </c>
      <c r="O496" s="474" t="s">
        <v>635</v>
      </c>
      <c r="P496" s="502" t="s">
        <v>613</v>
      </c>
      <c r="Q496" s="128" t="s">
        <v>605</v>
      </c>
      <c r="R496" s="491">
        <v>0.3215277777777778</v>
      </c>
      <c r="S496" s="475">
        <v>0.38750000000000001</v>
      </c>
      <c r="T496" s="475">
        <v>6.597222222222221E-2</v>
      </c>
      <c r="U496" s="475">
        <v>0.20833333333333334</v>
      </c>
      <c r="V496" s="503" t="str">
        <f t="shared" si="26"/>
        <v>Dentro</v>
      </c>
      <c r="W496" s="358" t="s">
        <v>605</v>
      </c>
      <c r="X496" s="489"/>
    </row>
    <row r="497" spans="1:24" s="10" customFormat="1" ht="15.75" hidden="1" customHeight="1" x14ac:dyDescent="0.3">
      <c r="A497" s="486" t="s">
        <v>4656</v>
      </c>
      <c r="B497" s="479">
        <v>45566</v>
      </c>
      <c r="C497" s="484">
        <v>45588.624305555553</v>
      </c>
      <c r="D497" s="473">
        <v>45588.668749999997</v>
      </c>
      <c r="E497" s="474">
        <v>45589</v>
      </c>
      <c r="F497" s="478">
        <v>45590</v>
      </c>
      <c r="G497" s="499">
        <v>45590</v>
      </c>
      <c r="H497" s="500" t="s">
        <v>613</v>
      </c>
      <c r="I497" s="485">
        <v>12793</v>
      </c>
      <c r="J497" s="501" t="s">
        <v>2017</v>
      </c>
      <c r="K497" s="296" t="s">
        <v>560</v>
      </c>
      <c r="L497" s="296" t="s">
        <v>560</v>
      </c>
      <c r="M497" s="472" t="s">
        <v>2019</v>
      </c>
      <c r="N497" s="416" t="s">
        <v>2018</v>
      </c>
      <c r="O497" s="226" t="s">
        <v>618</v>
      </c>
      <c r="P497" s="502" t="s">
        <v>613</v>
      </c>
      <c r="Q497" s="128" t="s">
        <v>605</v>
      </c>
      <c r="R497" s="491">
        <v>0.26041666666666669</v>
      </c>
      <c r="S497" s="475">
        <v>0.39791666666666664</v>
      </c>
      <c r="T497" s="475">
        <v>0.13749999999999996</v>
      </c>
      <c r="U497" s="475">
        <v>0.20833333333333334</v>
      </c>
      <c r="V497" s="503" t="str">
        <f>IF(T497&lt;U497,"Dentro","Fora")</f>
        <v>Dentro</v>
      </c>
      <c r="W497" s="358" t="s">
        <v>605</v>
      </c>
      <c r="X497" s="489"/>
    </row>
    <row r="498" spans="1:24" s="10" customFormat="1" ht="15.75" hidden="1" customHeight="1" x14ac:dyDescent="0.3">
      <c r="A498" s="486" t="s">
        <v>4656</v>
      </c>
      <c r="B498" s="479">
        <v>45566</v>
      </c>
      <c r="C498" s="484">
        <v>45588.722222222219</v>
      </c>
      <c r="D498" s="473">
        <v>45588.768750000003</v>
      </c>
      <c r="E498" s="474">
        <v>45589</v>
      </c>
      <c r="F498" s="478">
        <v>45590</v>
      </c>
      <c r="G498" s="499">
        <v>45590</v>
      </c>
      <c r="H498" s="500" t="s">
        <v>613</v>
      </c>
      <c r="I498" s="485">
        <v>12794</v>
      </c>
      <c r="J498" s="501" t="s">
        <v>2020</v>
      </c>
      <c r="K498" s="296" t="s">
        <v>560</v>
      </c>
      <c r="L498" s="296" t="s">
        <v>560</v>
      </c>
      <c r="M498" s="472" t="s">
        <v>2022</v>
      </c>
      <c r="N498" s="416" t="s">
        <v>2021</v>
      </c>
      <c r="O498" s="226" t="s">
        <v>618</v>
      </c>
      <c r="P498" s="502" t="s">
        <v>613</v>
      </c>
      <c r="Q498" s="128" t="s">
        <v>605</v>
      </c>
      <c r="R498" s="491">
        <v>0.26041666666666669</v>
      </c>
      <c r="S498" s="475">
        <v>0.39791666666666664</v>
      </c>
      <c r="T498" s="475">
        <v>0.13749999999999996</v>
      </c>
      <c r="U498" s="475">
        <v>0.20833333333333334</v>
      </c>
      <c r="V498" s="503" t="str">
        <f>IF(T498&lt;U498,"Dentro","Fora")</f>
        <v>Dentro</v>
      </c>
      <c r="W498" s="358" t="s">
        <v>605</v>
      </c>
      <c r="X498" s="489"/>
    </row>
    <row r="499" spans="1:24" s="10" customFormat="1" ht="15.75" hidden="1" customHeight="1" x14ac:dyDescent="0.3">
      <c r="A499" s="486" t="s">
        <v>4656</v>
      </c>
      <c r="B499" s="479">
        <v>45566</v>
      </c>
      <c r="C499" s="484">
        <v>45588.724999999999</v>
      </c>
      <c r="D499" s="473">
        <v>45589.397916666669</v>
      </c>
      <c r="E499" s="474">
        <v>45590</v>
      </c>
      <c r="F499" s="478">
        <v>45590</v>
      </c>
      <c r="G499" s="499">
        <v>45593</v>
      </c>
      <c r="H499" s="500" t="s">
        <v>613</v>
      </c>
      <c r="I499" s="485">
        <v>239116</v>
      </c>
      <c r="J499" s="501" t="s">
        <v>2023</v>
      </c>
      <c r="K499" s="296" t="s">
        <v>403</v>
      </c>
      <c r="L499" s="296" t="s">
        <v>560</v>
      </c>
      <c r="M499" s="472" t="s">
        <v>2025</v>
      </c>
      <c r="N499" s="416" t="s">
        <v>2024</v>
      </c>
      <c r="O499" s="474" t="s">
        <v>635</v>
      </c>
      <c r="P499" s="502" t="s">
        <v>613</v>
      </c>
      <c r="Q499" s="128" t="s">
        <v>605</v>
      </c>
      <c r="R499" s="491">
        <v>0.3125</v>
      </c>
      <c r="S499" s="475">
        <v>0.3659722222222222</v>
      </c>
      <c r="T499" s="475">
        <v>5.3472222222222199E-2</v>
      </c>
      <c r="U499" s="475">
        <v>0.20833333333333334</v>
      </c>
      <c r="V499" s="503" t="str">
        <f t="shared" ref="V499:V521" si="27">IF(T499&lt;U499,"Dentro","Fora")</f>
        <v>Dentro</v>
      </c>
      <c r="W499" s="358" t="s">
        <v>605</v>
      </c>
      <c r="X499" s="489"/>
    </row>
    <row r="500" spans="1:24" s="10" customFormat="1" ht="15.75" hidden="1" customHeight="1" x14ac:dyDescent="0.3">
      <c r="A500" s="486" t="s">
        <v>4656</v>
      </c>
      <c r="B500" s="479">
        <v>45566</v>
      </c>
      <c r="C500" s="484">
        <v>45589.512499999997</v>
      </c>
      <c r="D500" s="473">
        <v>45589.720138888886</v>
      </c>
      <c r="E500" s="474">
        <v>45590</v>
      </c>
      <c r="F500" s="478">
        <v>45590</v>
      </c>
      <c r="G500" s="499">
        <v>45593</v>
      </c>
      <c r="H500" s="500" t="s">
        <v>613</v>
      </c>
      <c r="I500" s="485">
        <v>239114</v>
      </c>
      <c r="J500" s="501" t="s">
        <v>2026</v>
      </c>
      <c r="K500" s="296" t="s">
        <v>403</v>
      </c>
      <c r="L500" s="296" t="s">
        <v>560</v>
      </c>
      <c r="M500" s="472" t="s">
        <v>2028</v>
      </c>
      <c r="N500" s="416" t="s">
        <v>2027</v>
      </c>
      <c r="O500" s="474" t="s">
        <v>635</v>
      </c>
      <c r="P500" s="502" t="s">
        <v>613</v>
      </c>
      <c r="Q500" s="128" t="s">
        <v>605</v>
      </c>
      <c r="R500" s="491">
        <v>0.3125</v>
      </c>
      <c r="S500" s="475">
        <v>0.3659722222222222</v>
      </c>
      <c r="T500" s="475">
        <v>5.3472222222222199E-2</v>
      </c>
      <c r="U500" s="475">
        <v>0.20833333333333334</v>
      </c>
      <c r="V500" s="503" t="str">
        <f t="shared" si="27"/>
        <v>Dentro</v>
      </c>
      <c r="W500" s="358" t="s">
        <v>605</v>
      </c>
      <c r="X500" s="489"/>
    </row>
    <row r="501" spans="1:24" s="10" customFormat="1" ht="15.75" hidden="1" customHeight="1" x14ac:dyDescent="0.3">
      <c r="A501" s="486" t="s">
        <v>4656</v>
      </c>
      <c r="B501" s="479">
        <v>45566</v>
      </c>
      <c r="C501" s="484">
        <v>45589.502083333333</v>
      </c>
      <c r="D501" s="473">
        <v>45589.728472222225</v>
      </c>
      <c r="E501" s="474">
        <v>45590</v>
      </c>
      <c r="F501" s="478">
        <v>45590</v>
      </c>
      <c r="G501" s="499">
        <v>45593</v>
      </c>
      <c r="H501" s="500" t="s">
        <v>613</v>
      </c>
      <c r="I501" s="485">
        <v>239115</v>
      </c>
      <c r="J501" s="501" t="s">
        <v>2029</v>
      </c>
      <c r="K501" s="296" t="s">
        <v>403</v>
      </c>
      <c r="L501" s="296" t="s">
        <v>560</v>
      </c>
      <c r="M501" s="472" t="s">
        <v>2031</v>
      </c>
      <c r="N501" s="416" t="s">
        <v>2030</v>
      </c>
      <c r="O501" s="474" t="s">
        <v>635</v>
      </c>
      <c r="P501" s="502" t="s">
        <v>613</v>
      </c>
      <c r="Q501" s="128" t="s">
        <v>605</v>
      </c>
      <c r="R501" s="491">
        <v>0.3125</v>
      </c>
      <c r="S501" s="475">
        <v>0.3659722222222222</v>
      </c>
      <c r="T501" s="475">
        <v>5.3472222222222199E-2</v>
      </c>
      <c r="U501" s="475">
        <v>0.20833333333333334</v>
      </c>
      <c r="V501" s="503" t="str">
        <f t="shared" si="27"/>
        <v>Dentro</v>
      </c>
      <c r="W501" s="358" t="s">
        <v>605</v>
      </c>
      <c r="X501" s="489"/>
    </row>
    <row r="502" spans="1:24" s="10" customFormat="1" ht="12" hidden="1" x14ac:dyDescent="0.3">
      <c r="A502" s="486" t="s">
        <v>4656</v>
      </c>
      <c r="B502" s="479">
        <v>45566</v>
      </c>
      <c r="C502" s="484">
        <v>45588.436805555553</v>
      </c>
      <c r="D502" s="473">
        <v>45589.706250000003</v>
      </c>
      <c r="E502" s="474">
        <v>45590</v>
      </c>
      <c r="F502" s="478">
        <v>45593</v>
      </c>
      <c r="G502" s="499">
        <v>45594</v>
      </c>
      <c r="H502" s="500" t="s">
        <v>613</v>
      </c>
      <c r="I502" s="485">
        <v>12805</v>
      </c>
      <c r="J502" s="501" t="s">
        <v>2032</v>
      </c>
      <c r="K502" s="296" t="s">
        <v>560</v>
      </c>
      <c r="L502" s="296" t="s">
        <v>560</v>
      </c>
      <c r="M502" s="472" t="s">
        <v>2034</v>
      </c>
      <c r="N502" s="416" t="s">
        <v>2033</v>
      </c>
      <c r="O502" s="519" t="s">
        <v>4674</v>
      </c>
      <c r="P502" s="502" t="s">
        <v>747</v>
      </c>
      <c r="Q502" s="494" t="s">
        <v>4661</v>
      </c>
      <c r="R502" s="491">
        <v>0.33680555555555558</v>
      </c>
      <c r="S502" s="475">
        <v>0.47638888888888886</v>
      </c>
      <c r="T502" s="475">
        <v>0.13958333333333328</v>
      </c>
      <c r="U502" s="475">
        <v>0.20833333333333334</v>
      </c>
      <c r="V502" s="503" t="str">
        <f t="shared" si="27"/>
        <v>Dentro</v>
      </c>
      <c r="W502" s="358" t="s">
        <v>605</v>
      </c>
      <c r="X502" s="480" t="s">
        <v>2035</v>
      </c>
    </row>
    <row r="503" spans="1:24" s="10" customFormat="1" ht="12" hidden="1" x14ac:dyDescent="0.3">
      <c r="A503" s="486" t="s">
        <v>4656</v>
      </c>
      <c r="B503" s="479">
        <v>45566</v>
      </c>
      <c r="C503" s="484">
        <v>45588.436111111114</v>
      </c>
      <c r="D503" s="473">
        <v>45589.705555555556</v>
      </c>
      <c r="E503" s="474">
        <v>45590</v>
      </c>
      <c r="F503" s="478">
        <v>45593</v>
      </c>
      <c r="G503" s="499">
        <v>45594</v>
      </c>
      <c r="H503" s="500" t="s">
        <v>613</v>
      </c>
      <c r="I503" s="485">
        <v>12812</v>
      </c>
      <c r="J503" s="501" t="s">
        <v>2036</v>
      </c>
      <c r="K503" s="296" t="s">
        <v>560</v>
      </c>
      <c r="L503" s="296" t="s">
        <v>560</v>
      </c>
      <c r="M503" s="472" t="s">
        <v>2038</v>
      </c>
      <c r="N503" s="416" t="s">
        <v>2037</v>
      </c>
      <c r="O503" s="519" t="s">
        <v>4674</v>
      </c>
      <c r="P503" s="502" t="s">
        <v>747</v>
      </c>
      <c r="Q503" s="494" t="s">
        <v>4661</v>
      </c>
      <c r="R503" s="491">
        <v>0.33680555555555558</v>
      </c>
      <c r="S503" s="475">
        <v>0.47638888888888886</v>
      </c>
      <c r="T503" s="475">
        <v>0.13958333333333328</v>
      </c>
      <c r="U503" s="475">
        <v>0.20833333333333334</v>
      </c>
      <c r="V503" s="503" t="str">
        <f t="shared" si="27"/>
        <v>Dentro</v>
      </c>
      <c r="W503" s="358" t="s">
        <v>605</v>
      </c>
      <c r="X503" s="480" t="s">
        <v>2035</v>
      </c>
    </row>
    <row r="504" spans="1:24" s="10" customFormat="1" ht="12" hidden="1" x14ac:dyDescent="0.3">
      <c r="A504" s="486" t="s">
        <v>4656</v>
      </c>
      <c r="B504" s="479">
        <v>45566</v>
      </c>
      <c r="C504" s="484">
        <v>45589.495833333334</v>
      </c>
      <c r="D504" s="473">
        <v>45589.609722222223</v>
      </c>
      <c r="E504" s="474">
        <v>45590</v>
      </c>
      <c r="F504" s="478">
        <v>45593</v>
      </c>
      <c r="G504" s="499">
        <v>45594</v>
      </c>
      <c r="H504" s="500" t="s">
        <v>613</v>
      </c>
      <c r="I504" s="485">
        <v>12802</v>
      </c>
      <c r="J504" s="501" t="s">
        <v>2039</v>
      </c>
      <c r="K504" s="296" t="s">
        <v>560</v>
      </c>
      <c r="L504" s="296" t="s">
        <v>560</v>
      </c>
      <c r="M504" s="472" t="s">
        <v>2041</v>
      </c>
      <c r="N504" s="416" t="s">
        <v>2040</v>
      </c>
      <c r="O504" s="519" t="s">
        <v>4674</v>
      </c>
      <c r="P504" s="502" t="s">
        <v>747</v>
      </c>
      <c r="Q504" s="494" t="s">
        <v>4661</v>
      </c>
      <c r="R504" s="491">
        <v>0.33680555555555558</v>
      </c>
      <c r="S504" s="475">
        <v>0.47638888888888886</v>
      </c>
      <c r="T504" s="475">
        <v>0.13958333333333328</v>
      </c>
      <c r="U504" s="475">
        <v>0.20833333333333334</v>
      </c>
      <c r="V504" s="503" t="str">
        <f t="shared" si="27"/>
        <v>Dentro</v>
      </c>
      <c r="W504" s="358" t="s">
        <v>605</v>
      </c>
      <c r="X504" s="480" t="s">
        <v>2035</v>
      </c>
    </row>
    <row r="505" spans="1:24" s="10" customFormat="1" ht="12" hidden="1" x14ac:dyDescent="0.3">
      <c r="A505" s="486" t="s">
        <v>4656</v>
      </c>
      <c r="B505" s="479">
        <v>45566</v>
      </c>
      <c r="C505" s="484">
        <v>45589.718055555553</v>
      </c>
      <c r="D505" s="473">
        <v>45589.74722222222</v>
      </c>
      <c r="E505" s="474">
        <v>45590</v>
      </c>
      <c r="F505" s="478">
        <v>45593</v>
      </c>
      <c r="G505" s="499">
        <v>45594</v>
      </c>
      <c r="H505" s="500" t="s">
        <v>613</v>
      </c>
      <c r="I505" s="485">
        <v>12803</v>
      </c>
      <c r="J505" s="501" t="s">
        <v>2042</v>
      </c>
      <c r="K505" s="296" t="s">
        <v>560</v>
      </c>
      <c r="L505" s="296" t="s">
        <v>560</v>
      </c>
      <c r="M505" s="472" t="s">
        <v>2044</v>
      </c>
      <c r="N505" s="416" t="s">
        <v>2043</v>
      </c>
      <c r="O505" s="519" t="s">
        <v>4674</v>
      </c>
      <c r="P505" s="502" t="s">
        <v>747</v>
      </c>
      <c r="Q505" s="494" t="s">
        <v>4661</v>
      </c>
      <c r="R505" s="491">
        <v>0.33680555555555558</v>
      </c>
      <c r="S505" s="475">
        <v>0.47638888888888886</v>
      </c>
      <c r="T505" s="475">
        <v>0.13958333333333328</v>
      </c>
      <c r="U505" s="475">
        <v>0.20833333333333334</v>
      </c>
      <c r="V505" s="503" t="str">
        <f t="shared" si="27"/>
        <v>Dentro</v>
      </c>
      <c r="W505" s="358" t="s">
        <v>605</v>
      </c>
      <c r="X505" s="480" t="s">
        <v>2035</v>
      </c>
    </row>
    <row r="506" spans="1:24" s="10" customFormat="1" ht="15.75" hidden="1" customHeight="1" x14ac:dyDescent="0.3">
      <c r="A506" s="486" t="s">
        <v>4656</v>
      </c>
      <c r="B506" s="479">
        <v>45566</v>
      </c>
      <c r="C506" s="484">
        <v>45589.720833333333</v>
      </c>
      <c r="D506" s="473">
        <v>45590.59652777778</v>
      </c>
      <c r="E506" s="474">
        <v>45590</v>
      </c>
      <c r="F506" s="478">
        <v>45593</v>
      </c>
      <c r="G506" s="499">
        <v>45594</v>
      </c>
      <c r="H506" s="500" t="s">
        <v>613</v>
      </c>
      <c r="I506" s="485">
        <v>239231</v>
      </c>
      <c r="J506" s="501" t="s">
        <v>2045</v>
      </c>
      <c r="K506" s="296" t="s">
        <v>403</v>
      </c>
      <c r="L506" s="296" t="s">
        <v>560</v>
      </c>
      <c r="M506" s="472" t="s">
        <v>2047</v>
      </c>
      <c r="N506" s="416" t="s">
        <v>2046</v>
      </c>
      <c r="O506" s="519" t="s">
        <v>4674</v>
      </c>
      <c r="P506" s="502" t="s">
        <v>613</v>
      </c>
      <c r="Q506" s="128" t="s">
        <v>605</v>
      </c>
      <c r="R506" s="491">
        <v>0.36249999999999999</v>
      </c>
      <c r="S506" s="475">
        <v>0.45416666666666666</v>
      </c>
      <c r="T506" s="475">
        <v>9.1666666666666674E-2</v>
      </c>
      <c r="U506" s="475">
        <v>0.20833333333333334</v>
      </c>
      <c r="V506" s="503" t="str">
        <f t="shared" si="27"/>
        <v>Dentro</v>
      </c>
      <c r="W506" s="358" t="s">
        <v>605</v>
      </c>
      <c r="X506" s="489"/>
    </row>
    <row r="507" spans="1:24" s="10" customFormat="1" ht="15.75" hidden="1" customHeight="1" x14ac:dyDescent="0.3">
      <c r="A507" s="486" t="s">
        <v>4656</v>
      </c>
      <c r="B507" s="479">
        <v>45566</v>
      </c>
      <c r="C507" s="484">
        <v>45589.724999999999</v>
      </c>
      <c r="D507" s="473">
        <v>45590.595138888886</v>
      </c>
      <c r="E507" s="474">
        <v>45590</v>
      </c>
      <c r="F507" s="478">
        <v>45593</v>
      </c>
      <c r="G507" s="499">
        <v>45594</v>
      </c>
      <c r="H507" s="500" t="s">
        <v>613</v>
      </c>
      <c r="I507" s="485">
        <v>239232</v>
      </c>
      <c r="J507" s="501" t="s">
        <v>2048</v>
      </c>
      <c r="K507" s="296" t="s">
        <v>403</v>
      </c>
      <c r="L507" s="296" t="s">
        <v>560</v>
      </c>
      <c r="M507" s="472" t="s">
        <v>2050</v>
      </c>
      <c r="N507" s="416" t="s">
        <v>2049</v>
      </c>
      <c r="O507" s="519" t="s">
        <v>4674</v>
      </c>
      <c r="P507" s="502" t="s">
        <v>613</v>
      </c>
      <c r="Q507" s="128" t="s">
        <v>605</v>
      </c>
      <c r="R507" s="491">
        <v>0.36249999999999999</v>
      </c>
      <c r="S507" s="475">
        <v>0.45416666666666666</v>
      </c>
      <c r="T507" s="475">
        <v>9.1666666666666674E-2</v>
      </c>
      <c r="U507" s="475">
        <v>0.20833333333333334</v>
      </c>
      <c r="V507" s="503" t="str">
        <f t="shared" si="27"/>
        <v>Dentro</v>
      </c>
      <c r="W507" s="358" t="s">
        <v>605</v>
      </c>
      <c r="X507" s="489"/>
    </row>
    <row r="508" spans="1:24" s="10" customFormat="1" ht="15.75" hidden="1" customHeight="1" x14ac:dyDescent="0.3">
      <c r="A508" s="486" t="s">
        <v>4656</v>
      </c>
      <c r="B508" s="479">
        <v>45566</v>
      </c>
      <c r="C508" s="484">
        <v>45589.724999999999</v>
      </c>
      <c r="D508" s="473">
        <v>45590.595833333333</v>
      </c>
      <c r="E508" s="474">
        <v>45590</v>
      </c>
      <c r="F508" s="478">
        <v>45593</v>
      </c>
      <c r="G508" s="499">
        <v>45594</v>
      </c>
      <c r="H508" s="500" t="s">
        <v>613</v>
      </c>
      <c r="I508" s="485">
        <v>239233</v>
      </c>
      <c r="J508" s="501" t="s">
        <v>2051</v>
      </c>
      <c r="K508" s="296" t="s">
        <v>403</v>
      </c>
      <c r="L508" s="296" t="s">
        <v>560</v>
      </c>
      <c r="M508" s="472" t="s">
        <v>2053</v>
      </c>
      <c r="N508" s="416" t="s">
        <v>2052</v>
      </c>
      <c r="O508" s="519" t="s">
        <v>4674</v>
      </c>
      <c r="P508" s="502" t="s">
        <v>613</v>
      </c>
      <c r="Q508" s="128" t="s">
        <v>605</v>
      </c>
      <c r="R508" s="491">
        <v>0.36249999999999999</v>
      </c>
      <c r="S508" s="475">
        <v>0.45416666666666666</v>
      </c>
      <c r="T508" s="475">
        <v>9.1666666666666674E-2</v>
      </c>
      <c r="U508" s="475">
        <v>0.20833333333333334</v>
      </c>
      <c r="V508" s="503" t="str">
        <f t="shared" si="27"/>
        <v>Dentro</v>
      </c>
      <c r="W508" s="358" t="s">
        <v>605</v>
      </c>
      <c r="X508" s="489"/>
    </row>
    <row r="509" spans="1:24" s="10" customFormat="1" ht="12" hidden="1" x14ac:dyDescent="0.3">
      <c r="A509" s="486" t="s">
        <v>4656</v>
      </c>
      <c r="B509" s="479">
        <v>45566</v>
      </c>
      <c r="C509" s="484">
        <v>45589.495833333334</v>
      </c>
      <c r="D509" s="473">
        <v>45589.609027777777</v>
      </c>
      <c r="E509" s="474">
        <v>45593</v>
      </c>
      <c r="F509" s="478">
        <v>45593</v>
      </c>
      <c r="G509" s="499">
        <v>45593</v>
      </c>
      <c r="H509" s="500" t="s">
        <v>613</v>
      </c>
      <c r="I509" s="485">
        <v>12801</v>
      </c>
      <c r="J509" s="501" t="s">
        <v>2054</v>
      </c>
      <c r="K509" s="296" t="s">
        <v>560</v>
      </c>
      <c r="L509" s="296" t="s">
        <v>560</v>
      </c>
      <c r="M509" s="472" t="s">
        <v>2056</v>
      </c>
      <c r="N509" s="416" t="s">
        <v>2055</v>
      </c>
      <c r="O509" s="519" t="s">
        <v>4674</v>
      </c>
      <c r="P509" s="502" t="s">
        <v>747</v>
      </c>
      <c r="Q509" s="494" t="s">
        <v>4661</v>
      </c>
      <c r="R509" s="491">
        <v>0.5708333333333333</v>
      </c>
      <c r="S509" s="475">
        <v>0.71875</v>
      </c>
      <c r="T509" s="475">
        <v>0.1479166666666667</v>
      </c>
      <c r="U509" s="475">
        <v>0.20833333333333334</v>
      </c>
      <c r="V509" s="503" t="str">
        <f t="shared" si="27"/>
        <v>Dentro</v>
      </c>
      <c r="W509" s="358" t="s">
        <v>605</v>
      </c>
      <c r="X509" s="489" t="s">
        <v>2057</v>
      </c>
    </row>
    <row r="510" spans="1:24" s="10" customFormat="1" ht="12" hidden="1" x14ac:dyDescent="0.3">
      <c r="A510" s="486" t="s">
        <v>4656</v>
      </c>
      <c r="B510" s="479">
        <v>45566</v>
      </c>
      <c r="C510" s="484">
        <v>45589.488194444442</v>
      </c>
      <c r="D510" s="473">
        <v>45589.60833333333</v>
      </c>
      <c r="E510" s="474">
        <v>45593</v>
      </c>
      <c r="F510" s="478">
        <v>45593</v>
      </c>
      <c r="G510" s="499">
        <v>45593</v>
      </c>
      <c r="H510" s="500" t="s">
        <v>613</v>
      </c>
      <c r="I510" s="485">
        <v>12799</v>
      </c>
      <c r="J510" s="501" t="s">
        <v>2058</v>
      </c>
      <c r="K510" s="296" t="s">
        <v>560</v>
      </c>
      <c r="L510" s="296" t="s">
        <v>560</v>
      </c>
      <c r="M510" s="472" t="s">
        <v>2060</v>
      </c>
      <c r="N510" s="416" t="s">
        <v>2059</v>
      </c>
      <c r="O510" s="519" t="s">
        <v>4674</v>
      </c>
      <c r="P510" s="502" t="s">
        <v>747</v>
      </c>
      <c r="Q510" s="494" t="s">
        <v>4661</v>
      </c>
      <c r="R510" s="491">
        <v>0.5708333333333333</v>
      </c>
      <c r="S510" s="475">
        <v>0.71875</v>
      </c>
      <c r="T510" s="475">
        <v>0.1479166666666667</v>
      </c>
      <c r="U510" s="475">
        <v>0.20833333333333334</v>
      </c>
      <c r="V510" s="503" t="str">
        <f t="shared" si="27"/>
        <v>Dentro</v>
      </c>
      <c r="W510" s="358" t="s">
        <v>605</v>
      </c>
      <c r="X510" s="489" t="s">
        <v>2057</v>
      </c>
    </row>
    <row r="511" spans="1:24" s="10" customFormat="1" ht="12" hidden="1" x14ac:dyDescent="0.3">
      <c r="A511" s="486" t="s">
        <v>4656</v>
      </c>
      <c r="B511" s="479">
        <v>45566</v>
      </c>
      <c r="C511" s="484">
        <v>45589.492361111108</v>
      </c>
      <c r="D511" s="473">
        <v>45589.607638888891</v>
      </c>
      <c r="E511" s="474">
        <v>45593</v>
      </c>
      <c r="F511" s="478">
        <v>45593</v>
      </c>
      <c r="G511" s="499">
        <v>45593</v>
      </c>
      <c r="H511" s="500" t="s">
        <v>613</v>
      </c>
      <c r="I511" s="485">
        <v>12800</v>
      </c>
      <c r="J511" s="501" t="s">
        <v>2061</v>
      </c>
      <c r="K511" s="296" t="s">
        <v>560</v>
      </c>
      <c r="L511" s="296" t="s">
        <v>560</v>
      </c>
      <c r="M511" s="472" t="s">
        <v>2063</v>
      </c>
      <c r="N511" s="416" t="s">
        <v>2062</v>
      </c>
      <c r="O511" s="519" t="s">
        <v>4674</v>
      </c>
      <c r="P511" s="502" t="s">
        <v>747</v>
      </c>
      <c r="Q511" s="494" t="s">
        <v>4661</v>
      </c>
      <c r="R511" s="491">
        <v>0.5708333333333333</v>
      </c>
      <c r="S511" s="475">
        <v>0.71875</v>
      </c>
      <c r="T511" s="475">
        <v>0.1479166666666667</v>
      </c>
      <c r="U511" s="475">
        <v>0.20833333333333334</v>
      </c>
      <c r="V511" s="503" t="str">
        <f t="shared" si="27"/>
        <v>Dentro</v>
      </c>
      <c r="W511" s="358" t="s">
        <v>605</v>
      </c>
      <c r="X511" s="489" t="s">
        <v>2057</v>
      </c>
    </row>
    <row r="512" spans="1:24" s="10" customFormat="1" ht="15.75" hidden="1" customHeight="1" x14ac:dyDescent="0.3">
      <c r="A512" s="486" t="s">
        <v>4656</v>
      </c>
      <c r="B512" s="479">
        <v>45566</v>
      </c>
      <c r="C512" s="484">
        <v>45589.718055555553</v>
      </c>
      <c r="D512" s="473">
        <v>45590.438194444447</v>
      </c>
      <c r="E512" s="474">
        <v>45593</v>
      </c>
      <c r="F512" s="478">
        <v>45593</v>
      </c>
      <c r="G512" s="499">
        <v>45593</v>
      </c>
      <c r="H512" s="500" t="s">
        <v>613</v>
      </c>
      <c r="I512" s="485">
        <v>12798</v>
      </c>
      <c r="J512" s="501" t="s">
        <v>2064</v>
      </c>
      <c r="K512" s="296" t="s">
        <v>560</v>
      </c>
      <c r="L512" s="296" t="s">
        <v>560</v>
      </c>
      <c r="M512" s="472" t="s">
        <v>2066</v>
      </c>
      <c r="N512" s="416" t="s">
        <v>2065</v>
      </c>
      <c r="O512" s="519" t="s">
        <v>4674</v>
      </c>
      <c r="P512" s="502" t="s">
        <v>613</v>
      </c>
      <c r="Q512" s="128" t="s">
        <v>605</v>
      </c>
      <c r="R512" s="491">
        <v>0.5708333333333333</v>
      </c>
      <c r="S512" s="475">
        <v>0.71875</v>
      </c>
      <c r="T512" s="475">
        <v>0.1479166666666667</v>
      </c>
      <c r="U512" s="475">
        <v>0.20833333333333334</v>
      </c>
      <c r="V512" s="503" t="str">
        <f t="shared" si="27"/>
        <v>Dentro</v>
      </c>
      <c r="W512" s="358" t="s">
        <v>605</v>
      </c>
      <c r="X512" s="489"/>
    </row>
    <row r="513" spans="1:24" s="10" customFormat="1" ht="15.75" hidden="1" customHeight="1" x14ac:dyDescent="0.3">
      <c r="A513" s="486" t="s">
        <v>4656</v>
      </c>
      <c r="B513" s="479">
        <v>45566</v>
      </c>
      <c r="C513" s="484">
        <v>45593.359722222223</v>
      </c>
      <c r="D513" s="473">
        <v>45593.547222222223</v>
      </c>
      <c r="E513" s="474">
        <v>45594</v>
      </c>
      <c r="F513" s="478">
        <v>45594</v>
      </c>
      <c r="G513" s="499">
        <v>45594</v>
      </c>
      <c r="H513" s="500" t="s">
        <v>613</v>
      </c>
      <c r="I513" s="485">
        <v>12809</v>
      </c>
      <c r="J513" s="501" t="s">
        <v>2067</v>
      </c>
      <c r="K513" s="296" t="s">
        <v>560</v>
      </c>
      <c r="L513" s="296" t="s">
        <v>560</v>
      </c>
      <c r="M513" s="472" t="s">
        <v>2069</v>
      </c>
      <c r="N513" s="416" t="s">
        <v>2068</v>
      </c>
      <c r="O513" s="474" t="s">
        <v>612</v>
      </c>
      <c r="P513" s="502" t="s">
        <v>613</v>
      </c>
      <c r="Q513" s="128" t="s">
        <v>605</v>
      </c>
      <c r="R513" s="491">
        <v>0.38611111111111113</v>
      </c>
      <c r="S513" s="475">
        <v>0.46458333333333335</v>
      </c>
      <c r="T513" s="475">
        <v>7.8472222222222221E-2</v>
      </c>
      <c r="U513" s="475">
        <v>0.20833333333333334</v>
      </c>
      <c r="V513" s="503" t="str">
        <f t="shared" si="27"/>
        <v>Dentro</v>
      </c>
      <c r="W513" s="358" t="s">
        <v>605</v>
      </c>
      <c r="X513" s="489"/>
    </row>
    <row r="514" spans="1:24" s="10" customFormat="1" ht="15.75" hidden="1" customHeight="1" x14ac:dyDescent="0.3">
      <c r="A514" s="486" t="s">
        <v>4656</v>
      </c>
      <c r="B514" s="479">
        <v>45566</v>
      </c>
      <c r="C514" s="484">
        <v>45593.352777777778</v>
      </c>
      <c r="D514" s="473">
        <v>45593.547222222223</v>
      </c>
      <c r="E514" s="474">
        <v>45594</v>
      </c>
      <c r="F514" s="478">
        <v>45594</v>
      </c>
      <c r="G514" s="499">
        <v>45594</v>
      </c>
      <c r="H514" s="500" t="s">
        <v>613</v>
      </c>
      <c r="I514" s="485">
        <v>12810</v>
      </c>
      <c r="J514" s="501" t="s">
        <v>2070</v>
      </c>
      <c r="K514" s="296" t="s">
        <v>560</v>
      </c>
      <c r="L514" s="296" t="s">
        <v>560</v>
      </c>
      <c r="M514" s="472" t="s">
        <v>2072</v>
      </c>
      <c r="N514" s="416" t="s">
        <v>2071</v>
      </c>
      <c r="O514" s="474" t="s">
        <v>612</v>
      </c>
      <c r="P514" s="502" t="s">
        <v>613</v>
      </c>
      <c r="Q514" s="128" t="s">
        <v>605</v>
      </c>
      <c r="R514" s="491">
        <v>0.38611111111111113</v>
      </c>
      <c r="S514" s="475">
        <v>0.46458333333333335</v>
      </c>
      <c r="T514" s="475">
        <v>7.8472222222222221E-2</v>
      </c>
      <c r="U514" s="475">
        <v>0.20833333333333334</v>
      </c>
      <c r="V514" s="503" t="str">
        <f t="shared" si="27"/>
        <v>Dentro</v>
      </c>
      <c r="W514" s="358" t="s">
        <v>605</v>
      </c>
      <c r="X514" s="489"/>
    </row>
    <row r="515" spans="1:24" s="10" customFormat="1" ht="15.75" hidden="1" customHeight="1" x14ac:dyDescent="0.3">
      <c r="A515" s="486" t="s">
        <v>4656</v>
      </c>
      <c r="B515" s="479">
        <v>45566</v>
      </c>
      <c r="C515" s="484">
        <v>45593.675694444442</v>
      </c>
      <c r="D515" s="473">
        <v>45593.697916666664</v>
      </c>
      <c r="E515" s="474">
        <v>45594</v>
      </c>
      <c r="F515" s="478">
        <v>45594</v>
      </c>
      <c r="G515" s="499">
        <v>45594</v>
      </c>
      <c r="H515" s="500" t="s">
        <v>613</v>
      </c>
      <c r="I515" s="485">
        <v>12811</v>
      </c>
      <c r="J515" s="501" t="s">
        <v>2073</v>
      </c>
      <c r="K515" s="296" t="s">
        <v>560</v>
      </c>
      <c r="L515" s="296" t="s">
        <v>560</v>
      </c>
      <c r="M515" s="472" t="s">
        <v>2075</v>
      </c>
      <c r="N515" s="416" t="s">
        <v>2074</v>
      </c>
      <c r="O515" s="474" t="s">
        <v>612</v>
      </c>
      <c r="P515" s="502" t="s">
        <v>613</v>
      </c>
      <c r="Q515" s="128" t="s">
        <v>605</v>
      </c>
      <c r="R515" s="491">
        <v>0.38611111111111113</v>
      </c>
      <c r="S515" s="475">
        <v>0.46458333333333335</v>
      </c>
      <c r="T515" s="475">
        <v>7.8472222222222221E-2</v>
      </c>
      <c r="U515" s="475">
        <v>0.20833333333333334</v>
      </c>
      <c r="V515" s="503" t="str">
        <f t="shared" si="27"/>
        <v>Dentro</v>
      </c>
      <c r="W515" s="358" t="s">
        <v>605</v>
      </c>
      <c r="X515" s="489"/>
    </row>
    <row r="516" spans="1:24" s="10" customFormat="1" ht="15.75" hidden="1" customHeight="1" x14ac:dyDescent="0.3">
      <c r="A516" s="486" t="s">
        <v>4656</v>
      </c>
      <c r="B516" s="479">
        <v>45566</v>
      </c>
      <c r="C516" s="484">
        <v>45593.35</v>
      </c>
      <c r="D516" s="473">
        <v>45593.402083333334</v>
      </c>
      <c r="E516" s="474">
        <v>45593</v>
      </c>
      <c r="F516" s="478">
        <v>45594</v>
      </c>
      <c r="G516" s="499">
        <v>45594</v>
      </c>
      <c r="H516" s="500" t="s">
        <v>613</v>
      </c>
      <c r="I516" s="485">
        <v>239248</v>
      </c>
      <c r="J516" s="501" t="s">
        <v>2076</v>
      </c>
      <c r="K516" s="296" t="s">
        <v>403</v>
      </c>
      <c r="L516" s="296" t="s">
        <v>560</v>
      </c>
      <c r="M516" s="472" t="s">
        <v>2078</v>
      </c>
      <c r="N516" s="416" t="s">
        <v>2077</v>
      </c>
      <c r="O516" s="519" t="s">
        <v>4674</v>
      </c>
      <c r="P516" s="502" t="s">
        <v>613</v>
      </c>
      <c r="Q516" s="128" t="s">
        <v>605</v>
      </c>
      <c r="R516" s="491">
        <v>0.37222222222222223</v>
      </c>
      <c r="S516" s="475">
        <v>0.40902777777777777</v>
      </c>
      <c r="T516" s="475">
        <v>3.6805555555555536E-2</v>
      </c>
      <c r="U516" s="475">
        <v>0.20833333333333334</v>
      </c>
      <c r="V516" s="503" t="str">
        <f t="shared" si="27"/>
        <v>Dentro</v>
      </c>
      <c r="W516" s="358" t="s">
        <v>605</v>
      </c>
      <c r="X516" s="489"/>
    </row>
    <row r="517" spans="1:24" s="10" customFormat="1" ht="15.75" hidden="1" customHeight="1" x14ac:dyDescent="0.3">
      <c r="A517" s="486" t="s">
        <v>4656</v>
      </c>
      <c r="B517" s="479">
        <v>45566</v>
      </c>
      <c r="C517" s="484">
        <v>45593.356249999997</v>
      </c>
      <c r="D517" s="473">
        <v>45593.393750000003</v>
      </c>
      <c r="E517" s="474">
        <v>45593</v>
      </c>
      <c r="F517" s="478">
        <v>45594</v>
      </c>
      <c r="G517" s="499">
        <v>45594</v>
      </c>
      <c r="H517" s="500" t="s">
        <v>613</v>
      </c>
      <c r="I517" s="485">
        <v>239247</v>
      </c>
      <c r="J517" s="501" t="s">
        <v>2079</v>
      </c>
      <c r="K517" s="296" t="s">
        <v>403</v>
      </c>
      <c r="L517" s="296" t="s">
        <v>560</v>
      </c>
      <c r="M517" s="472" t="s">
        <v>2081</v>
      </c>
      <c r="N517" s="416" t="s">
        <v>2080</v>
      </c>
      <c r="O517" s="519" t="s">
        <v>4674</v>
      </c>
      <c r="P517" s="502" t="s">
        <v>613</v>
      </c>
      <c r="Q517" s="128" t="s">
        <v>605</v>
      </c>
      <c r="R517" s="491">
        <v>0.37222222222222223</v>
      </c>
      <c r="S517" s="475">
        <v>0.40902777777777777</v>
      </c>
      <c r="T517" s="475">
        <v>3.6805555555555536E-2</v>
      </c>
      <c r="U517" s="475">
        <v>0.20833333333333334</v>
      </c>
      <c r="V517" s="503" t="str">
        <f t="shared" si="27"/>
        <v>Dentro</v>
      </c>
      <c r="W517" s="358" t="s">
        <v>605</v>
      </c>
      <c r="X517" s="489"/>
    </row>
    <row r="518" spans="1:24" s="10" customFormat="1" ht="15.75" hidden="1" customHeight="1" x14ac:dyDescent="0.3">
      <c r="A518" s="486" t="s">
        <v>4656</v>
      </c>
      <c r="B518" s="479">
        <v>45566</v>
      </c>
      <c r="C518" s="484">
        <v>45593.717361111114</v>
      </c>
      <c r="D518" s="473">
        <v>45593.767361111109</v>
      </c>
      <c r="E518" s="474">
        <v>45593</v>
      </c>
      <c r="F518" s="478">
        <v>45594</v>
      </c>
      <c r="G518" s="499">
        <v>45594</v>
      </c>
      <c r="H518" s="500" t="s">
        <v>613</v>
      </c>
      <c r="I518" s="485">
        <v>239253</v>
      </c>
      <c r="J518" s="501" t="s">
        <v>2082</v>
      </c>
      <c r="K518" s="296" t="s">
        <v>403</v>
      </c>
      <c r="L518" s="296" t="s">
        <v>560</v>
      </c>
      <c r="M518" s="472" t="s">
        <v>2084</v>
      </c>
      <c r="N518" s="416" t="s">
        <v>2083</v>
      </c>
      <c r="O518" s="519" t="s">
        <v>4674</v>
      </c>
      <c r="P518" s="502" t="s">
        <v>613</v>
      </c>
      <c r="Q518" s="128" t="s">
        <v>605</v>
      </c>
      <c r="R518" s="491">
        <v>0.37222222222222223</v>
      </c>
      <c r="S518" s="475">
        <v>0.40902777777777777</v>
      </c>
      <c r="T518" s="475">
        <v>3.6805555555555536E-2</v>
      </c>
      <c r="U518" s="475">
        <v>0.20833333333333334</v>
      </c>
      <c r="V518" s="503" t="str">
        <f t="shared" si="27"/>
        <v>Dentro</v>
      </c>
      <c r="W518" s="358" t="s">
        <v>605</v>
      </c>
      <c r="X518" s="489"/>
    </row>
    <row r="519" spans="1:24" s="10" customFormat="1" ht="12" hidden="1" x14ac:dyDescent="0.3">
      <c r="A519" s="486" t="s">
        <v>4656</v>
      </c>
      <c r="B519" s="479">
        <v>45566</v>
      </c>
      <c r="C519" s="484">
        <v>45588.436805555553</v>
      </c>
      <c r="D519" s="473">
        <v>45589.706250000003</v>
      </c>
      <c r="E519" s="474">
        <v>45594</v>
      </c>
      <c r="F519" s="478">
        <v>45595</v>
      </c>
      <c r="G519" s="499">
        <v>45595</v>
      </c>
      <c r="H519" s="500" t="s">
        <v>613</v>
      </c>
      <c r="I519" s="485">
        <v>12815</v>
      </c>
      <c r="J519" s="501" t="s">
        <v>2085</v>
      </c>
      <c r="K519" s="296" t="s">
        <v>560</v>
      </c>
      <c r="L519" s="296" t="s">
        <v>560</v>
      </c>
      <c r="M519" s="472" t="s">
        <v>2087</v>
      </c>
      <c r="N519" s="416" t="s">
        <v>2086</v>
      </c>
      <c r="O519" s="519" t="s">
        <v>4674</v>
      </c>
      <c r="P519" s="502" t="s">
        <v>747</v>
      </c>
      <c r="Q519" s="494" t="s">
        <v>4661</v>
      </c>
      <c r="R519" s="491">
        <v>0.3659722222222222</v>
      </c>
      <c r="S519" s="475">
        <v>0.43819444444444444</v>
      </c>
      <c r="T519" s="475">
        <v>7.2222222222222243E-2</v>
      </c>
      <c r="U519" s="475">
        <v>0.20833333333333334</v>
      </c>
      <c r="V519" s="503" t="str">
        <f t="shared" si="27"/>
        <v>Dentro</v>
      </c>
      <c r="W519" s="358" t="s">
        <v>605</v>
      </c>
      <c r="X519" s="489" t="s">
        <v>2088</v>
      </c>
    </row>
    <row r="520" spans="1:24" s="10" customFormat="1" ht="15.75" hidden="1" customHeight="1" x14ac:dyDescent="0.3">
      <c r="A520" s="486" t="s">
        <v>4656</v>
      </c>
      <c r="B520" s="479">
        <v>45566</v>
      </c>
      <c r="C520" s="484">
        <v>45594.734722222223</v>
      </c>
      <c r="D520" s="473">
        <v>45594.787499999999</v>
      </c>
      <c r="E520" s="474">
        <v>45594</v>
      </c>
      <c r="F520" s="478">
        <v>45595</v>
      </c>
      <c r="G520" s="499">
        <v>45595</v>
      </c>
      <c r="H520" s="500" t="s">
        <v>613</v>
      </c>
      <c r="I520" s="485">
        <v>239373</v>
      </c>
      <c r="J520" s="501" t="s">
        <v>2089</v>
      </c>
      <c r="K520" s="296" t="s">
        <v>403</v>
      </c>
      <c r="L520" s="296" t="s">
        <v>560</v>
      </c>
      <c r="M520" s="472" t="s">
        <v>2091</v>
      </c>
      <c r="N520" s="416" t="s">
        <v>2090</v>
      </c>
      <c r="O520" s="519" t="s">
        <v>4674</v>
      </c>
      <c r="P520" s="502" t="s">
        <v>613</v>
      </c>
      <c r="Q520" s="128" t="s">
        <v>605</v>
      </c>
      <c r="R520" s="491">
        <v>0.3659722222222222</v>
      </c>
      <c r="S520" s="475">
        <v>0.43819444444444444</v>
      </c>
      <c r="T520" s="475">
        <v>7.2222222222222243E-2</v>
      </c>
      <c r="U520" s="475">
        <v>0.20833333333333334</v>
      </c>
      <c r="V520" s="503" t="str">
        <f t="shared" si="27"/>
        <v>Dentro</v>
      </c>
      <c r="W520" s="358" t="s">
        <v>605</v>
      </c>
      <c r="X520" s="489"/>
    </row>
    <row r="521" spans="1:24" s="10" customFormat="1" ht="15.75" customHeight="1" x14ac:dyDescent="0.3">
      <c r="A521" s="486" t="s">
        <v>4656</v>
      </c>
      <c r="B521" s="479">
        <v>45566</v>
      </c>
      <c r="C521" s="484">
        <v>45594.724999999999</v>
      </c>
      <c r="D521" s="473">
        <v>45594.793749999997</v>
      </c>
      <c r="E521" s="474">
        <v>45595</v>
      </c>
      <c r="F521" s="478">
        <v>45595</v>
      </c>
      <c r="G521" s="499">
        <v>45595</v>
      </c>
      <c r="H521" s="500" t="s">
        <v>613</v>
      </c>
      <c r="I521" s="485">
        <v>12816</v>
      </c>
      <c r="J521" s="501" t="s">
        <v>2092</v>
      </c>
      <c r="K521" s="296" t="s">
        <v>560</v>
      </c>
      <c r="L521" s="296" t="s">
        <v>560</v>
      </c>
      <c r="M521" s="472" t="s">
        <v>2094</v>
      </c>
      <c r="N521" s="416" t="s">
        <v>2093</v>
      </c>
      <c r="O521" s="474" t="s">
        <v>635</v>
      </c>
      <c r="P521" s="502" t="s">
        <v>613</v>
      </c>
      <c r="Q521" s="128" t="s">
        <v>605</v>
      </c>
      <c r="R521" s="491">
        <v>0.62430555555555556</v>
      </c>
      <c r="S521" s="475">
        <v>0.65</v>
      </c>
      <c r="T521" s="475">
        <v>2.5694444444444464E-2</v>
      </c>
      <c r="U521" s="475">
        <v>0.20833333333333334</v>
      </c>
      <c r="V521" s="503" t="str">
        <f t="shared" si="27"/>
        <v>Dentro</v>
      </c>
      <c r="W521" s="358" t="s">
        <v>605</v>
      </c>
      <c r="X521" s="489"/>
    </row>
    <row r="522" spans="1:24" s="10" customFormat="1" ht="15.75" hidden="1" customHeight="1" x14ac:dyDescent="0.3">
      <c r="A522" s="486" t="s">
        <v>4656</v>
      </c>
      <c r="B522" s="479">
        <v>45566</v>
      </c>
      <c r="C522" s="484">
        <v>45594.520138888889</v>
      </c>
      <c r="D522" s="473">
        <v>45594.564583333333</v>
      </c>
      <c r="E522" s="474">
        <v>45595</v>
      </c>
      <c r="F522" s="478">
        <v>45596</v>
      </c>
      <c r="G522" s="499">
        <v>45596</v>
      </c>
      <c r="H522" s="500" t="s">
        <v>613</v>
      </c>
      <c r="I522" s="485">
        <v>12817</v>
      </c>
      <c r="J522" s="501" t="s">
        <v>2095</v>
      </c>
      <c r="K522" s="296" t="s">
        <v>560</v>
      </c>
      <c r="L522" s="296" t="s">
        <v>560</v>
      </c>
      <c r="M522" s="472" t="s">
        <v>2097</v>
      </c>
      <c r="N522" s="416" t="s">
        <v>2096</v>
      </c>
      <c r="O522" s="226" t="s">
        <v>618</v>
      </c>
      <c r="P522" s="502" t="s">
        <v>613</v>
      </c>
      <c r="Q522" s="128" t="s">
        <v>605</v>
      </c>
      <c r="R522" s="491">
        <v>0.3125</v>
      </c>
      <c r="S522" s="475">
        <v>0.37222222222222223</v>
      </c>
      <c r="T522" s="475">
        <v>5.9722222222222232E-2</v>
      </c>
      <c r="U522" s="475">
        <v>0.20833333333333334</v>
      </c>
      <c r="V522" s="503" t="str">
        <f>IF(T523&lt;U522,"Dentro","Fora")</f>
        <v>Dentro</v>
      </c>
      <c r="W522" s="358" t="s">
        <v>605</v>
      </c>
      <c r="X522" s="489"/>
    </row>
    <row r="523" spans="1:24" s="10" customFormat="1" ht="15.75" hidden="1" customHeight="1" x14ac:dyDescent="0.3">
      <c r="A523" s="486" t="s">
        <v>4656</v>
      </c>
      <c r="B523" s="479">
        <v>45566</v>
      </c>
      <c r="C523" s="484">
        <v>45594.734722222223</v>
      </c>
      <c r="D523" s="473">
        <v>45595.415972222225</v>
      </c>
      <c r="E523" s="474">
        <v>45595</v>
      </c>
      <c r="F523" s="478">
        <v>45596</v>
      </c>
      <c r="G523" s="499">
        <v>45596</v>
      </c>
      <c r="H523" s="500" t="s">
        <v>613</v>
      </c>
      <c r="I523" s="485">
        <v>239433</v>
      </c>
      <c r="J523" s="501" t="s">
        <v>2098</v>
      </c>
      <c r="K523" s="296" t="s">
        <v>403</v>
      </c>
      <c r="L523" s="296" t="s">
        <v>560</v>
      </c>
      <c r="M523" s="472" t="s">
        <v>2100</v>
      </c>
      <c r="N523" s="416" t="s">
        <v>2099</v>
      </c>
      <c r="O523" s="519" t="s">
        <v>4674</v>
      </c>
      <c r="P523" s="502" t="s">
        <v>613</v>
      </c>
      <c r="Q523" s="128" t="s">
        <v>605</v>
      </c>
      <c r="R523" s="491">
        <v>0.37430555555555556</v>
      </c>
      <c r="S523" s="475">
        <v>0.39583333333333331</v>
      </c>
      <c r="T523" s="475">
        <v>2.1527777777777757E-2</v>
      </c>
      <c r="U523" s="475">
        <v>0.20833333333333334</v>
      </c>
      <c r="V523" s="503" t="str">
        <f t="shared" ref="V523:V524" si="28">IF(T524&lt;U523,"Dentro","Fora")</f>
        <v>Dentro</v>
      </c>
      <c r="W523" s="358" t="s">
        <v>605</v>
      </c>
      <c r="X523" s="489"/>
    </row>
    <row r="524" spans="1:24" s="10" customFormat="1" ht="15.75" hidden="1" customHeight="1" x14ac:dyDescent="0.3">
      <c r="A524" s="486" t="s">
        <v>4656</v>
      </c>
      <c r="B524" s="479">
        <v>45566</v>
      </c>
      <c r="C524" s="484">
        <v>45595.380555555559</v>
      </c>
      <c r="D524" s="473">
        <v>45595.583333333336</v>
      </c>
      <c r="E524" s="474">
        <v>45595</v>
      </c>
      <c r="F524" s="478">
        <v>45596</v>
      </c>
      <c r="G524" s="499">
        <v>45596</v>
      </c>
      <c r="H524" s="500" t="s">
        <v>613</v>
      </c>
      <c r="I524" s="485">
        <v>239432</v>
      </c>
      <c r="J524" s="501" t="s">
        <v>2101</v>
      </c>
      <c r="K524" s="296" t="s">
        <v>403</v>
      </c>
      <c r="L524" s="296" t="s">
        <v>560</v>
      </c>
      <c r="M524" s="472" t="s">
        <v>2103</v>
      </c>
      <c r="N524" s="416" t="s">
        <v>2102</v>
      </c>
      <c r="O524" s="519" t="s">
        <v>4674</v>
      </c>
      <c r="P524" s="502" t="s">
        <v>613</v>
      </c>
      <c r="Q524" s="128" t="s">
        <v>605</v>
      </c>
      <c r="R524" s="491">
        <v>0.37430555555555556</v>
      </c>
      <c r="S524" s="475">
        <v>0.39583333333333331</v>
      </c>
      <c r="T524" s="475">
        <v>2.1527777777777757E-2</v>
      </c>
      <c r="U524" s="475">
        <v>0.20833333333333334</v>
      </c>
      <c r="V524" s="503" t="str">
        <f t="shared" si="28"/>
        <v>Dentro</v>
      </c>
      <c r="W524" s="358" t="s">
        <v>605</v>
      </c>
      <c r="X524" s="489"/>
    </row>
    <row r="534" spans="7:7" x14ac:dyDescent="0.35">
      <c r="G534" s="521"/>
    </row>
    <row r="535" spans="7:7" x14ac:dyDescent="0.35">
      <c r="G535" s="521"/>
    </row>
    <row r="536" spans="7:7" x14ac:dyDescent="0.35">
      <c r="G536" s="521"/>
    </row>
    <row r="537" spans="7:7" x14ac:dyDescent="0.35">
      <c r="G537" s="521"/>
    </row>
    <row r="538" spans="7:7" x14ac:dyDescent="0.35">
      <c r="G538" s="521"/>
    </row>
    <row r="539" spans="7:7" x14ac:dyDescent="0.35">
      <c r="G539" s="521"/>
    </row>
    <row r="540" spans="7:7" x14ac:dyDescent="0.35">
      <c r="G540" s="521"/>
    </row>
    <row r="541" spans="7:7" x14ac:dyDescent="0.35">
      <c r="G541" s="521"/>
    </row>
    <row r="542" spans="7:7" x14ac:dyDescent="0.35">
      <c r="G542" s="521"/>
    </row>
    <row r="543" spans="7:7" x14ac:dyDescent="0.35">
      <c r="G543" s="521"/>
    </row>
    <row r="544" spans="7:7" x14ac:dyDescent="0.35">
      <c r="G544" s="521"/>
    </row>
    <row r="545" spans="7:7" x14ac:dyDescent="0.35">
      <c r="G545" s="521"/>
    </row>
    <row r="546" spans="7:7" x14ac:dyDescent="0.35">
      <c r="G546" s="521"/>
    </row>
    <row r="547" spans="7:7" x14ac:dyDescent="0.35">
      <c r="G547" s="521"/>
    </row>
    <row r="548" spans="7:7" x14ac:dyDescent="0.35">
      <c r="G548" s="521"/>
    </row>
    <row r="549" spans="7:7" x14ac:dyDescent="0.35">
      <c r="G549" s="521"/>
    </row>
    <row r="550" spans="7:7" x14ac:dyDescent="0.35">
      <c r="G550" s="521"/>
    </row>
    <row r="551" spans="7:7" x14ac:dyDescent="0.35">
      <c r="G551" s="521"/>
    </row>
    <row r="552" spans="7:7" x14ac:dyDescent="0.35">
      <c r="G552" s="521"/>
    </row>
    <row r="553" spans="7:7" x14ac:dyDescent="0.35">
      <c r="G553" s="521"/>
    </row>
    <row r="554" spans="7:7" x14ac:dyDescent="0.35">
      <c r="G554" s="521"/>
    </row>
    <row r="555" spans="7:7" x14ac:dyDescent="0.35">
      <c r="G555" s="521"/>
    </row>
    <row r="556" spans="7:7" x14ac:dyDescent="0.35">
      <c r="G556" s="521"/>
    </row>
    <row r="557" spans="7:7" x14ac:dyDescent="0.35">
      <c r="G557" s="521"/>
    </row>
    <row r="558" spans="7:7" x14ac:dyDescent="0.35">
      <c r="G558" s="521"/>
    </row>
    <row r="559" spans="7:7" x14ac:dyDescent="0.35">
      <c r="G559" s="521"/>
    </row>
    <row r="560" spans="7:7" x14ac:dyDescent="0.35">
      <c r="G560" s="521"/>
    </row>
    <row r="561" spans="7:7" x14ac:dyDescent="0.35">
      <c r="G561" s="521"/>
    </row>
    <row r="562" spans="7:7" x14ac:dyDescent="0.35">
      <c r="G562" s="521"/>
    </row>
    <row r="563" spans="7:7" x14ac:dyDescent="0.35">
      <c r="G563" s="521"/>
    </row>
    <row r="564" spans="7:7" x14ac:dyDescent="0.35">
      <c r="G564" s="521"/>
    </row>
    <row r="565" spans="7:7" x14ac:dyDescent="0.35">
      <c r="G565" s="521"/>
    </row>
    <row r="566" spans="7:7" x14ac:dyDescent="0.35">
      <c r="G566" s="521"/>
    </row>
    <row r="567" spans="7:7" x14ac:dyDescent="0.35">
      <c r="G567" s="521"/>
    </row>
    <row r="568" spans="7:7" x14ac:dyDescent="0.35">
      <c r="G568" s="521"/>
    </row>
    <row r="569" spans="7:7" x14ac:dyDescent="0.35">
      <c r="G569" s="521"/>
    </row>
    <row r="570" spans="7:7" x14ac:dyDescent="0.35">
      <c r="G570" s="521"/>
    </row>
    <row r="571" spans="7:7" x14ac:dyDescent="0.35">
      <c r="G571" s="521"/>
    </row>
    <row r="572" spans="7:7" x14ac:dyDescent="0.35">
      <c r="G572" s="521"/>
    </row>
    <row r="573" spans="7:7" x14ac:dyDescent="0.35">
      <c r="G573" s="521"/>
    </row>
    <row r="574" spans="7:7" x14ac:dyDescent="0.35">
      <c r="G574" s="521"/>
    </row>
    <row r="575" spans="7:7" x14ac:dyDescent="0.35">
      <c r="G575" s="521"/>
    </row>
    <row r="576" spans="7:7" x14ac:dyDescent="0.35">
      <c r="G576" s="521"/>
    </row>
    <row r="577" spans="7:7" x14ac:dyDescent="0.35">
      <c r="G577" s="521"/>
    </row>
    <row r="578" spans="7:7" x14ac:dyDescent="0.35">
      <c r="G578" s="521"/>
    </row>
    <row r="579" spans="7:7" x14ac:dyDescent="0.35">
      <c r="G579" s="521"/>
    </row>
    <row r="580" spans="7:7" x14ac:dyDescent="0.35">
      <c r="G580" s="521"/>
    </row>
    <row r="581" spans="7:7" x14ac:dyDescent="0.35">
      <c r="G581" s="521"/>
    </row>
    <row r="582" spans="7:7" x14ac:dyDescent="0.35">
      <c r="G582" s="521"/>
    </row>
    <row r="583" spans="7:7" x14ac:dyDescent="0.35">
      <c r="G583" s="521"/>
    </row>
    <row r="584" spans="7:7" x14ac:dyDescent="0.35">
      <c r="G584" s="521"/>
    </row>
    <row r="585" spans="7:7" x14ac:dyDescent="0.35">
      <c r="G585" s="521"/>
    </row>
    <row r="586" spans="7:7" x14ac:dyDescent="0.35">
      <c r="G586" s="521"/>
    </row>
    <row r="587" spans="7:7" x14ac:dyDescent="0.35">
      <c r="G587" s="521"/>
    </row>
    <row r="588" spans="7:7" x14ac:dyDescent="0.35">
      <c r="G588" s="521"/>
    </row>
    <row r="589" spans="7:7" x14ac:dyDescent="0.35">
      <c r="G589" s="521"/>
    </row>
    <row r="590" spans="7:7" x14ac:dyDescent="0.35">
      <c r="G590" s="521"/>
    </row>
    <row r="591" spans="7:7" x14ac:dyDescent="0.35">
      <c r="G591" s="521"/>
    </row>
    <row r="592" spans="7:7" x14ac:dyDescent="0.35">
      <c r="G592" s="521"/>
    </row>
    <row r="593" spans="7:7" x14ac:dyDescent="0.35">
      <c r="G593" s="521"/>
    </row>
    <row r="594" spans="7:7" x14ac:dyDescent="0.35">
      <c r="G594" s="521"/>
    </row>
    <row r="595" spans="7:7" x14ac:dyDescent="0.35">
      <c r="G595" s="521"/>
    </row>
    <row r="596" spans="7:7" x14ac:dyDescent="0.35">
      <c r="G596" s="521"/>
    </row>
    <row r="597" spans="7:7" x14ac:dyDescent="0.35">
      <c r="G597" s="521"/>
    </row>
    <row r="598" spans="7:7" x14ac:dyDescent="0.35">
      <c r="G598" s="521"/>
    </row>
    <row r="599" spans="7:7" x14ac:dyDescent="0.35">
      <c r="G599" s="521"/>
    </row>
    <row r="600" spans="7:7" x14ac:dyDescent="0.35">
      <c r="G600" s="521"/>
    </row>
    <row r="601" spans="7:7" x14ac:dyDescent="0.35">
      <c r="G601" s="521"/>
    </row>
    <row r="602" spans="7:7" x14ac:dyDescent="0.35">
      <c r="G602" s="521"/>
    </row>
    <row r="603" spans="7:7" x14ac:dyDescent="0.35">
      <c r="G603" s="521"/>
    </row>
    <row r="604" spans="7:7" x14ac:dyDescent="0.35">
      <c r="G604" s="521"/>
    </row>
    <row r="605" spans="7:7" x14ac:dyDescent="0.35">
      <c r="G605" s="521"/>
    </row>
    <row r="606" spans="7:7" x14ac:dyDescent="0.35">
      <c r="G606" s="521"/>
    </row>
    <row r="607" spans="7:7" x14ac:dyDescent="0.35">
      <c r="G607" s="521"/>
    </row>
    <row r="608" spans="7:7" x14ac:dyDescent="0.35">
      <c r="G608" s="521"/>
    </row>
    <row r="609" spans="7:7" x14ac:dyDescent="0.35">
      <c r="G609" s="521"/>
    </row>
    <row r="610" spans="7:7" x14ac:dyDescent="0.35">
      <c r="G610" s="521"/>
    </row>
    <row r="611" spans="7:7" x14ac:dyDescent="0.35">
      <c r="G611" s="521"/>
    </row>
    <row r="612" spans="7:7" x14ac:dyDescent="0.35">
      <c r="G612" s="521"/>
    </row>
    <row r="613" spans="7:7" x14ac:dyDescent="0.35">
      <c r="G613" s="521"/>
    </row>
    <row r="614" spans="7:7" x14ac:dyDescent="0.35">
      <c r="G614" s="521"/>
    </row>
    <row r="615" spans="7:7" x14ac:dyDescent="0.35">
      <c r="G615" s="521"/>
    </row>
    <row r="616" spans="7:7" x14ac:dyDescent="0.35">
      <c r="G616" s="521"/>
    </row>
    <row r="617" spans="7:7" x14ac:dyDescent="0.35">
      <c r="G617" s="521"/>
    </row>
    <row r="618" spans="7:7" x14ac:dyDescent="0.35">
      <c r="G618" s="521"/>
    </row>
    <row r="619" spans="7:7" x14ac:dyDescent="0.35">
      <c r="G619" s="521"/>
    </row>
    <row r="620" spans="7:7" x14ac:dyDescent="0.35">
      <c r="G620" s="521"/>
    </row>
    <row r="621" spans="7:7" x14ac:dyDescent="0.35">
      <c r="G621" s="521"/>
    </row>
    <row r="622" spans="7:7" x14ac:dyDescent="0.35">
      <c r="G622" s="521"/>
    </row>
    <row r="623" spans="7:7" x14ac:dyDescent="0.35">
      <c r="G623" s="521"/>
    </row>
    <row r="624" spans="7:7" x14ac:dyDescent="0.35">
      <c r="G624" s="521"/>
    </row>
    <row r="625" spans="7:7" x14ac:dyDescent="0.35">
      <c r="G625" s="521"/>
    </row>
    <row r="626" spans="7:7" x14ac:dyDescent="0.35">
      <c r="G626" s="521"/>
    </row>
    <row r="627" spans="7:7" x14ac:dyDescent="0.35">
      <c r="G627" s="521"/>
    </row>
    <row r="628" spans="7:7" x14ac:dyDescent="0.35">
      <c r="G628" s="521"/>
    </row>
    <row r="629" spans="7:7" x14ac:dyDescent="0.35">
      <c r="G629" s="521"/>
    </row>
    <row r="630" spans="7:7" x14ac:dyDescent="0.35">
      <c r="G630" s="521"/>
    </row>
    <row r="631" spans="7:7" x14ac:dyDescent="0.35">
      <c r="G631" s="521"/>
    </row>
    <row r="632" spans="7:7" x14ac:dyDescent="0.35">
      <c r="G632" s="521"/>
    </row>
    <row r="633" spans="7:7" x14ac:dyDescent="0.35">
      <c r="G633" s="521"/>
    </row>
    <row r="634" spans="7:7" x14ac:dyDescent="0.35">
      <c r="G634" s="521"/>
    </row>
    <row r="635" spans="7:7" x14ac:dyDescent="0.35">
      <c r="G635" s="521"/>
    </row>
    <row r="636" spans="7:7" x14ac:dyDescent="0.35">
      <c r="G636" s="521"/>
    </row>
    <row r="637" spans="7:7" x14ac:dyDescent="0.35">
      <c r="G637" s="521"/>
    </row>
    <row r="638" spans="7:7" x14ac:dyDescent="0.35">
      <c r="G638" s="521"/>
    </row>
    <row r="639" spans="7:7" x14ac:dyDescent="0.35">
      <c r="G639" s="521"/>
    </row>
    <row r="640" spans="7:7" x14ac:dyDescent="0.35">
      <c r="G640" s="521"/>
    </row>
    <row r="641" spans="7:7" x14ac:dyDescent="0.35">
      <c r="G641" s="521"/>
    </row>
    <row r="642" spans="7:7" x14ac:dyDescent="0.35">
      <c r="G642" s="521"/>
    </row>
    <row r="643" spans="7:7" x14ac:dyDescent="0.35">
      <c r="G643" s="521"/>
    </row>
    <row r="644" spans="7:7" x14ac:dyDescent="0.35">
      <c r="G644" s="521"/>
    </row>
    <row r="645" spans="7:7" x14ac:dyDescent="0.35">
      <c r="G645" s="521"/>
    </row>
    <row r="646" spans="7:7" x14ac:dyDescent="0.35">
      <c r="G646" s="521"/>
    </row>
    <row r="647" spans="7:7" x14ac:dyDescent="0.35">
      <c r="G647" s="521"/>
    </row>
    <row r="648" spans="7:7" x14ac:dyDescent="0.35">
      <c r="G648" s="521"/>
    </row>
    <row r="649" spans="7:7" x14ac:dyDescent="0.35">
      <c r="G649" s="521"/>
    </row>
    <row r="650" spans="7:7" x14ac:dyDescent="0.35">
      <c r="G650" s="521"/>
    </row>
    <row r="651" spans="7:7" x14ac:dyDescent="0.35">
      <c r="G651" s="521"/>
    </row>
    <row r="652" spans="7:7" x14ac:dyDescent="0.35">
      <c r="G652" s="521"/>
    </row>
    <row r="653" spans="7:7" x14ac:dyDescent="0.35">
      <c r="G653" s="521"/>
    </row>
    <row r="654" spans="7:7" x14ac:dyDescent="0.35">
      <c r="G654" s="521"/>
    </row>
    <row r="655" spans="7:7" x14ac:dyDescent="0.35">
      <c r="G655" s="521"/>
    </row>
    <row r="656" spans="7:7" x14ac:dyDescent="0.35">
      <c r="G656" s="521"/>
    </row>
    <row r="657" spans="7:7" x14ac:dyDescent="0.35">
      <c r="G657" s="521"/>
    </row>
    <row r="658" spans="7:7" x14ac:dyDescent="0.35">
      <c r="G658" s="521"/>
    </row>
    <row r="659" spans="7:7" x14ac:dyDescent="0.35">
      <c r="G659" s="521"/>
    </row>
    <row r="660" spans="7:7" x14ac:dyDescent="0.35">
      <c r="G660" s="521"/>
    </row>
    <row r="661" spans="7:7" x14ac:dyDescent="0.35">
      <c r="G661" s="521"/>
    </row>
    <row r="662" spans="7:7" x14ac:dyDescent="0.35">
      <c r="G662" s="521"/>
    </row>
    <row r="663" spans="7:7" x14ac:dyDescent="0.35">
      <c r="G663" s="521"/>
    </row>
    <row r="664" spans="7:7" x14ac:dyDescent="0.35">
      <c r="G664" s="521"/>
    </row>
    <row r="665" spans="7:7" x14ac:dyDescent="0.35">
      <c r="G665" s="521"/>
    </row>
    <row r="666" spans="7:7" x14ac:dyDescent="0.35">
      <c r="G666" s="521"/>
    </row>
    <row r="667" spans="7:7" x14ac:dyDescent="0.35">
      <c r="G667" s="521"/>
    </row>
    <row r="668" spans="7:7" x14ac:dyDescent="0.35">
      <c r="G668" s="521"/>
    </row>
    <row r="669" spans="7:7" x14ac:dyDescent="0.35">
      <c r="G669" s="521"/>
    </row>
    <row r="670" spans="7:7" x14ac:dyDescent="0.35">
      <c r="G670" s="521"/>
    </row>
    <row r="671" spans="7:7" x14ac:dyDescent="0.35">
      <c r="G671" s="521"/>
    </row>
    <row r="672" spans="7:7" x14ac:dyDescent="0.35">
      <c r="G672" s="521"/>
    </row>
    <row r="673" spans="7:7" x14ac:dyDescent="0.35">
      <c r="G673" s="521"/>
    </row>
    <row r="674" spans="7:7" x14ac:dyDescent="0.35">
      <c r="G674" s="521"/>
    </row>
    <row r="675" spans="7:7" x14ac:dyDescent="0.35">
      <c r="G675" s="521"/>
    </row>
    <row r="676" spans="7:7" x14ac:dyDescent="0.35">
      <c r="G676" s="521"/>
    </row>
    <row r="677" spans="7:7" x14ac:dyDescent="0.35">
      <c r="G677" s="521"/>
    </row>
    <row r="678" spans="7:7" x14ac:dyDescent="0.35">
      <c r="G678" s="521"/>
    </row>
    <row r="679" spans="7:7" x14ac:dyDescent="0.35">
      <c r="G679" s="521"/>
    </row>
    <row r="680" spans="7:7" x14ac:dyDescent="0.35">
      <c r="G680" s="521"/>
    </row>
    <row r="681" spans="7:7" x14ac:dyDescent="0.35">
      <c r="G681" s="521"/>
    </row>
    <row r="682" spans="7:7" x14ac:dyDescent="0.35">
      <c r="G682" s="521"/>
    </row>
    <row r="683" spans="7:7" x14ac:dyDescent="0.35">
      <c r="G683" s="521"/>
    </row>
    <row r="684" spans="7:7" x14ac:dyDescent="0.35">
      <c r="G684" s="521"/>
    </row>
    <row r="685" spans="7:7" x14ac:dyDescent="0.35">
      <c r="G685" s="521"/>
    </row>
    <row r="686" spans="7:7" x14ac:dyDescent="0.35">
      <c r="G686" s="521"/>
    </row>
    <row r="687" spans="7:7" x14ac:dyDescent="0.35">
      <c r="G687" s="521"/>
    </row>
    <row r="688" spans="7:7" x14ac:dyDescent="0.35">
      <c r="G688" s="521"/>
    </row>
    <row r="689" spans="7:7" x14ac:dyDescent="0.35">
      <c r="G689" s="521"/>
    </row>
    <row r="690" spans="7:7" x14ac:dyDescent="0.35">
      <c r="G690" s="521"/>
    </row>
    <row r="691" spans="7:7" x14ac:dyDescent="0.35">
      <c r="G691" s="521"/>
    </row>
    <row r="692" spans="7:7" x14ac:dyDescent="0.35">
      <c r="G692" s="521"/>
    </row>
    <row r="693" spans="7:7" x14ac:dyDescent="0.35">
      <c r="G693" s="521"/>
    </row>
    <row r="694" spans="7:7" x14ac:dyDescent="0.35">
      <c r="G694" s="521"/>
    </row>
    <row r="695" spans="7:7" x14ac:dyDescent="0.35">
      <c r="G695" s="521"/>
    </row>
    <row r="696" spans="7:7" x14ac:dyDescent="0.35">
      <c r="G696" s="521"/>
    </row>
    <row r="697" spans="7:7" x14ac:dyDescent="0.35">
      <c r="G697" s="521"/>
    </row>
    <row r="698" spans="7:7" x14ac:dyDescent="0.35">
      <c r="G698" s="521"/>
    </row>
    <row r="699" spans="7:7" x14ac:dyDescent="0.35">
      <c r="G699" s="521"/>
    </row>
    <row r="700" spans="7:7" x14ac:dyDescent="0.35">
      <c r="G700" s="521"/>
    </row>
    <row r="701" spans="7:7" x14ac:dyDescent="0.35">
      <c r="G701" s="521"/>
    </row>
    <row r="702" spans="7:7" x14ac:dyDescent="0.35">
      <c r="G702" s="521"/>
    </row>
    <row r="703" spans="7:7" x14ac:dyDescent="0.35">
      <c r="G703" s="521"/>
    </row>
    <row r="704" spans="7:7" x14ac:dyDescent="0.35">
      <c r="G704" s="521"/>
    </row>
    <row r="705" spans="7:7" x14ac:dyDescent="0.35">
      <c r="G705" s="521"/>
    </row>
    <row r="706" spans="7:7" x14ac:dyDescent="0.35">
      <c r="G706" s="521"/>
    </row>
    <row r="707" spans="7:7" x14ac:dyDescent="0.35">
      <c r="G707" s="521"/>
    </row>
    <row r="708" spans="7:7" x14ac:dyDescent="0.35">
      <c r="G708" s="521"/>
    </row>
    <row r="709" spans="7:7" x14ac:dyDescent="0.35">
      <c r="G709" s="521"/>
    </row>
    <row r="710" spans="7:7" x14ac:dyDescent="0.35">
      <c r="G710" s="521"/>
    </row>
    <row r="711" spans="7:7" x14ac:dyDescent="0.35">
      <c r="G711" s="521"/>
    </row>
    <row r="712" spans="7:7" x14ac:dyDescent="0.35">
      <c r="G712" s="521"/>
    </row>
    <row r="713" spans="7:7" x14ac:dyDescent="0.35">
      <c r="G713" s="521"/>
    </row>
    <row r="714" spans="7:7" x14ac:dyDescent="0.35">
      <c r="G714" s="521"/>
    </row>
    <row r="715" spans="7:7" x14ac:dyDescent="0.35">
      <c r="G715" s="521"/>
    </row>
    <row r="716" spans="7:7" x14ac:dyDescent="0.35">
      <c r="G716" s="521"/>
    </row>
    <row r="717" spans="7:7" x14ac:dyDescent="0.35">
      <c r="G717" s="521"/>
    </row>
    <row r="718" spans="7:7" x14ac:dyDescent="0.35">
      <c r="G718" s="521"/>
    </row>
    <row r="719" spans="7:7" x14ac:dyDescent="0.35">
      <c r="G719" s="521"/>
    </row>
    <row r="720" spans="7:7" x14ac:dyDescent="0.35">
      <c r="G720" s="521"/>
    </row>
    <row r="721" spans="7:7" x14ac:dyDescent="0.35">
      <c r="G721" s="521"/>
    </row>
    <row r="722" spans="7:7" x14ac:dyDescent="0.35">
      <c r="G722" s="521"/>
    </row>
    <row r="723" spans="7:7" x14ac:dyDescent="0.35">
      <c r="G723" s="521"/>
    </row>
    <row r="724" spans="7:7" x14ac:dyDescent="0.35">
      <c r="G724" s="521"/>
    </row>
    <row r="725" spans="7:7" x14ac:dyDescent="0.35">
      <c r="G725" s="521"/>
    </row>
    <row r="726" spans="7:7" x14ac:dyDescent="0.35">
      <c r="G726" s="521"/>
    </row>
    <row r="727" spans="7:7" x14ac:dyDescent="0.35">
      <c r="G727" s="521"/>
    </row>
    <row r="728" spans="7:7" x14ac:dyDescent="0.35">
      <c r="G728" s="521"/>
    </row>
    <row r="729" spans="7:7" x14ac:dyDescent="0.35">
      <c r="G729" s="521"/>
    </row>
    <row r="730" spans="7:7" x14ac:dyDescent="0.35">
      <c r="G730" s="521"/>
    </row>
    <row r="731" spans="7:7" x14ac:dyDescent="0.35">
      <c r="G731" s="521"/>
    </row>
    <row r="732" spans="7:7" x14ac:dyDescent="0.35">
      <c r="G732" s="521"/>
    </row>
    <row r="733" spans="7:7" x14ac:dyDescent="0.35">
      <c r="G733" s="521"/>
    </row>
    <row r="734" spans="7:7" x14ac:dyDescent="0.35">
      <c r="G734" s="521"/>
    </row>
    <row r="735" spans="7:7" x14ac:dyDescent="0.35">
      <c r="G735" s="521"/>
    </row>
    <row r="736" spans="7:7" x14ac:dyDescent="0.35">
      <c r="G736" s="521"/>
    </row>
    <row r="737" spans="7:7" x14ac:dyDescent="0.35">
      <c r="G737" s="521"/>
    </row>
    <row r="738" spans="7:7" x14ac:dyDescent="0.35">
      <c r="G738" s="521"/>
    </row>
    <row r="739" spans="7:7" x14ac:dyDescent="0.35">
      <c r="G739" s="521"/>
    </row>
    <row r="740" spans="7:7" x14ac:dyDescent="0.35">
      <c r="G740" s="521"/>
    </row>
    <row r="741" spans="7:7" x14ac:dyDescent="0.35">
      <c r="G741" s="521"/>
    </row>
    <row r="742" spans="7:7" x14ac:dyDescent="0.35">
      <c r="G742" s="521"/>
    </row>
    <row r="743" spans="7:7" x14ac:dyDescent="0.35">
      <c r="G743" s="521"/>
    </row>
    <row r="744" spans="7:7" x14ac:dyDescent="0.35">
      <c r="G744" s="521"/>
    </row>
    <row r="745" spans="7:7" x14ac:dyDescent="0.35">
      <c r="G745" s="521"/>
    </row>
    <row r="746" spans="7:7" x14ac:dyDescent="0.35">
      <c r="G746" s="521"/>
    </row>
    <row r="747" spans="7:7" x14ac:dyDescent="0.35">
      <c r="G747" s="521"/>
    </row>
    <row r="748" spans="7:7" x14ac:dyDescent="0.35">
      <c r="G748" s="521"/>
    </row>
    <row r="749" spans="7:7" x14ac:dyDescent="0.35">
      <c r="G749" s="521"/>
    </row>
    <row r="750" spans="7:7" x14ac:dyDescent="0.35">
      <c r="G750" s="521"/>
    </row>
    <row r="751" spans="7:7" x14ac:dyDescent="0.35">
      <c r="G751" s="521"/>
    </row>
    <row r="752" spans="7:7" x14ac:dyDescent="0.35">
      <c r="G752" s="521"/>
    </row>
    <row r="753" spans="7:7" x14ac:dyDescent="0.35">
      <c r="G753" s="521"/>
    </row>
    <row r="754" spans="7:7" x14ac:dyDescent="0.35">
      <c r="G754" s="521"/>
    </row>
    <row r="755" spans="7:7" x14ac:dyDescent="0.35">
      <c r="G755" s="521"/>
    </row>
    <row r="756" spans="7:7" x14ac:dyDescent="0.35">
      <c r="G756" s="521"/>
    </row>
    <row r="757" spans="7:7" x14ac:dyDescent="0.35">
      <c r="G757" s="521"/>
    </row>
    <row r="758" spans="7:7" x14ac:dyDescent="0.35">
      <c r="G758" s="521"/>
    </row>
    <row r="759" spans="7:7" x14ac:dyDescent="0.35">
      <c r="G759" s="521"/>
    </row>
    <row r="760" spans="7:7" x14ac:dyDescent="0.35">
      <c r="G760" s="521"/>
    </row>
    <row r="761" spans="7:7" x14ac:dyDescent="0.35">
      <c r="G761" s="521"/>
    </row>
    <row r="762" spans="7:7" x14ac:dyDescent="0.35">
      <c r="G762" s="521"/>
    </row>
    <row r="763" spans="7:7" x14ac:dyDescent="0.35">
      <c r="G763" s="521"/>
    </row>
    <row r="764" spans="7:7" x14ac:dyDescent="0.35">
      <c r="G764" s="521"/>
    </row>
    <row r="765" spans="7:7" x14ac:dyDescent="0.35">
      <c r="G765" s="521"/>
    </row>
    <row r="766" spans="7:7" x14ac:dyDescent="0.35">
      <c r="G766" s="521"/>
    </row>
    <row r="767" spans="7:7" x14ac:dyDescent="0.35">
      <c r="G767" s="521"/>
    </row>
    <row r="768" spans="7:7" x14ac:dyDescent="0.35">
      <c r="G768" s="521"/>
    </row>
    <row r="769" spans="7:7" x14ac:dyDescent="0.35">
      <c r="G769" s="521"/>
    </row>
    <row r="770" spans="7:7" x14ac:dyDescent="0.35">
      <c r="G770" s="521"/>
    </row>
    <row r="771" spans="7:7" x14ac:dyDescent="0.35">
      <c r="G771" s="521"/>
    </row>
    <row r="772" spans="7:7" x14ac:dyDescent="0.35">
      <c r="G772" s="521"/>
    </row>
    <row r="773" spans="7:7" x14ac:dyDescent="0.35">
      <c r="G773" s="521"/>
    </row>
    <row r="774" spans="7:7" x14ac:dyDescent="0.35">
      <c r="G774" s="521"/>
    </row>
    <row r="775" spans="7:7" x14ac:dyDescent="0.35">
      <c r="G775" s="521"/>
    </row>
    <row r="776" spans="7:7" x14ac:dyDescent="0.35">
      <c r="G776" s="521"/>
    </row>
    <row r="777" spans="7:7" x14ac:dyDescent="0.35">
      <c r="G777" s="521"/>
    </row>
    <row r="778" spans="7:7" x14ac:dyDescent="0.35">
      <c r="G778" s="521"/>
    </row>
    <row r="779" spans="7:7" x14ac:dyDescent="0.35">
      <c r="G779" s="521"/>
    </row>
    <row r="780" spans="7:7" x14ac:dyDescent="0.35">
      <c r="G780" s="521"/>
    </row>
    <row r="781" spans="7:7" x14ac:dyDescent="0.35">
      <c r="G781" s="521"/>
    </row>
    <row r="782" spans="7:7" x14ac:dyDescent="0.35">
      <c r="G782" s="521"/>
    </row>
    <row r="783" spans="7:7" x14ac:dyDescent="0.35">
      <c r="G783" s="521"/>
    </row>
    <row r="784" spans="7:7" x14ac:dyDescent="0.35">
      <c r="G784" s="521"/>
    </row>
    <row r="785" spans="7:7" x14ac:dyDescent="0.35">
      <c r="G785" s="521"/>
    </row>
    <row r="786" spans="7:7" x14ac:dyDescent="0.35">
      <c r="G786" s="521"/>
    </row>
    <row r="787" spans="7:7" x14ac:dyDescent="0.35">
      <c r="G787" s="521"/>
    </row>
    <row r="788" spans="7:7" x14ac:dyDescent="0.35">
      <c r="G788" s="521"/>
    </row>
    <row r="789" spans="7:7" x14ac:dyDescent="0.35">
      <c r="G789" s="521"/>
    </row>
    <row r="790" spans="7:7" x14ac:dyDescent="0.35">
      <c r="G790" s="521"/>
    </row>
    <row r="791" spans="7:7" x14ac:dyDescent="0.35">
      <c r="G791" s="521"/>
    </row>
    <row r="792" spans="7:7" x14ac:dyDescent="0.35">
      <c r="G792" s="521"/>
    </row>
    <row r="793" spans="7:7" x14ac:dyDescent="0.35">
      <c r="G793" s="521"/>
    </row>
    <row r="794" spans="7:7" x14ac:dyDescent="0.35">
      <c r="G794" s="521"/>
    </row>
    <row r="795" spans="7:7" x14ac:dyDescent="0.35">
      <c r="G795" s="521"/>
    </row>
    <row r="796" spans="7:7" x14ac:dyDescent="0.35">
      <c r="G796" s="521"/>
    </row>
    <row r="797" spans="7:7" x14ac:dyDescent="0.35">
      <c r="G797" s="521"/>
    </row>
    <row r="798" spans="7:7" x14ac:dyDescent="0.35">
      <c r="G798" s="521"/>
    </row>
    <row r="799" spans="7:7" x14ac:dyDescent="0.35">
      <c r="G799" s="521"/>
    </row>
    <row r="800" spans="7:7" x14ac:dyDescent="0.35">
      <c r="G800" s="521"/>
    </row>
    <row r="801" spans="7:7" x14ac:dyDescent="0.35">
      <c r="G801" s="521"/>
    </row>
    <row r="802" spans="7:7" x14ac:dyDescent="0.35">
      <c r="G802" s="521"/>
    </row>
    <row r="803" spans="7:7" x14ac:dyDescent="0.35">
      <c r="G803" s="521"/>
    </row>
    <row r="804" spans="7:7" x14ac:dyDescent="0.35">
      <c r="G804" s="521"/>
    </row>
    <row r="805" spans="7:7" x14ac:dyDescent="0.35">
      <c r="G805" s="521"/>
    </row>
    <row r="806" spans="7:7" x14ac:dyDescent="0.35">
      <c r="G806" s="521"/>
    </row>
    <row r="807" spans="7:7" x14ac:dyDescent="0.35">
      <c r="G807" s="521"/>
    </row>
    <row r="808" spans="7:7" x14ac:dyDescent="0.35">
      <c r="G808" s="521"/>
    </row>
    <row r="809" spans="7:7" x14ac:dyDescent="0.35">
      <c r="G809" s="521"/>
    </row>
    <row r="810" spans="7:7" x14ac:dyDescent="0.35">
      <c r="G810" s="521"/>
    </row>
    <row r="811" spans="7:7" x14ac:dyDescent="0.35">
      <c r="G811" s="521"/>
    </row>
    <row r="812" spans="7:7" x14ac:dyDescent="0.35">
      <c r="G812" s="521"/>
    </row>
    <row r="813" spans="7:7" x14ac:dyDescent="0.35">
      <c r="G813" s="521"/>
    </row>
    <row r="814" spans="7:7" x14ac:dyDescent="0.35">
      <c r="G814" s="521"/>
    </row>
    <row r="815" spans="7:7" x14ac:dyDescent="0.35">
      <c r="G815" s="521"/>
    </row>
    <row r="816" spans="7:7" x14ac:dyDescent="0.35">
      <c r="G816" s="521"/>
    </row>
    <row r="817" spans="7:7" x14ac:dyDescent="0.35">
      <c r="G817" s="521"/>
    </row>
    <row r="818" spans="7:7" x14ac:dyDescent="0.35">
      <c r="G818" s="521"/>
    </row>
    <row r="819" spans="7:7" x14ac:dyDescent="0.35">
      <c r="G819" s="521"/>
    </row>
    <row r="820" spans="7:7" x14ac:dyDescent="0.35">
      <c r="G820" s="521"/>
    </row>
    <row r="821" spans="7:7" x14ac:dyDescent="0.35">
      <c r="G821" s="521"/>
    </row>
    <row r="822" spans="7:7" x14ac:dyDescent="0.35">
      <c r="G822" s="521"/>
    </row>
    <row r="823" spans="7:7" x14ac:dyDescent="0.35">
      <c r="G823" s="521"/>
    </row>
    <row r="824" spans="7:7" x14ac:dyDescent="0.35">
      <c r="G824" s="521"/>
    </row>
    <row r="825" spans="7:7" x14ac:dyDescent="0.35">
      <c r="G825" s="521"/>
    </row>
    <row r="826" spans="7:7" x14ac:dyDescent="0.35">
      <c r="G826" s="521"/>
    </row>
    <row r="827" spans="7:7" x14ac:dyDescent="0.35">
      <c r="G827" s="521"/>
    </row>
    <row r="828" spans="7:7" x14ac:dyDescent="0.35">
      <c r="G828" s="521"/>
    </row>
    <row r="829" spans="7:7" x14ac:dyDescent="0.35">
      <c r="G829" s="521"/>
    </row>
    <row r="830" spans="7:7" x14ac:dyDescent="0.35">
      <c r="G830" s="521"/>
    </row>
    <row r="831" spans="7:7" x14ac:dyDescent="0.35">
      <c r="G831" s="521"/>
    </row>
    <row r="832" spans="7:7" x14ac:dyDescent="0.35">
      <c r="G832" s="521"/>
    </row>
    <row r="833" spans="7:7" x14ac:dyDescent="0.35">
      <c r="G833" s="521"/>
    </row>
    <row r="834" spans="7:7" x14ac:dyDescent="0.35">
      <c r="G834" s="521"/>
    </row>
    <row r="835" spans="7:7" x14ac:dyDescent="0.35">
      <c r="G835" s="521"/>
    </row>
    <row r="836" spans="7:7" x14ac:dyDescent="0.35">
      <c r="G836" s="521"/>
    </row>
    <row r="837" spans="7:7" x14ac:dyDescent="0.35">
      <c r="G837" s="521"/>
    </row>
    <row r="838" spans="7:7" x14ac:dyDescent="0.35">
      <c r="G838" s="521"/>
    </row>
    <row r="839" spans="7:7" x14ac:dyDescent="0.35">
      <c r="G839" s="521"/>
    </row>
    <row r="840" spans="7:7" x14ac:dyDescent="0.35">
      <c r="G840" s="521"/>
    </row>
    <row r="841" spans="7:7" x14ac:dyDescent="0.35">
      <c r="G841" s="521"/>
    </row>
    <row r="842" spans="7:7" x14ac:dyDescent="0.35">
      <c r="G842" s="521"/>
    </row>
    <row r="843" spans="7:7" x14ac:dyDescent="0.35">
      <c r="G843" s="521"/>
    </row>
    <row r="844" spans="7:7" x14ac:dyDescent="0.35">
      <c r="G844" s="521"/>
    </row>
    <row r="845" spans="7:7" x14ac:dyDescent="0.35">
      <c r="G845" s="521"/>
    </row>
    <row r="846" spans="7:7" x14ac:dyDescent="0.35">
      <c r="G846" s="521"/>
    </row>
    <row r="847" spans="7:7" x14ac:dyDescent="0.35">
      <c r="G847" s="521"/>
    </row>
    <row r="848" spans="7:7" x14ac:dyDescent="0.35">
      <c r="G848" s="521"/>
    </row>
    <row r="849" spans="7:7" x14ac:dyDescent="0.35">
      <c r="G849" s="521"/>
    </row>
    <row r="850" spans="7:7" x14ac:dyDescent="0.35">
      <c r="G850" s="521"/>
    </row>
    <row r="851" spans="7:7" x14ac:dyDescent="0.35">
      <c r="G851" s="521"/>
    </row>
    <row r="852" spans="7:7" x14ac:dyDescent="0.35">
      <c r="G852" s="521"/>
    </row>
    <row r="853" spans="7:7" x14ac:dyDescent="0.35">
      <c r="G853" s="521"/>
    </row>
    <row r="854" spans="7:7" x14ac:dyDescent="0.35">
      <c r="G854" s="521"/>
    </row>
    <row r="855" spans="7:7" x14ac:dyDescent="0.35">
      <c r="G855" s="521"/>
    </row>
    <row r="856" spans="7:7" x14ac:dyDescent="0.35">
      <c r="G856" s="521"/>
    </row>
    <row r="857" spans="7:7" x14ac:dyDescent="0.35">
      <c r="G857" s="521"/>
    </row>
    <row r="858" spans="7:7" x14ac:dyDescent="0.35">
      <c r="G858" s="521"/>
    </row>
    <row r="859" spans="7:7" x14ac:dyDescent="0.35">
      <c r="G859" s="521"/>
    </row>
    <row r="860" spans="7:7" x14ac:dyDescent="0.35">
      <c r="G860" s="521"/>
    </row>
    <row r="861" spans="7:7" x14ac:dyDescent="0.35">
      <c r="G861" s="521"/>
    </row>
    <row r="862" spans="7:7" x14ac:dyDescent="0.35">
      <c r="G862" s="521"/>
    </row>
    <row r="863" spans="7:7" x14ac:dyDescent="0.35">
      <c r="G863" s="521"/>
    </row>
    <row r="864" spans="7:7" x14ac:dyDescent="0.35">
      <c r="G864" s="521"/>
    </row>
    <row r="865" spans="7:7" x14ac:dyDescent="0.35">
      <c r="G865" s="521"/>
    </row>
    <row r="866" spans="7:7" x14ac:dyDescent="0.35">
      <c r="G866" s="521"/>
    </row>
    <row r="867" spans="7:7" x14ac:dyDescent="0.35">
      <c r="G867" s="521"/>
    </row>
    <row r="868" spans="7:7" x14ac:dyDescent="0.35">
      <c r="G868" s="521"/>
    </row>
    <row r="869" spans="7:7" x14ac:dyDescent="0.35">
      <c r="G869" s="521"/>
    </row>
    <row r="870" spans="7:7" x14ac:dyDescent="0.35">
      <c r="G870" s="521"/>
    </row>
    <row r="871" spans="7:7" x14ac:dyDescent="0.35">
      <c r="G871" s="521"/>
    </row>
    <row r="872" spans="7:7" x14ac:dyDescent="0.35">
      <c r="G872" s="521"/>
    </row>
    <row r="873" spans="7:7" x14ac:dyDescent="0.35">
      <c r="G873" s="521"/>
    </row>
    <row r="874" spans="7:7" x14ac:dyDescent="0.35">
      <c r="G874" s="521"/>
    </row>
    <row r="875" spans="7:7" x14ac:dyDescent="0.35">
      <c r="G875" s="521"/>
    </row>
    <row r="876" spans="7:7" x14ac:dyDescent="0.35">
      <c r="G876" s="521"/>
    </row>
    <row r="877" spans="7:7" x14ac:dyDescent="0.35">
      <c r="G877" s="521"/>
    </row>
    <row r="878" spans="7:7" x14ac:dyDescent="0.35">
      <c r="G878" s="521"/>
    </row>
    <row r="879" spans="7:7" x14ac:dyDescent="0.35">
      <c r="G879" s="521"/>
    </row>
    <row r="880" spans="7:7" x14ac:dyDescent="0.35">
      <c r="G880" s="521"/>
    </row>
    <row r="881" spans="7:7" x14ac:dyDescent="0.35">
      <c r="G881" s="521"/>
    </row>
    <row r="882" spans="7:7" x14ac:dyDescent="0.35">
      <c r="G882" s="521"/>
    </row>
    <row r="883" spans="7:7" x14ac:dyDescent="0.35">
      <c r="G883" s="521"/>
    </row>
    <row r="884" spans="7:7" x14ac:dyDescent="0.35">
      <c r="G884" s="521"/>
    </row>
    <row r="885" spans="7:7" x14ac:dyDescent="0.35">
      <c r="G885" s="521"/>
    </row>
    <row r="886" spans="7:7" x14ac:dyDescent="0.35">
      <c r="G886" s="521"/>
    </row>
    <row r="887" spans="7:7" x14ac:dyDescent="0.35">
      <c r="G887" s="521"/>
    </row>
    <row r="888" spans="7:7" x14ac:dyDescent="0.35">
      <c r="G888" s="521"/>
    </row>
    <row r="889" spans="7:7" x14ac:dyDescent="0.35">
      <c r="G889" s="521"/>
    </row>
    <row r="890" spans="7:7" x14ac:dyDescent="0.35">
      <c r="G890" s="521"/>
    </row>
    <row r="891" spans="7:7" x14ac:dyDescent="0.35">
      <c r="G891" s="521"/>
    </row>
    <row r="892" spans="7:7" x14ac:dyDescent="0.35">
      <c r="G892" s="521"/>
    </row>
    <row r="893" spans="7:7" x14ac:dyDescent="0.35">
      <c r="G893" s="521"/>
    </row>
    <row r="894" spans="7:7" x14ac:dyDescent="0.35">
      <c r="G894" s="521"/>
    </row>
    <row r="895" spans="7:7" x14ac:dyDescent="0.35">
      <c r="G895" s="521"/>
    </row>
    <row r="896" spans="7:7" x14ac:dyDescent="0.35">
      <c r="G896" s="521"/>
    </row>
    <row r="897" spans="7:7" x14ac:dyDescent="0.35">
      <c r="G897" s="521"/>
    </row>
    <row r="898" spans="7:7" x14ac:dyDescent="0.35">
      <c r="G898" s="521"/>
    </row>
    <row r="899" spans="7:7" x14ac:dyDescent="0.35">
      <c r="G899" s="521"/>
    </row>
    <row r="900" spans="7:7" x14ac:dyDescent="0.35">
      <c r="G900" s="521"/>
    </row>
    <row r="901" spans="7:7" x14ac:dyDescent="0.35">
      <c r="G901" s="521"/>
    </row>
    <row r="902" spans="7:7" x14ac:dyDescent="0.35">
      <c r="G902" s="521"/>
    </row>
    <row r="903" spans="7:7" x14ac:dyDescent="0.35">
      <c r="G903" s="521"/>
    </row>
    <row r="904" spans="7:7" x14ac:dyDescent="0.35">
      <c r="G904" s="521"/>
    </row>
    <row r="905" spans="7:7" x14ac:dyDescent="0.35">
      <c r="G905" s="521"/>
    </row>
    <row r="906" spans="7:7" x14ac:dyDescent="0.35">
      <c r="G906" s="521"/>
    </row>
    <row r="907" spans="7:7" x14ac:dyDescent="0.35">
      <c r="G907" s="521"/>
    </row>
    <row r="908" spans="7:7" x14ac:dyDescent="0.35">
      <c r="G908" s="521"/>
    </row>
    <row r="909" spans="7:7" x14ac:dyDescent="0.35">
      <c r="G909" s="521"/>
    </row>
    <row r="910" spans="7:7" x14ac:dyDescent="0.35">
      <c r="G910" s="521"/>
    </row>
    <row r="911" spans="7:7" x14ac:dyDescent="0.35">
      <c r="G911" s="521"/>
    </row>
    <row r="912" spans="7:7" x14ac:dyDescent="0.35">
      <c r="G912" s="521"/>
    </row>
    <row r="913" spans="7:7" x14ac:dyDescent="0.35">
      <c r="G913" s="521"/>
    </row>
    <row r="914" spans="7:7" x14ac:dyDescent="0.35">
      <c r="G914" s="521"/>
    </row>
    <row r="915" spans="7:7" x14ac:dyDescent="0.35">
      <c r="G915" s="521"/>
    </row>
    <row r="916" spans="7:7" x14ac:dyDescent="0.35">
      <c r="G916" s="521"/>
    </row>
    <row r="917" spans="7:7" x14ac:dyDescent="0.35">
      <c r="G917" s="521"/>
    </row>
    <row r="918" spans="7:7" x14ac:dyDescent="0.35">
      <c r="G918" s="521"/>
    </row>
    <row r="919" spans="7:7" x14ac:dyDescent="0.35">
      <c r="G919" s="521"/>
    </row>
    <row r="920" spans="7:7" x14ac:dyDescent="0.35">
      <c r="G920" s="521"/>
    </row>
    <row r="921" spans="7:7" x14ac:dyDescent="0.35">
      <c r="G921" s="521"/>
    </row>
    <row r="922" spans="7:7" x14ac:dyDescent="0.35">
      <c r="G922" s="521"/>
    </row>
    <row r="923" spans="7:7" x14ac:dyDescent="0.35">
      <c r="G923" s="521"/>
    </row>
    <row r="924" spans="7:7" x14ac:dyDescent="0.35">
      <c r="G924" s="521"/>
    </row>
    <row r="925" spans="7:7" x14ac:dyDescent="0.35">
      <c r="G925" s="521"/>
    </row>
    <row r="926" spans="7:7" x14ac:dyDescent="0.35">
      <c r="G926" s="521"/>
    </row>
    <row r="927" spans="7:7" x14ac:dyDescent="0.35">
      <c r="G927" s="521"/>
    </row>
    <row r="928" spans="7:7" x14ac:dyDescent="0.35">
      <c r="G928" s="521"/>
    </row>
    <row r="929" spans="7:7" x14ac:dyDescent="0.35">
      <c r="G929" s="521"/>
    </row>
    <row r="930" spans="7:7" x14ac:dyDescent="0.35">
      <c r="G930" s="521"/>
    </row>
    <row r="931" spans="7:7" x14ac:dyDescent="0.35">
      <c r="G931" s="521"/>
    </row>
    <row r="932" spans="7:7" x14ac:dyDescent="0.35">
      <c r="G932" s="521"/>
    </row>
    <row r="933" spans="7:7" x14ac:dyDescent="0.35">
      <c r="G933" s="521"/>
    </row>
    <row r="934" spans="7:7" x14ac:dyDescent="0.35">
      <c r="G934" s="521"/>
    </row>
    <row r="935" spans="7:7" x14ac:dyDescent="0.35">
      <c r="G935" s="521"/>
    </row>
    <row r="936" spans="7:7" x14ac:dyDescent="0.35">
      <c r="G936" s="521"/>
    </row>
    <row r="937" spans="7:7" x14ac:dyDescent="0.35">
      <c r="G937" s="521"/>
    </row>
    <row r="938" spans="7:7" x14ac:dyDescent="0.35">
      <c r="G938" s="521"/>
    </row>
    <row r="939" spans="7:7" x14ac:dyDescent="0.35">
      <c r="G939" s="521"/>
    </row>
    <row r="940" spans="7:7" x14ac:dyDescent="0.35">
      <c r="G940" s="521"/>
    </row>
    <row r="941" spans="7:7" x14ac:dyDescent="0.35">
      <c r="G941" s="521"/>
    </row>
    <row r="942" spans="7:7" x14ac:dyDescent="0.35">
      <c r="G942" s="521"/>
    </row>
    <row r="943" spans="7:7" x14ac:dyDescent="0.35">
      <c r="G943" s="521"/>
    </row>
    <row r="944" spans="7:7" x14ac:dyDescent="0.35">
      <c r="G944" s="521"/>
    </row>
    <row r="945" spans="7:7" x14ac:dyDescent="0.35">
      <c r="G945" s="521"/>
    </row>
    <row r="946" spans="7:7" x14ac:dyDescent="0.35">
      <c r="G946" s="521"/>
    </row>
    <row r="947" spans="7:7" x14ac:dyDescent="0.35">
      <c r="G947" s="521"/>
    </row>
    <row r="948" spans="7:7" x14ac:dyDescent="0.35">
      <c r="G948" s="521"/>
    </row>
    <row r="949" spans="7:7" x14ac:dyDescent="0.35">
      <c r="G949" s="521"/>
    </row>
    <row r="950" spans="7:7" x14ac:dyDescent="0.35">
      <c r="G950" s="521"/>
    </row>
    <row r="951" spans="7:7" x14ac:dyDescent="0.35">
      <c r="G951" s="521"/>
    </row>
    <row r="952" spans="7:7" x14ac:dyDescent="0.35">
      <c r="G952" s="521"/>
    </row>
    <row r="953" spans="7:7" x14ac:dyDescent="0.35">
      <c r="G953" s="521"/>
    </row>
    <row r="954" spans="7:7" x14ac:dyDescent="0.35">
      <c r="G954" s="521"/>
    </row>
    <row r="955" spans="7:7" x14ac:dyDescent="0.35">
      <c r="G955" s="521"/>
    </row>
    <row r="956" spans="7:7" x14ac:dyDescent="0.35">
      <c r="G956" s="521"/>
    </row>
    <row r="957" spans="7:7" x14ac:dyDescent="0.35">
      <c r="G957" s="521"/>
    </row>
    <row r="958" spans="7:7" x14ac:dyDescent="0.35">
      <c r="G958" s="521"/>
    </row>
    <row r="959" spans="7:7" x14ac:dyDescent="0.35">
      <c r="G959" s="521"/>
    </row>
    <row r="960" spans="7:7" x14ac:dyDescent="0.35">
      <c r="G960" s="521"/>
    </row>
    <row r="961" spans="7:7" x14ac:dyDescent="0.35">
      <c r="G961" s="521"/>
    </row>
    <row r="962" spans="7:7" x14ac:dyDescent="0.35">
      <c r="G962" s="521"/>
    </row>
    <row r="963" spans="7:7" x14ac:dyDescent="0.35">
      <c r="G963" s="521"/>
    </row>
    <row r="964" spans="7:7" x14ac:dyDescent="0.35">
      <c r="G964" s="521"/>
    </row>
    <row r="965" spans="7:7" x14ac:dyDescent="0.35">
      <c r="G965" s="521"/>
    </row>
    <row r="966" spans="7:7" x14ac:dyDescent="0.35">
      <c r="G966" s="521"/>
    </row>
    <row r="967" spans="7:7" x14ac:dyDescent="0.35">
      <c r="G967" s="521"/>
    </row>
    <row r="968" spans="7:7" x14ac:dyDescent="0.35">
      <c r="G968" s="521"/>
    </row>
    <row r="969" spans="7:7" x14ac:dyDescent="0.35">
      <c r="G969" s="521"/>
    </row>
    <row r="970" spans="7:7" x14ac:dyDescent="0.35">
      <c r="G970" s="521"/>
    </row>
    <row r="971" spans="7:7" x14ac:dyDescent="0.35">
      <c r="G971" s="521"/>
    </row>
    <row r="972" spans="7:7" x14ac:dyDescent="0.35">
      <c r="G972" s="521"/>
    </row>
    <row r="973" spans="7:7" x14ac:dyDescent="0.35">
      <c r="G973" s="521"/>
    </row>
    <row r="974" spans="7:7" x14ac:dyDescent="0.35">
      <c r="G974" s="521"/>
    </row>
    <row r="975" spans="7:7" x14ac:dyDescent="0.35">
      <c r="G975" s="521"/>
    </row>
    <row r="976" spans="7:7" x14ac:dyDescent="0.35">
      <c r="G976" s="521"/>
    </row>
    <row r="977" spans="7:7" x14ac:dyDescent="0.35">
      <c r="G977" s="521"/>
    </row>
    <row r="978" spans="7:7" x14ac:dyDescent="0.35">
      <c r="G978" s="521"/>
    </row>
    <row r="979" spans="7:7" x14ac:dyDescent="0.35">
      <c r="G979" s="521"/>
    </row>
    <row r="980" spans="7:7" x14ac:dyDescent="0.35">
      <c r="G980" s="521"/>
    </row>
    <row r="981" spans="7:7" x14ac:dyDescent="0.35">
      <c r="G981" s="521"/>
    </row>
    <row r="982" spans="7:7" x14ac:dyDescent="0.35">
      <c r="G982" s="521"/>
    </row>
    <row r="983" spans="7:7" x14ac:dyDescent="0.35">
      <c r="G983" s="521"/>
    </row>
    <row r="984" spans="7:7" x14ac:dyDescent="0.35">
      <c r="G984" s="521"/>
    </row>
    <row r="985" spans="7:7" x14ac:dyDescent="0.35">
      <c r="G985" s="521"/>
    </row>
    <row r="986" spans="7:7" x14ac:dyDescent="0.35">
      <c r="G986" s="521"/>
    </row>
    <row r="987" spans="7:7" x14ac:dyDescent="0.35">
      <c r="G987" s="521"/>
    </row>
    <row r="988" spans="7:7" x14ac:dyDescent="0.35">
      <c r="G988" s="521"/>
    </row>
    <row r="989" spans="7:7" x14ac:dyDescent="0.35">
      <c r="G989" s="521"/>
    </row>
    <row r="990" spans="7:7" x14ac:dyDescent="0.35">
      <c r="G990" s="521"/>
    </row>
    <row r="991" spans="7:7" x14ac:dyDescent="0.35">
      <c r="G991" s="521"/>
    </row>
    <row r="992" spans="7:7" x14ac:dyDescent="0.35">
      <c r="G992" s="521"/>
    </row>
    <row r="993" spans="7:7" x14ac:dyDescent="0.35">
      <c r="G993" s="521"/>
    </row>
    <row r="994" spans="7:7" x14ac:dyDescent="0.35">
      <c r="G994" s="521"/>
    </row>
    <row r="995" spans="7:7" x14ac:dyDescent="0.35">
      <c r="G995" s="521"/>
    </row>
    <row r="996" spans="7:7" x14ac:dyDescent="0.35">
      <c r="G996" s="521"/>
    </row>
    <row r="997" spans="7:7" x14ac:dyDescent="0.35">
      <c r="G997" s="521"/>
    </row>
    <row r="998" spans="7:7" x14ac:dyDescent="0.35">
      <c r="G998" s="521"/>
    </row>
    <row r="999" spans="7:7" x14ac:dyDescent="0.35">
      <c r="G999" s="521"/>
    </row>
    <row r="1000" spans="7:7" x14ac:dyDescent="0.35">
      <c r="G1000" s="521"/>
    </row>
    <row r="1001" spans="7:7" x14ac:dyDescent="0.35">
      <c r="G1001" s="521"/>
    </row>
    <row r="1002" spans="7:7" x14ac:dyDescent="0.35">
      <c r="G1002" s="521"/>
    </row>
    <row r="1003" spans="7:7" x14ac:dyDescent="0.35">
      <c r="G1003" s="521"/>
    </row>
    <row r="1004" spans="7:7" x14ac:dyDescent="0.35">
      <c r="G1004" s="521"/>
    </row>
    <row r="1005" spans="7:7" x14ac:dyDescent="0.35">
      <c r="G1005" s="521"/>
    </row>
    <row r="1006" spans="7:7" x14ac:dyDescent="0.35">
      <c r="G1006" s="521"/>
    </row>
    <row r="1007" spans="7:7" x14ac:dyDescent="0.35">
      <c r="G1007" s="521"/>
    </row>
    <row r="1008" spans="7:7" x14ac:dyDescent="0.35">
      <c r="G1008" s="521"/>
    </row>
    <row r="1009" spans="7:7" x14ac:dyDescent="0.35">
      <c r="G1009" s="521"/>
    </row>
    <row r="1010" spans="7:7" x14ac:dyDescent="0.35">
      <c r="G1010" s="521"/>
    </row>
    <row r="1011" spans="7:7" x14ac:dyDescent="0.35">
      <c r="G1011" s="521"/>
    </row>
    <row r="1012" spans="7:7" x14ac:dyDescent="0.35">
      <c r="G1012" s="521"/>
    </row>
    <row r="1013" spans="7:7" x14ac:dyDescent="0.35">
      <c r="G1013" s="521"/>
    </row>
    <row r="1014" spans="7:7" x14ac:dyDescent="0.35">
      <c r="G1014" s="521"/>
    </row>
    <row r="1015" spans="7:7" x14ac:dyDescent="0.35">
      <c r="G1015" s="521"/>
    </row>
    <row r="1016" spans="7:7" x14ac:dyDescent="0.35">
      <c r="G1016" s="521"/>
    </row>
    <row r="1017" spans="7:7" x14ac:dyDescent="0.35">
      <c r="G1017" s="521"/>
    </row>
    <row r="1018" spans="7:7" x14ac:dyDescent="0.35">
      <c r="G1018" s="521"/>
    </row>
    <row r="1019" spans="7:7" x14ac:dyDescent="0.35">
      <c r="G1019" s="521"/>
    </row>
    <row r="1020" spans="7:7" x14ac:dyDescent="0.35">
      <c r="G1020" s="521"/>
    </row>
    <row r="1021" spans="7:7" x14ac:dyDescent="0.35">
      <c r="G1021" s="521"/>
    </row>
    <row r="1022" spans="7:7" x14ac:dyDescent="0.35">
      <c r="G1022" s="521"/>
    </row>
    <row r="1023" spans="7:7" x14ac:dyDescent="0.35">
      <c r="G1023" s="521"/>
    </row>
    <row r="1024" spans="7:7" x14ac:dyDescent="0.35">
      <c r="G1024" s="521"/>
    </row>
    <row r="1025" spans="7:7" x14ac:dyDescent="0.35">
      <c r="G1025" s="521"/>
    </row>
    <row r="1026" spans="7:7" x14ac:dyDescent="0.35">
      <c r="G1026" s="521"/>
    </row>
    <row r="1027" spans="7:7" x14ac:dyDescent="0.35">
      <c r="G1027" s="521"/>
    </row>
    <row r="1028" spans="7:7" x14ac:dyDescent="0.35">
      <c r="G1028" s="521"/>
    </row>
    <row r="1029" spans="7:7" x14ac:dyDescent="0.35">
      <c r="G1029" s="521"/>
    </row>
    <row r="1030" spans="7:7" x14ac:dyDescent="0.35">
      <c r="G1030" s="521"/>
    </row>
    <row r="1031" spans="7:7" x14ac:dyDescent="0.35">
      <c r="G1031" s="521"/>
    </row>
    <row r="1032" spans="7:7" x14ac:dyDescent="0.35">
      <c r="G1032" s="521"/>
    </row>
    <row r="1033" spans="7:7" x14ac:dyDescent="0.35">
      <c r="G1033" s="521"/>
    </row>
    <row r="1034" spans="7:7" x14ac:dyDescent="0.35">
      <c r="G1034" s="521"/>
    </row>
    <row r="1035" spans="7:7" x14ac:dyDescent="0.35">
      <c r="G1035" s="521"/>
    </row>
    <row r="1036" spans="7:7" x14ac:dyDescent="0.35">
      <c r="G1036" s="521"/>
    </row>
    <row r="1037" spans="7:7" x14ac:dyDescent="0.35">
      <c r="G1037" s="521"/>
    </row>
    <row r="1038" spans="7:7" x14ac:dyDescent="0.35">
      <c r="G1038" s="521"/>
    </row>
    <row r="1039" spans="7:7" x14ac:dyDescent="0.35">
      <c r="G1039" s="521"/>
    </row>
    <row r="1040" spans="7:7" x14ac:dyDescent="0.35">
      <c r="G1040" s="521"/>
    </row>
    <row r="1041" spans="7:7" x14ac:dyDescent="0.35">
      <c r="G1041" s="521"/>
    </row>
    <row r="1042" spans="7:7" x14ac:dyDescent="0.35">
      <c r="G1042" s="521"/>
    </row>
    <row r="1043" spans="7:7" x14ac:dyDescent="0.35">
      <c r="G1043" s="521"/>
    </row>
    <row r="1044" spans="7:7" x14ac:dyDescent="0.35">
      <c r="G1044" s="521"/>
    </row>
    <row r="1045" spans="7:7" x14ac:dyDescent="0.35">
      <c r="G1045" s="521"/>
    </row>
    <row r="1046" spans="7:7" x14ac:dyDescent="0.35">
      <c r="G1046" s="521"/>
    </row>
    <row r="1047" spans="7:7" x14ac:dyDescent="0.35">
      <c r="G1047" s="521"/>
    </row>
    <row r="1048" spans="7:7" x14ac:dyDescent="0.35">
      <c r="G1048" s="521"/>
    </row>
    <row r="1049" spans="7:7" x14ac:dyDescent="0.35">
      <c r="G1049" s="521"/>
    </row>
    <row r="1050" spans="7:7" x14ac:dyDescent="0.35">
      <c r="G1050" s="521"/>
    </row>
    <row r="1051" spans="7:7" x14ac:dyDescent="0.35">
      <c r="G1051" s="521"/>
    </row>
    <row r="1052" spans="7:7" x14ac:dyDescent="0.35">
      <c r="G1052" s="521"/>
    </row>
    <row r="1053" spans="7:7" x14ac:dyDescent="0.35">
      <c r="G1053" s="521"/>
    </row>
    <row r="1054" spans="7:7" x14ac:dyDescent="0.35">
      <c r="G1054" s="521"/>
    </row>
    <row r="1055" spans="7:7" x14ac:dyDescent="0.35">
      <c r="G1055" s="521"/>
    </row>
    <row r="1056" spans="7:7" x14ac:dyDescent="0.35">
      <c r="G1056" s="521"/>
    </row>
    <row r="1057" spans="7:7" x14ac:dyDescent="0.35">
      <c r="G1057" s="521"/>
    </row>
    <row r="1058" spans="7:7" x14ac:dyDescent="0.35">
      <c r="G1058" s="521"/>
    </row>
    <row r="1059" spans="7:7" x14ac:dyDescent="0.35">
      <c r="G1059" s="521"/>
    </row>
    <row r="1060" spans="7:7" x14ac:dyDescent="0.35">
      <c r="G1060" s="521"/>
    </row>
    <row r="1061" spans="7:7" x14ac:dyDescent="0.35">
      <c r="G1061" s="521"/>
    </row>
    <row r="1062" spans="7:7" x14ac:dyDescent="0.35">
      <c r="G1062" s="521"/>
    </row>
    <row r="1063" spans="7:7" x14ac:dyDescent="0.35">
      <c r="G1063" s="521"/>
    </row>
    <row r="1064" spans="7:7" x14ac:dyDescent="0.35">
      <c r="G1064" s="521"/>
    </row>
    <row r="1065" spans="7:7" x14ac:dyDescent="0.35">
      <c r="G1065" s="521"/>
    </row>
    <row r="1066" spans="7:7" x14ac:dyDescent="0.35">
      <c r="G1066" s="521"/>
    </row>
    <row r="1067" spans="7:7" x14ac:dyDescent="0.35">
      <c r="G1067" s="521"/>
    </row>
    <row r="1068" spans="7:7" x14ac:dyDescent="0.35">
      <c r="G1068" s="521"/>
    </row>
    <row r="1069" spans="7:7" x14ac:dyDescent="0.35">
      <c r="G1069" s="521"/>
    </row>
    <row r="1070" spans="7:7" x14ac:dyDescent="0.35">
      <c r="G1070" s="521"/>
    </row>
    <row r="1071" spans="7:7" x14ac:dyDescent="0.35">
      <c r="G1071" s="521"/>
    </row>
    <row r="1072" spans="7:7" x14ac:dyDescent="0.35">
      <c r="G1072" s="521"/>
    </row>
    <row r="1073" spans="7:7" x14ac:dyDescent="0.35">
      <c r="G1073" s="521"/>
    </row>
    <row r="1074" spans="7:7" x14ac:dyDescent="0.35">
      <c r="G1074" s="521"/>
    </row>
    <row r="1075" spans="7:7" x14ac:dyDescent="0.35">
      <c r="G1075" s="521"/>
    </row>
    <row r="1076" spans="7:7" x14ac:dyDescent="0.35">
      <c r="G1076" s="521"/>
    </row>
    <row r="1077" spans="7:7" x14ac:dyDescent="0.35">
      <c r="G1077" s="521"/>
    </row>
    <row r="1078" spans="7:7" x14ac:dyDescent="0.35">
      <c r="G1078" s="521"/>
    </row>
    <row r="1079" spans="7:7" x14ac:dyDescent="0.35">
      <c r="G1079" s="521"/>
    </row>
    <row r="1080" spans="7:7" x14ac:dyDescent="0.35">
      <c r="G1080" s="521"/>
    </row>
    <row r="1081" spans="7:7" x14ac:dyDescent="0.35">
      <c r="G1081" s="521"/>
    </row>
    <row r="1082" spans="7:7" x14ac:dyDescent="0.35">
      <c r="G1082" s="521"/>
    </row>
    <row r="1083" spans="7:7" x14ac:dyDescent="0.35">
      <c r="G1083" s="521"/>
    </row>
    <row r="1084" spans="7:7" x14ac:dyDescent="0.35">
      <c r="G1084" s="521"/>
    </row>
    <row r="1085" spans="7:7" x14ac:dyDescent="0.35">
      <c r="G1085" s="521"/>
    </row>
    <row r="1086" spans="7:7" x14ac:dyDescent="0.35">
      <c r="G1086" s="521"/>
    </row>
    <row r="1087" spans="7:7" x14ac:dyDescent="0.35">
      <c r="G1087" s="521"/>
    </row>
    <row r="1088" spans="7:7" x14ac:dyDescent="0.35">
      <c r="G1088" s="521"/>
    </row>
    <row r="1089" spans="7:7" x14ac:dyDescent="0.35">
      <c r="G1089" s="521"/>
    </row>
    <row r="1090" spans="7:7" x14ac:dyDescent="0.35">
      <c r="G1090" s="521"/>
    </row>
    <row r="1091" spans="7:7" x14ac:dyDescent="0.35">
      <c r="G1091" s="521"/>
    </row>
    <row r="1092" spans="7:7" x14ac:dyDescent="0.35">
      <c r="G1092" s="521"/>
    </row>
    <row r="1093" spans="7:7" x14ac:dyDescent="0.35">
      <c r="G1093" s="521"/>
    </row>
    <row r="1094" spans="7:7" x14ac:dyDescent="0.35">
      <c r="G1094" s="521"/>
    </row>
    <row r="1095" spans="7:7" x14ac:dyDescent="0.35">
      <c r="G1095" s="521"/>
    </row>
    <row r="1096" spans="7:7" x14ac:dyDescent="0.35">
      <c r="G1096" s="521"/>
    </row>
    <row r="1097" spans="7:7" x14ac:dyDescent="0.35">
      <c r="G1097" s="521"/>
    </row>
    <row r="1098" spans="7:7" x14ac:dyDescent="0.35">
      <c r="G1098" s="521"/>
    </row>
    <row r="1099" spans="7:7" x14ac:dyDescent="0.35">
      <c r="G1099" s="521"/>
    </row>
    <row r="1100" spans="7:7" x14ac:dyDescent="0.35">
      <c r="G1100" s="521"/>
    </row>
    <row r="1101" spans="7:7" x14ac:dyDescent="0.35">
      <c r="G1101" s="521"/>
    </row>
    <row r="1102" spans="7:7" x14ac:dyDescent="0.35">
      <c r="G1102" s="521"/>
    </row>
    <row r="1103" spans="7:7" x14ac:dyDescent="0.35">
      <c r="G1103" s="521"/>
    </row>
    <row r="1104" spans="7:7" x14ac:dyDescent="0.35">
      <c r="G1104" s="521"/>
    </row>
    <row r="1105" spans="7:7" x14ac:dyDescent="0.35">
      <c r="G1105" s="521"/>
    </row>
    <row r="1106" spans="7:7" x14ac:dyDescent="0.35">
      <c r="G1106" s="521"/>
    </row>
    <row r="1107" spans="7:7" x14ac:dyDescent="0.35">
      <c r="G1107" s="521"/>
    </row>
    <row r="1108" spans="7:7" x14ac:dyDescent="0.35">
      <c r="G1108" s="521"/>
    </row>
    <row r="1109" spans="7:7" x14ac:dyDescent="0.35">
      <c r="G1109" s="521"/>
    </row>
    <row r="1110" spans="7:7" x14ac:dyDescent="0.35">
      <c r="G1110" s="521"/>
    </row>
    <row r="1111" spans="7:7" x14ac:dyDescent="0.35">
      <c r="G1111" s="521"/>
    </row>
    <row r="1112" spans="7:7" x14ac:dyDescent="0.35">
      <c r="G1112" s="521"/>
    </row>
    <row r="1113" spans="7:7" x14ac:dyDescent="0.35">
      <c r="G1113" s="521"/>
    </row>
    <row r="1114" spans="7:7" x14ac:dyDescent="0.35">
      <c r="G1114" s="521"/>
    </row>
    <row r="1115" spans="7:7" x14ac:dyDescent="0.35">
      <c r="G1115" s="521"/>
    </row>
    <row r="1116" spans="7:7" x14ac:dyDescent="0.35">
      <c r="G1116" s="521"/>
    </row>
    <row r="1117" spans="7:7" x14ac:dyDescent="0.35">
      <c r="G1117" s="521"/>
    </row>
    <row r="1118" spans="7:7" x14ac:dyDescent="0.35">
      <c r="G1118" s="521"/>
    </row>
    <row r="1119" spans="7:7" x14ac:dyDescent="0.35">
      <c r="G1119" s="521"/>
    </row>
    <row r="1120" spans="7:7" x14ac:dyDescent="0.35">
      <c r="G1120" s="521"/>
    </row>
    <row r="1121" spans="7:7" x14ac:dyDescent="0.35">
      <c r="G1121" s="521"/>
    </row>
    <row r="1122" spans="7:7" x14ac:dyDescent="0.35">
      <c r="G1122" s="521"/>
    </row>
    <row r="1123" spans="7:7" x14ac:dyDescent="0.35">
      <c r="G1123" s="521"/>
    </row>
    <row r="1124" spans="7:7" x14ac:dyDescent="0.35">
      <c r="G1124" s="521"/>
    </row>
    <row r="1125" spans="7:7" x14ac:dyDescent="0.35">
      <c r="G1125" s="521"/>
    </row>
    <row r="1126" spans="7:7" x14ac:dyDescent="0.35">
      <c r="G1126" s="521"/>
    </row>
    <row r="1127" spans="7:7" x14ac:dyDescent="0.35">
      <c r="G1127" s="521"/>
    </row>
    <row r="1128" spans="7:7" x14ac:dyDescent="0.35">
      <c r="G1128" s="521"/>
    </row>
    <row r="1129" spans="7:7" x14ac:dyDescent="0.35">
      <c r="G1129" s="521"/>
    </row>
    <row r="1130" spans="7:7" x14ac:dyDescent="0.35">
      <c r="G1130" s="521"/>
    </row>
    <row r="1131" spans="7:7" x14ac:dyDescent="0.35">
      <c r="G1131" s="521"/>
    </row>
    <row r="1132" spans="7:7" x14ac:dyDescent="0.35">
      <c r="G1132" s="521"/>
    </row>
    <row r="1133" spans="7:7" x14ac:dyDescent="0.35">
      <c r="G1133" s="521"/>
    </row>
    <row r="1134" spans="7:7" x14ac:dyDescent="0.35">
      <c r="G1134" s="521"/>
    </row>
    <row r="1135" spans="7:7" x14ac:dyDescent="0.35">
      <c r="G1135" s="521"/>
    </row>
    <row r="1136" spans="7:7" x14ac:dyDescent="0.35">
      <c r="G1136" s="521"/>
    </row>
    <row r="1137" spans="7:7" x14ac:dyDescent="0.35">
      <c r="G1137" s="521"/>
    </row>
    <row r="1138" spans="7:7" x14ac:dyDescent="0.35">
      <c r="G1138" s="521"/>
    </row>
    <row r="1139" spans="7:7" x14ac:dyDescent="0.35">
      <c r="G1139" s="521"/>
    </row>
    <row r="1140" spans="7:7" x14ac:dyDescent="0.35">
      <c r="G1140" s="521"/>
    </row>
    <row r="1141" spans="7:7" x14ac:dyDescent="0.35">
      <c r="G1141" s="521"/>
    </row>
    <row r="1142" spans="7:7" x14ac:dyDescent="0.35">
      <c r="G1142" s="521"/>
    </row>
    <row r="1143" spans="7:7" x14ac:dyDescent="0.35">
      <c r="G1143" s="521"/>
    </row>
    <row r="1144" spans="7:7" x14ac:dyDescent="0.35">
      <c r="G1144" s="521"/>
    </row>
    <row r="1145" spans="7:7" x14ac:dyDescent="0.35">
      <c r="G1145" s="521"/>
    </row>
    <row r="1146" spans="7:7" x14ac:dyDescent="0.35">
      <c r="G1146" s="521"/>
    </row>
    <row r="1147" spans="7:7" x14ac:dyDescent="0.35">
      <c r="G1147" s="521"/>
    </row>
    <row r="1148" spans="7:7" x14ac:dyDescent="0.35">
      <c r="G1148" s="521"/>
    </row>
    <row r="1149" spans="7:7" x14ac:dyDescent="0.35">
      <c r="G1149" s="521"/>
    </row>
    <row r="1150" spans="7:7" x14ac:dyDescent="0.35">
      <c r="G1150" s="521"/>
    </row>
    <row r="1151" spans="7:7" x14ac:dyDescent="0.35">
      <c r="G1151" s="521"/>
    </row>
    <row r="1152" spans="7:7" x14ac:dyDescent="0.35">
      <c r="G1152" s="521"/>
    </row>
    <row r="1153" spans="7:7" x14ac:dyDescent="0.35">
      <c r="G1153" s="521"/>
    </row>
    <row r="1154" spans="7:7" x14ac:dyDescent="0.35">
      <c r="G1154" s="521"/>
    </row>
    <row r="1155" spans="7:7" x14ac:dyDescent="0.35">
      <c r="G1155" s="521"/>
    </row>
    <row r="1156" spans="7:7" x14ac:dyDescent="0.35">
      <c r="G1156" s="521"/>
    </row>
    <row r="1157" spans="7:7" x14ac:dyDescent="0.35">
      <c r="G1157" s="521"/>
    </row>
    <row r="1158" spans="7:7" x14ac:dyDescent="0.35">
      <c r="G1158" s="521"/>
    </row>
    <row r="1159" spans="7:7" x14ac:dyDescent="0.35">
      <c r="G1159" s="521"/>
    </row>
    <row r="1160" spans="7:7" x14ac:dyDescent="0.35">
      <c r="G1160" s="521"/>
    </row>
    <row r="1161" spans="7:7" x14ac:dyDescent="0.35">
      <c r="G1161" s="521"/>
    </row>
    <row r="1162" spans="7:7" x14ac:dyDescent="0.35">
      <c r="G1162" s="521"/>
    </row>
    <row r="1163" spans="7:7" x14ac:dyDescent="0.35">
      <c r="G1163" s="521"/>
    </row>
    <row r="1164" spans="7:7" x14ac:dyDescent="0.35">
      <c r="G1164" s="521"/>
    </row>
    <row r="1165" spans="7:7" x14ac:dyDescent="0.35">
      <c r="G1165" s="521"/>
    </row>
    <row r="1166" spans="7:7" x14ac:dyDescent="0.35">
      <c r="G1166" s="521"/>
    </row>
    <row r="1167" spans="7:7" x14ac:dyDescent="0.35">
      <c r="G1167" s="521"/>
    </row>
    <row r="1168" spans="7:7" x14ac:dyDescent="0.35">
      <c r="G1168" s="521"/>
    </row>
    <row r="1169" spans="7:7" x14ac:dyDescent="0.35">
      <c r="G1169" s="521"/>
    </row>
    <row r="1170" spans="7:7" x14ac:dyDescent="0.35">
      <c r="G1170" s="521"/>
    </row>
    <row r="1171" spans="7:7" x14ac:dyDescent="0.35">
      <c r="G1171" s="521"/>
    </row>
    <row r="1172" spans="7:7" x14ac:dyDescent="0.35">
      <c r="G1172" s="521"/>
    </row>
    <row r="1173" spans="7:7" x14ac:dyDescent="0.35">
      <c r="G1173" s="521"/>
    </row>
    <row r="1174" spans="7:7" x14ac:dyDescent="0.35">
      <c r="G1174" s="521"/>
    </row>
    <row r="1175" spans="7:7" x14ac:dyDescent="0.35">
      <c r="G1175" s="521"/>
    </row>
    <row r="1176" spans="7:7" x14ac:dyDescent="0.35">
      <c r="G1176" s="521"/>
    </row>
    <row r="1177" spans="7:7" x14ac:dyDescent="0.35">
      <c r="G1177" s="521"/>
    </row>
    <row r="1178" spans="7:7" x14ac:dyDescent="0.35">
      <c r="G1178" s="521"/>
    </row>
    <row r="1179" spans="7:7" x14ac:dyDescent="0.35">
      <c r="G1179" s="521"/>
    </row>
    <row r="1180" spans="7:7" x14ac:dyDescent="0.35">
      <c r="G1180" s="521"/>
    </row>
    <row r="1181" spans="7:7" x14ac:dyDescent="0.35">
      <c r="G1181" s="521"/>
    </row>
    <row r="1182" spans="7:7" x14ac:dyDescent="0.35">
      <c r="G1182" s="521"/>
    </row>
    <row r="1183" spans="7:7" x14ac:dyDescent="0.35">
      <c r="G1183" s="521"/>
    </row>
    <row r="1184" spans="7:7" x14ac:dyDescent="0.35">
      <c r="G1184" s="521"/>
    </row>
    <row r="1185" spans="7:7" x14ac:dyDescent="0.35">
      <c r="G1185" s="521"/>
    </row>
    <row r="1186" spans="7:7" x14ac:dyDescent="0.35">
      <c r="G1186" s="521"/>
    </row>
    <row r="1187" spans="7:7" x14ac:dyDescent="0.35">
      <c r="G1187" s="521"/>
    </row>
    <row r="1188" spans="7:7" x14ac:dyDescent="0.35">
      <c r="G1188" s="521"/>
    </row>
    <row r="1189" spans="7:7" x14ac:dyDescent="0.35">
      <c r="G1189" s="521"/>
    </row>
    <row r="1190" spans="7:7" x14ac:dyDescent="0.35">
      <c r="G1190" s="521"/>
    </row>
    <row r="1191" spans="7:7" x14ac:dyDescent="0.35">
      <c r="G1191" s="521"/>
    </row>
    <row r="1192" spans="7:7" x14ac:dyDescent="0.35">
      <c r="G1192" s="521"/>
    </row>
    <row r="1193" spans="7:7" x14ac:dyDescent="0.35">
      <c r="G1193" s="521"/>
    </row>
    <row r="1194" spans="7:7" x14ac:dyDescent="0.35">
      <c r="G1194" s="521"/>
    </row>
    <row r="1195" spans="7:7" x14ac:dyDescent="0.35">
      <c r="G1195" s="521"/>
    </row>
    <row r="1196" spans="7:7" x14ac:dyDescent="0.35">
      <c r="G1196" s="521"/>
    </row>
    <row r="1197" spans="7:7" x14ac:dyDescent="0.35">
      <c r="G1197" s="521"/>
    </row>
    <row r="1198" spans="7:7" x14ac:dyDescent="0.35">
      <c r="G1198" s="521"/>
    </row>
    <row r="1199" spans="7:7" x14ac:dyDescent="0.35">
      <c r="G1199" s="521"/>
    </row>
    <row r="1200" spans="7:7" x14ac:dyDescent="0.35">
      <c r="G1200" s="521"/>
    </row>
    <row r="1201" spans="7:7" x14ac:dyDescent="0.35">
      <c r="G1201" s="521"/>
    </row>
    <row r="1202" spans="7:7" x14ac:dyDescent="0.35">
      <c r="G1202" s="521"/>
    </row>
    <row r="1203" spans="7:7" x14ac:dyDescent="0.35">
      <c r="G1203" s="521"/>
    </row>
    <row r="1204" spans="7:7" x14ac:dyDescent="0.35">
      <c r="G1204" s="521"/>
    </row>
    <row r="1205" spans="7:7" x14ac:dyDescent="0.35">
      <c r="G1205" s="521"/>
    </row>
    <row r="1206" spans="7:7" x14ac:dyDescent="0.35">
      <c r="G1206" s="521"/>
    </row>
    <row r="1207" spans="7:7" x14ac:dyDescent="0.35">
      <c r="G1207" s="521"/>
    </row>
    <row r="1208" spans="7:7" x14ac:dyDescent="0.35">
      <c r="G1208" s="521"/>
    </row>
    <row r="1209" spans="7:7" x14ac:dyDescent="0.35">
      <c r="G1209" s="521"/>
    </row>
    <row r="1210" spans="7:7" x14ac:dyDescent="0.35">
      <c r="G1210" s="521"/>
    </row>
    <row r="1211" spans="7:7" x14ac:dyDescent="0.35">
      <c r="G1211" s="521"/>
    </row>
    <row r="1212" spans="7:7" x14ac:dyDescent="0.35">
      <c r="G1212" s="521"/>
    </row>
    <row r="1213" spans="7:7" x14ac:dyDescent="0.35">
      <c r="G1213" s="521"/>
    </row>
    <row r="1214" spans="7:7" x14ac:dyDescent="0.35">
      <c r="G1214" s="521"/>
    </row>
    <row r="1215" spans="7:7" x14ac:dyDescent="0.35">
      <c r="G1215" s="521"/>
    </row>
    <row r="1216" spans="7:7" x14ac:dyDescent="0.35">
      <c r="G1216" s="521"/>
    </row>
    <row r="1217" spans="7:7" x14ac:dyDescent="0.35">
      <c r="G1217" s="521"/>
    </row>
    <row r="1218" spans="7:7" x14ac:dyDescent="0.35">
      <c r="G1218" s="521"/>
    </row>
    <row r="1219" spans="7:7" x14ac:dyDescent="0.35">
      <c r="G1219" s="521"/>
    </row>
    <row r="1220" spans="7:7" x14ac:dyDescent="0.35">
      <c r="G1220" s="521"/>
    </row>
    <row r="1221" spans="7:7" x14ac:dyDescent="0.35">
      <c r="G1221" s="521"/>
    </row>
    <row r="1222" spans="7:7" x14ac:dyDescent="0.35">
      <c r="G1222" s="521"/>
    </row>
    <row r="1223" spans="7:7" x14ac:dyDescent="0.35">
      <c r="G1223" s="521"/>
    </row>
    <row r="1224" spans="7:7" x14ac:dyDescent="0.35">
      <c r="G1224" s="521"/>
    </row>
    <row r="1225" spans="7:7" x14ac:dyDescent="0.35">
      <c r="G1225" s="521"/>
    </row>
    <row r="1226" spans="7:7" x14ac:dyDescent="0.35">
      <c r="G1226" s="521"/>
    </row>
    <row r="1227" spans="7:7" x14ac:dyDescent="0.35">
      <c r="G1227" s="521"/>
    </row>
    <row r="1228" spans="7:7" x14ac:dyDescent="0.35">
      <c r="G1228" s="521"/>
    </row>
    <row r="1229" spans="7:7" x14ac:dyDescent="0.35">
      <c r="G1229" s="521"/>
    </row>
    <row r="1230" spans="7:7" x14ac:dyDescent="0.35">
      <c r="G1230" s="521"/>
    </row>
    <row r="1231" spans="7:7" x14ac:dyDescent="0.35">
      <c r="G1231" s="521"/>
    </row>
    <row r="1232" spans="7:7" x14ac:dyDescent="0.35">
      <c r="G1232" s="521"/>
    </row>
    <row r="1233" spans="7:7" x14ac:dyDescent="0.35">
      <c r="G1233" s="521"/>
    </row>
    <row r="1234" spans="7:7" x14ac:dyDescent="0.35">
      <c r="G1234" s="521"/>
    </row>
    <row r="1235" spans="7:7" x14ac:dyDescent="0.35">
      <c r="G1235" s="521"/>
    </row>
    <row r="1236" spans="7:7" x14ac:dyDescent="0.35">
      <c r="G1236" s="521"/>
    </row>
    <row r="1237" spans="7:7" x14ac:dyDescent="0.35">
      <c r="G1237" s="521"/>
    </row>
    <row r="1238" spans="7:7" x14ac:dyDescent="0.35">
      <c r="G1238" s="521"/>
    </row>
    <row r="1239" spans="7:7" x14ac:dyDescent="0.35">
      <c r="G1239" s="521"/>
    </row>
    <row r="1240" spans="7:7" x14ac:dyDescent="0.35">
      <c r="G1240" s="521"/>
    </row>
    <row r="1241" spans="7:7" x14ac:dyDescent="0.35">
      <c r="G1241" s="521"/>
    </row>
    <row r="1242" spans="7:7" x14ac:dyDescent="0.35">
      <c r="G1242" s="521"/>
    </row>
    <row r="1243" spans="7:7" x14ac:dyDescent="0.35">
      <c r="G1243" s="521"/>
    </row>
    <row r="1244" spans="7:7" x14ac:dyDescent="0.35">
      <c r="G1244" s="521"/>
    </row>
    <row r="1245" spans="7:7" x14ac:dyDescent="0.35">
      <c r="G1245" s="521"/>
    </row>
    <row r="1246" spans="7:7" x14ac:dyDescent="0.35">
      <c r="G1246" s="521"/>
    </row>
    <row r="1247" spans="7:7" x14ac:dyDescent="0.35">
      <c r="G1247" s="521"/>
    </row>
    <row r="1248" spans="7:7" x14ac:dyDescent="0.35">
      <c r="G1248" s="521"/>
    </row>
    <row r="1249" spans="7:7" x14ac:dyDescent="0.35">
      <c r="G1249" s="521"/>
    </row>
    <row r="1250" spans="7:7" x14ac:dyDescent="0.35">
      <c r="G1250" s="521"/>
    </row>
    <row r="1251" spans="7:7" x14ac:dyDescent="0.35">
      <c r="G1251" s="521"/>
    </row>
    <row r="1252" spans="7:7" x14ac:dyDescent="0.35">
      <c r="G1252" s="521"/>
    </row>
    <row r="1253" spans="7:7" x14ac:dyDescent="0.35">
      <c r="G1253" s="521"/>
    </row>
    <row r="1254" spans="7:7" x14ac:dyDescent="0.35">
      <c r="G1254" s="521"/>
    </row>
    <row r="1255" spans="7:7" x14ac:dyDescent="0.35">
      <c r="G1255" s="521"/>
    </row>
    <row r="1256" spans="7:7" x14ac:dyDescent="0.35">
      <c r="G1256" s="521"/>
    </row>
    <row r="1257" spans="7:7" x14ac:dyDescent="0.35">
      <c r="G1257" s="521"/>
    </row>
    <row r="1258" spans="7:7" x14ac:dyDescent="0.35">
      <c r="G1258" s="521"/>
    </row>
    <row r="1259" spans="7:7" x14ac:dyDescent="0.35">
      <c r="G1259" s="521"/>
    </row>
    <row r="1260" spans="7:7" x14ac:dyDescent="0.35">
      <c r="G1260" s="521"/>
    </row>
    <row r="1261" spans="7:7" x14ac:dyDescent="0.35">
      <c r="G1261" s="521"/>
    </row>
    <row r="1262" spans="7:7" x14ac:dyDescent="0.35">
      <c r="G1262" s="521"/>
    </row>
    <row r="1263" spans="7:7" x14ac:dyDescent="0.35">
      <c r="G1263" s="521"/>
    </row>
    <row r="1264" spans="7:7" x14ac:dyDescent="0.35">
      <c r="G1264" s="521"/>
    </row>
    <row r="1265" spans="7:7" x14ac:dyDescent="0.35">
      <c r="G1265" s="521"/>
    </row>
    <row r="1266" spans="7:7" x14ac:dyDescent="0.35">
      <c r="G1266" s="521"/>
    </row>
    <row r="1267" spans="7:7" x14ac:dyDescent="0.35">
      <c r="G1267" s="521"/>
    </row>
    <row r="1268" spans="7:7" x14ac:dyDescent="0.35">
      <c r="G1268" s="521"/>
    </row>
    <row r="1269" spans="7:7" x14ac:dyDescent="0.35">
      <c r="G1269" s="521"/>
    </row>
    <row r="1270" spans="7:7" x14ac:dyDescent="0.35">
      <c r="G1270" s="521"/>
    </row>
    <row r="1271" spans="7:7" x14ac:dyDescent="0.35">
      <c r="G1271" s="521"/>
    </row>
    <row r="1272" spans="7:7" x14ac:dyDescent="0.35">
      <c r="G1272" s="521"/>
    </row>
    <row r="1273" spans="7:7" x14ac:dyDescent="0.35">
      <c r="G1273" s="521"/>
    </row>
    <row r="1274" spans="7:7" x14ac:dyDescent="0.35">
      <c r="G1274" s="521"/>
    </row>
    <row r="1275" spans="7:7" x14ac:dyDescent="0.35">
      <c r="G1275" s="521"/>
    </row>
    <row r="1276" spans="7:7" x14ac:dyDescent="0.35">
      <c r="G1276" s="521"/>
    </row>
    <row r="1277" spans="7:7" x14ac:dyDescent="0.35">
      <c r="G1277" s="521"/>
    </row>
    <row r="1278" spans="7:7" x14ac:dyDescent="0.35">
      <c r="G1278" s="521"/>
    </row>
    <row r="1279" spans="7:7" x14ac:dyDescent="0.35">
      <c r="G1279" s="521"/>
    </row>
    <row r="1280" spans="7:7" x14ac:dyDescent="0.35">
      <c r="G1280" s="521"/>
    </row>
    <row r="1281" spans="7:7" x14ac:dyDescent="0.35">
      <c r="G1281" s="521"/>
    </row>
    <row r="1282" spans="7:7" x14ac:dyDescent="0.35">
      <c r="G1282" s="521"/>
    </row>
    <row r="1283" spans="7:7" x14ac:dyDescent="0.35">
      <c r="G1283" s="521"/>
    </row>
    <row r="1284" spans="7:7" x14ac:dyDescent="0.35">
      <c r="G1284" s="521"/>
    </row>
    <row r="1285" spans="7:7" x14ac:dyDescent="0.35">
      <c r="G1285" s="521"/>
    </row>
    <row r="1286" spans="7:7" x14ac:dyDescent="0.35">
      <c r="G1286" s="521"/>
    </row>
    <row r="1287" spans="7:7" x14ac:dyDescent="0.35">
      <c r="G1287" s="521"/>
    </row>
    <row r="1288" spans="7:7" x14ac:dyDescent="0.35">
      <c r="G1288" s="521"/>
    </row>
    <row r="1289" spans="7:7" x14ac:dyDescent="0.35">
      <c r="G1289" s="521"/>
    </row>
    <row r="1290" spans="7:7" x14ac:dyDescent="0.35">
      <c r="G1290" s="521"/>
    </row>
    <row r="1291" spans="7:7" x14ac:dyDescent="0.35">
      <c r="G1291" s="521"/>
    </row>
    <row r="1292" spans="7:7" x14ac:dyDescent="0.35">
      <c r="G1292" s="521"/>
    </row>
    <row r="1293" spans="7:7" x14ac:dyDescent="0.35">
      <c r="G1293" s="521"/>
    </row>
    <row r="1294" spans="7:7" x14ac:dyDescent="0.35">
      <c r="G1294" s="521"/>
    </row>
    <row r="1295" spans="7:7" x14ac:dyDescent="0.35">
      <c r="G1295" s="521"/>
    </row>
    <row r="1296" spans="7:7" x14ac:dyDescent="0.35">
      <c r="G1296" s="521"/>
    </row>
    <row r="1297" spans="7:7" x14ac:dyDescent="0.35">
      <c r="G1297" s="521"/>
    </row>
    <row r="1298" spans="7:7" x14ac:dyDescent="0.35">
      <c r="G1298" s="521"/>
    </row>
    <row r="1299" spans="7:7" x14ac:dyDescent="0.35">
      <c r="G1299" s="521"/>
    </row>
    <row r="1300" spans="7:7" x14ac:dyDescent="0.35">
      <c r="G1300" s="521"/>
    </row>
    <row r="1301" spans="7:7" x14ac:dyDescent="0.35">
      <c r="G1301" s="521"/>
    </row>
    <row r="1302" spans="7:7" x14ac:dyDescent="0.35">
      <c r="G1302" s="521"/>
    </row>
    <row r="1303" spans="7:7" x14ac:dyDescent="0.35">
      <c r="G1303" s="521"/>
    </row>
    <row r="1304" spans="7:7" x14ac:dyDescent="0.35">
      <c r="G1304" s="521"/>
    </row>
    <row r="1305" spans="7:7" x14ac:dyDescent="0.35">
      <c r="G1305" s="521"/>
    </row>
    <row r="1306" spans="7:7" x14ac:dyDescent="0.35">
      <c r="G1306" s="521"/>
    </row>
    <row r="1307" spans="7:7" x14ac:dyDescent="0.35">
      <c r="G1307" s="521"/>
    </row>
    <row r="1308" spans="7:7" x14ac:dyDescent="0.35">
      <c r="G1308" s="521"/>
    </row>
    <row r="1309" spans="7:7" x14ac:dyDescent="0.35">
      <c r="G1309" s="521"/>
    </row>
    <row r="1310" spans="7:7" x14ac:dyDescent="0.35">
      <c r="G1310" s="521"/>
    </row>
    <row r="1311" spans="7:7" x14ac:dyDescent="0.35">
      <c r="G1311" s="521"/>
    </row>
    <row r="1312" spans="7:7" x14ac:dyDescent="0.35">
      <c r="G1312" s="521"/>
    </row>
    <row r="1313" spans="7:7" x14ac:dyDescent="0.35">
      <c r="G1313" s="521"/>
    </row>
    <row r="1314" spans="7:7" x14ac:dyDescent="0.35">
      <c r="G1314" s="521"/>
    </row>
    <row r="1315" spans="7:7" x14ac:dyDescent="0.35">
      <c r="G1315" s="521"/>
    </row>
    <row r="1316" spans="7:7" x14ac:dyDescent="0.35">
      <c r="G1316" s="521"/>
    </row>
    <row r="1317" spans="7:7" x14ac:dyDescent="0.35">
      <c r="G1317" s="521"/>
    </row>
    <row r="1318" spans="7:7" x14ac:dyDescent="0.35">
      <c r="G1318" s="521"/>
    </row>
    <row r="1319" spans="7:7" x14ac:dyDescent="0.35">
      <c r="G1319" s="521"/>
    </row>
    <row r="1320" spans="7:7" x14ac:dyDescent="0.35">
      <c r="G1320" s="521"/>
    </row>
    <row r="1321" spans="7:7" x14ac:dyDescent="0.35">
      <c r="G1321" s="521"/>
    </row>
    <row r="1322" spans="7:7" x14ac:dyDescent="0.35">
      <c r="G1322" s="521"/>
    </row>
    <row r="1323" spans="7:7" x14ac:dyDescent="0.35">
      <c r="G1323" s="521"/>
    </row>
    <row r="1324" spans="7:7" x14ac:dyDescent="0.35">
      <c r="G1324" s="521"/>
    </row>
    <row r="1325" spans="7:7" x14ac:dyDescent="0.35">
      <c r="G1325" s="521"/>
    </row>
    <row r="1326" spans="7:7" x14ac:dyDescent="0.35">
      <c r="G1326" s="521"/>
    </row>
    <row r="1327" spans="7:7" x14ac:dyDescent="0.35">
      <c r="G1327" s="521"/>
    </row>
    <row r="1328" spans="7:7" x14ac:dyDescent="0.35">
      <c r="G1328" s="521"/>
    </row>
    <row r="1329" spans="7:7" x14ac:dyDescent="0.35">
      <c r="G1329" s="521"/>
    </row>
    <row r="1330" spans="7:7" x14ac:dyDescent="0.35">
      <c r="G1330" s="521"/>
    </row>
    <row r="1331" spans="7:7" x14ac:dyDescent="0.35">
      <c r="G1331" s="521"/>
    </row>
    <row r="1332" spans="7:7" x14ac:dyDescent="0.35">
      <c r="G1332" s="521"/>
    </row>
    <row r="1333" spans="7:7" x14ac:dyDescent="0.35">
      <c r="G1333" s="521"/>
    </row>
    <row r="1334" spans="7:7" x14ac:dyDescent="0.35">
      <c r="G1334" s="521"/>
    </row>
    <row r="1335" spans="7:7" x14ac:dyDescent="0.35">
      <c r="G1335" s="521"/>
    </row>
    <row r="1336" spans="7:7" x14ac:dyDescent="0.35">
      <c r="G1336" s="521"/>
    </row>
    <row r="1337" spans="7:7" x14ac:dyDescent="0.35">
      <c r="G1337" s="521"/>
    </row>
    <row r="1338" spans="7:7" x14ac:dyDescent="0.35">
      <c r="G1338" s="521"/>
    </row>
    <row r="1339" spans="7:7" x14ac:dyDescent="0.35">
      <c r="G1339" s="521"/>
    </row>
    <row r="1340" spans="7:7" x14ac:dyDescent="0.35">
      <c r="G1340" s="521"/>
    </row>
    <row r="1341" spans="7:7" x14ac:dyDescent="0.35">
      <c r="G1341" s="521"/>
    </row>
    <row r="1342" spans="7:7" x14ac:dyDescent="0.35">
      <c r="G1342" s="521"/>
    </row>
    <row r="1343" spans="7:7" x14ac:dyDescent="0.35">
      <c r="G1343" s="521"/>
    </row>
    <row r="1344" spans="7:7" x14ac:dyDescent="0.35">
      <c r="G1344" s="521"/>
    </row>
    <row r="1345" spans="7:7" x14ac:dyDescent="0.35">
      <c r="G1345" s="521"/>
    </row>
    <row r="1346" spans="7:7" x14ac:dyDescent="0.35">
      <c r="G1346" s="521"/>
    </row>
    <row r="1347" spans="7:7" x14ac:dyDescent="0.35">
      <c r="G1347" s="521"/>
    </row>
    <row r="1348" spans="7:7" x14ac:dyDescent="0.35">
      <c r="G1348" s="521"/>
    </row>
    <row r="1349" spans="7:7" x14ac:dyDescent="0.35">
      <c r="G1349" s="521"/>
    </row>
    <row r="1350" spans="7:7" x14ac:dyDescent="0.35">
      <c r="G1350" s="521"/>
    </row>
    <row r="1351" spans="7:7" x14ac:dyDescent="0.35">
      <c r="G1351" s="521"/>
    </row>
    <row r="1352" spans="7:7" x14ac:dyDescent="0.35">
      <c r="G1352" s="521"/>
    </row>
    <row r="1353" spans="7:7" x14ac:dyDescent="0.35">
      <c r="G1353" s="521"/>
    </row>
    <row r="1354" spans="7:7" x14ac:dyDescent="0.35">
      <c r="G1354" s="521"/>
    </row>
    <row r="1355" spans="7:7" x14ac:dyDescent="0.35">
      <c r="G1355" s="521"/>
    </row>
    <row r="1356" spans="7:7" x14ac:dyDescent="0.35">
      <c r="G1356" s="521"/>
    </row>
    <row r="1357" spans="7:7" x14ac:dyDescent="0.35">
      <c r="G1357" s="521"/>
    </row>
    <row r="1358" spans="7:7" x14ac:dyDescent="0.35">
      <c r="G1358" s="521"/>
    </row>
    <row r="1359" spans="7:7" x14ac:dyDescent="0.35">
      <c r="G1359" s="521"/>
    </row>
    <row r="1360" spans="7:7" x14ac:dyDescent="0.35">
      <c r="G1360" s="521"/>
    </row>
    <row r="1361" spans="7:7" x14ac:dyDescent="0.35">
      <c r="G1361" s="521"/>
    </row>
    <row r="1362" spans="7:7" x14ac:dyDescent="0.35">
      <c r="G1362" s="521"/>
    </row>
    <row r="1363" spans="7:7" x14ac:dyDescent="0.35">
      <c r="G1363" s="521"/>
    </row>
    <row r="1364" spans="7:7" x14ac:dyDescent="0.35">
      <c r="G1364" s="521"/>
    </row>
    <row r="1365" spans="7:7" x14ac:dyDescent="0.35">
      <c r="G1365" s="521"/>
    </row>
    <row r="1366" spans="7:7" x14ac:dyDescent="0.35">
      <c r="G1366" s="521"/>
    </row>
    <row r="1367" spans="7:7" x14ac:dyDescent="0.35">
      <c r="G1367" s="521"/>
    </row>
    <row r="1368" spans="7:7" x14ac:dyDescent="0.35">
      <c r="G1368" s="521"/>
    </row>
    <row r="1369" spans="7:7" x14ac:dyDescent="0.35">
      <c r="G1369" s="521"/>
    </row>
    <row r="1370" spans="7:7" x14ac:dyDescent="0.35">
      <c r="G1370" s="521"/>
    </row>
    <row r="1371" spans="7:7" x14ac:dyDescent="0.35">
      <c r="G1371" s="521"/>
    </row>
    <row r="1372" spans="7:7" x14ac:dyDescent="0.35">
      <c r="G1372" s="521"/>
    </row>
    <row r="1373" spans="7:7" x14ac:dyDescent="0.35">
      <c r="G1373" s="521"/>
    </row>
    <row r="1374" spans="7:7" x14ac:dyDescent="0.35">
      <c r="G1374" s="521"/>
    </row>
    <row r="1375" spans="7:7" x14ac:dyDescent="0.35">
      <c r="G1375" s="521"/>
    </row>
    <row r="1376" spans="7:7" x14ac:dyDescent="0.35">
      <c r="G1376" s="521"/>
    </row>
    <row r="1377" spans="7:7" x14ac:dyDescent="0.35">
      <c r="G1377" s="521"/>
    </row>
    <row r="1378" spans="7:7" x14ac:dyDescent="0.35">
      <c r="G1378" s="521"/>
    </row>
    <row r="1379" spans="7:7" x14ac:dyDescent="0.35">
      <c r="G1379" s="521"/>
    </row>
    <row r="1380" spans="7:7" x14ac:dyDescent="0.35">
      <c r="G1380" s="521"/>
    </row>
    <row r="1381" spans="7:7" x14ac:dyDescent="0.35">
      <c r="G1381" s="521"/>
    </row>
    <row r="1382" spans="7:7" x14ac:dyDescent="0.35">
      <c r="G1382" s="521"/>
    </row>
    <row r="1383" spans="7:7" x14ac:dyDescent="0.35">
      <c r="G1383" s="521"/>
    </row>
    <row r="1384" spans="7:7" x14ac:dyDescent="0.35">
      <c r="G1384" s="521"/>
    </row>
    <row r="1385" spans="7:7" x14ac:dyDescent="0.35">
      <c r="G1385" s="521"/>
    </row>
    <row r="1386" spans="7:7" x14ac:dyDescent="0.35">
      <c r="G1386" s="521"/>
    </row>
    <row r="1387" spans="7:7" x14ac:dyDescent="0.35">
      <c r="G1387" s="521"/>
    </row>
    <row r="1388" spans="7:7" x14ac:dyDescent="0.35">
      <c r="G1388" s="521"/>
    </row>
    <row r="1389" spans="7:7" x14ac:dyDescent="0.35">
      <c r="G1389" s="521"/>
    </row>
    <row r="1390" spans="7:7" x14ac:dyDescent="0.35">
      <c r="G1390" s="521"/>
    </row>
    <row r="1391" spans="7:7" x14ac:dyDescent="0.35">
      <c r="G1391" s="521"/>
    </row>
    <row r="1392" spans="7:7" x14ac:dyDescent="0.35">
      <c r="G1392" s="521"/>
    </row>
    <row r="1393" spans="7:7" x14ac:dyDescent="0.35">
      <c r="G1393" s="521"/>
    </row>
    <row r="1394" spans="7:7" x14ac:dyDescent="0.35">
      <c r="G1394" s="521"/>
    </row>
    <row r="1395" spans="7:7" x14ac:dyDescent="0.35">
      <c r="G1395" s="521"/>
    </row>
    <row r="1396" spans="7:7" x14ac:dyDescent="0.35">
      <c r="G1396" s="521"/>
    </row>
    <row r="1397" spans="7:7" x14ac:dyDescent="0.35">
      <c r="G1397" s="521"/>
    </row>
    <row r="1398" spans="7:7" x14ac:dyDescent="0.35">
      <c r="G1398" s="521"/>
    </row>
    <row r="1399" spans="7:7" x14ac:dyDescent="0.35">
      <c r="G1399" s="521"/>
    </row>
    <row r="1400" spans="7:7" x14ac:dyDescent="0.35">
      <c r="G1400" s="521"/>
    </row>
    <row r="1401" spans="7:7" x14ac:dyDescent="0.35">
      <c r="G1401" s="521"/>
    </row>
    <row r="1402" spans="7:7" x14ac:dyDescent="0.35">
      <c r="G1402" s="521"/>
    </row>
    <row r="1403" spans="7:7" x14ac:dyDescent="0.35">
      <c r="G1403" s="521"/>
    </row>
    <row r="1404" spans="7:7" x14ac:dyDescent="0.35">
      <c r="G1404" s="521"/>
    </row>
    <row r="1405" spans="7:7" x14ac:dyDescent="0.35">
      <c r="G1405" s="521"/>
    </row>
    <row r="1406" spans="7:7" x14ac:dyDescent="0.35">
      <c r="G1406" s="521"/>
    </row>
    <row r="1407" spans="7:7" x14ac:dyDescent="0.35">
      <c r="G1407" s="521"/>
    </row>
    <row r="1408" spans="7:7" x14ac:dyDescent="0.35">
      <c r="G1408" s="521"/>
    </row>
    <row r="1409" spans="7:7" x14ac:dyDescent="0.35">
      <c r="G1409" s="521"/>
    </row>
    <row r="1410" spans="7:7" x14ac:dyDescent="0.35">
      <c r="G1410" s="521"/>
    </row>
    <row r="1411" spans="7:7" x14ac:dyDescent="0.35">
      <c r="G1411" s="521"/>
    </row>
    <row r="1412" spans="7:7" x14ac:dyDescent="0.35">
      <c r="G1412" s="521"/>
    </row>
    <row r="1413" spans="7:7" x14ac:dyDescent="0.35">
      <c r="G1413" s="521"/>
    </row>
    <row r="1414" spans="7:7" x14ac:dyDescent="0.35">
      <c r="G1414" s="521"/>
    </row>
    <row r="1415" spans="7:7" x14ac:dyDescent="0.35">
      <c r="G1415" s="521"/>
    </row>
    <row r="1416" spans="7:7" x14ac:dyDescent="0.35">
      <c r="G1416" s="521"/>
    </row>
    <row r="1417" spans="7:7" x14ac:dyDescent="0.35">
      <c r="G1417" s="521"/>
    </row>
    <row r="1418" spans="7:7" x14ac:dyDescent="0.35">
      <c r="G1418" s="521"/>
    </row>
    <row r="1419" spans="7:7" x14ac:dyDescent="0.35">
      <c r="G1419" s="521"/>
    </row>
    <row r="1420" spans="7:7" x14ac:dyDescent="0.35">
      <c r="G1420" s="521"/>
    </row>
    <row r="1421" spans="7:7" x14ac:dyDescent="0.35">
      <c r="G1421" s="521"/>
    </row>
    <row r="1422" spans="7:7" x14ac:dyDescent="0.35">
      <c r="G1422" s="521"/>
    </row>
    <row r="1423" spans="7:7" x14ac:dyDescent="0.35">
      <c r="G1423" s="521"/>
    </row>
    <row r="1424" spans="7:7" x14ac:dyDescent="0.35">
      <c r="G1424" s="521"/>
    </row>
    <row r="1425" spans="7:7" x14ac:dyDescent="0.35">
      <c r="G1425" s="521"/>
    </row>
    <row r="1426" spans="7:7" x14ac:dyDescent="0.35">
      <c r="G1426" s="521"/>
    </row>
    <row r="1427" spans="7:7" x14ac:dyDescent="0.35">
      <c r="G1427" s="521"/>
    </row>
    <row r="1428" spans="7:7" x14ac:dyDescent="0.35">
      <c r="G1428" s="521"/>
    </row>
    <row r="1429" spans="7:7" x14ac:dyDescent="0.35">
      <c r="G1429" s="521"/>
    </row>
    <row r="1430" spans="7:7" x14ac:dyDescent="0.35">
      <c r="G1430" s="521"/>
    </row>
    <row r="1431" spans="7:7" x14ac:dyDescent="0.35">
      <c r="G1431" s="521"/>
    </row>
    <row r="1432" spans="7:7" x14ac:dyDescent="0.35">
      <c r="G1432" s="521"/>
    </row>
    <row r="1433" spans="7:7" x14ac:dyDescent="0.35">
      <c r="G1433" s="521"/>
    </row>
    <row r="1434" spans="7:7" x14ac:dyDescent="0.35">
      <c r="G1434" s="521"/>
    </row>
    <row r="1435" spans="7:7" x14ac:dyDescent="0.35">
      <c r="G1435" s="521"/>
    </row>
    <row r="1436" spans="7:7" x14ac:dyDescent="0.35">
      <c r="G1436" s="521"/>
    </row>
    <row r="1437" spans="7:7" x14ac:dyDescent="0.35">
      <c r="G1437" s="521"/>
    </row>
    <row r="1438" spans="7:7" x14ac:dyDescent="0.35">
      <c r="G1438" s="521"/>
    </row>
    <row r="1439" spans="7:7" x14ac:dyDescent="0.35">
      <c r="G1439" s="521"/>
    </row>
    <row r="1440" spans="7:7" x14ac:dyDescent="0.35">
      <c r="G1440" s="521"/>
    </row>
    <row r="1441" spans="7:7" x14ac:dyDescent="0.35">
      <c r="G1441" s="521"/>
    </row>
    <row r="1442" spans="7:7" x14ac:dyDescent="0.35">
      <c r="G1442" s="521"/>
    </row>
    <row r="1443" spans="7:7" x14ac:dyDescent="0.35">
      <c r="G1443" s="521"/>
    </row>
    <row r="1444" spans="7:7" x14ac:dyDescent="0.35">
      <c r="G1444" s="521"/>
    </row>
    <row r="1445" spans="7:7" x14ac:dyDescent="0.35">
      <c r="G1445" s="521"/>
    </row>
    <row r="1446" spans="7:7" x14ac:dyDescent="0.35">
      <c r="G1446" s="521"/>
    </row>
    <row r="1447" spans="7:7" x14ac:dyDescent="0.35">
      <c r="G1447" s="521"/>
    </row>
    <row r="1448" spans="7:7" x14ac:dyDescent="0.35">
      <c r="G1448" s="521"/>
    </row>
    <row r="1449" spans="7:7" x14ac:dyDescent="0.35">
      <c r="G1449" s="521"/>
    </row>
    <row r="1450" spans="7:7" x14ac:dyDescent="0.35">
      <c r="G1450" s="521"/>
    </row>
    <row r="1451" spans="7:7" x14ac:dyDescent="0.35">
      <c r="G1451" s="521"/>
    </row>
    <row r="1452" spans="7:7" x14ac:dyDescent="0.35">
      <c r="G1452" s="521"/>
    </row>
    <row r="1453" spans="7:7" x14ac:dyDescent="0.35">
      <c r="G1453" s="521"/>
    </row>
    <row r="1454" spans="7:7" x14ac:dyDescent="0.35">
      <c r="G1454" s="521"/>
    </row>
    <row r="1455" spans="7:7" x14ac:dyDescent="0.35">
      <c r="G1455" s="521"/>
    </row>
    <row r="1456" spans="7:7" x14ac:dyDescent="0.35">
      <c r="G1456" s="521"/>
    </row>
    <row r="1457" spans="7:7" x14ac:dyDescent="0.35">
      <c r="G1457" s="521"/>
    </row>
    <row r="1458" spans="7:7" x14ac:dyDescent="0.35">
      <c r="G1458" s="521"/>
    </row>
    <row r="1459" spans="7:7" x14ac:dyDescent="0.35">
      <c r="G1459" s="521"/>
    </row>
    <row r="1460" spans="7:7" x14ac:dyDescent="0.35">
      <c r="G1460" s="521"/>
    </row>
    <row r="1461" spans="7:7" x14ac:dyDescent="0.35">
      <c r="G1461" s="521"/>
    </row>
    <row r="1462" spans="7:7" x14ac:dyDescent="0.35">
      <c r="G1462" s="521"/>
    </row>
    <row r="1463" spans="7:7" x14ac:dyDescent="0.35">
      <c r="G1463" s="521"/>
    </row>
    <row r="1464" spans="7:7" x14ac:dyDescent="0.35">
      <c r="G1464" s="521"/>
    </row>
    <row r="1465" spans="7:7" x14ac:dyDescent="0.35">
      <c r="G1465" s="521"/>
    </row>
    <row r="1466" spans="7:7" x14ac:dyDescent="0.35">
      <c r="G1466" s="521"/>
    </row>
    <row r="1467" spans="7:7" x14ac:dyDescent="0.35">
      <c r="G1467" s="521"/>
    </row>
    <row r="1468" spans="7:7" x14ac:dyDescent="0.35">
      <c r="G1468" s="521"/>
    </row>
    <row r="1469" spans="7:7" x14ac:dyDescent="0.35">
      <c r="G1469" s="521"/>
    </row>
    <row r="1470" spans="7:7" x14ac:dyDescent="0.35">
      <c r="G1470" s="521"/>
    </row>
    <row r="1471" spans="7:7" x14ac:dyDescent="0.35">
      <c r="G1471" s="521"/>
    </row>
    <row r="1472" spans="7:7" x14ac:dyDescent="0.35">
      <c r="G1472" s="521"/>
    </row>
    <row r="1473" spans="7:7" x14ac:dyDescent="0.35">
      <c r="G1473" s="521"/>
    </row>
    <row r="1474" spans="7:7" x14ac:dyDescent="0.35">
      <c r="G1474" s="521"/>
    </row>
    <row r="1475" spans="7:7" x14ac:dyDescent="0.35">
      <c r="G1475" s="521"/>
    </row>
    <row r="1476" spans="7:7" x14ac:dyDescent="0.35">
      <c r="G1476" s="521"/>
    </row>
    <row r="1477" spans="7:7" x14ac:dyDescent="0.35">
      <c r="G1477" s="521"/>
    </row>
    <row r="1478" spans="7:7" x14ac:dyDescent="0.35">
      <c r="G1478" s="521"/>
    </row>
    <row r="1479" spans="7:7" x14ac:dyDescent="0.35">
      <c r="G1479" s="521"/>
    </row>
    <row r="1480" spans="7:7" x14ac:dyDescent="0.35">
      <c r="G1480" s="521"/>
    </row>
    <row r="1481" spans="7:7" x14ac:dyDescent="0.35">
      <c r="G1481" s="521"/>
    </row>
    <row r="1482" spans="7:7" x14ac:dyDescent="0.35">
      <c r="G1482" s="521"/>
    </row>
    <row r="1483" spans="7:7" x14ac:dyDescent="0.35">
      <c r="G1483" s="521"/>
    </row>
    <row r="1484" spans="7:7" x14ac:dyDescent="0.35">
      <c r="G1484" s="521"/>
    </row>
    <row r="1485" spans="7:7" x14ac:dyDescent="0.35">
      <c r="G1485" s="521"/>
    </row>
    <row r="1486" spans="7:7" x14ac:dyDescent="0.35">
      <c r="G1486" s="521"/>
    </row>
    <row r="1487" spans="7:7" x14ac:dyDescent="0.35">
      <c r="G1487" s="521"/>
    </row>
    <row r="1488" spans="7:7" x14ac:dyDescent="0.35">
      <c r="G1488" s="521"/>
    </row>
    <row r="1489" spans="7:7" x14ac:dyDescent="0.35">
      <c r="G1489" s="521"/>
    </row>
    <row r="1490" spans="7:7" x14ac:dyDescent="0.35">
      <c r="G1490" s="521"/>
    </row>
    <row r="1491" spans="7:7" x14ac:dyDescent="0.35">
      <c r="G1491" s="521"/>
    </row>
    <row r="1492" spans="7:7" x14ac:dyDescent="0.35">
      <c r="G1492" s="521"/>
    </row>
    <row r="1493" spans="7:7" x14ac:dyDescent="0.35">
      <c r="G1493" s="521"/>
    </row>
    <row r="1494" spans="7:7" x14ac:dyDescent="0.35">
      <c r="G1494" s="521"/>
    </row>
    <row r="1495" spans="7:7" x14ac:dyDescent="0.35">
      <c r="G1495" s="521"/>
    </row>
    <row r="1496" spans="7:7" x14ac:dyDescent="0.35">
      <c r="G1496" s="521"/>
    </row>
    <row r="1497" spans="7:7" x14ac:dyDescent="0.35">
      <c r="G1497" s="521"/>
    </row>
    <row r="1498" spans="7:7" x14ac:dyDescent="0.35">
      <c r="G1498" s="521"/>
    </row>
    <row r="1499" spans="7:7" x14ac:dyDescent="0.35">
      <c r="G1499" s="521"/>
    </row>
    <row r="1500" spans="7:7" x14ac:dyDescent="0.35">
      <c r="G1500" s="521"/>
    </row>
    <row r="1501" spans="7:7" x14ac:dyDescent="0.35">
      <c r="G1501" s="521"/>
    </row>
    <row r="1502" spans="7:7" x14ac:dyDescent="0.35">
      <c r="G1502" s="521"/>
    </row>
    <row r="1503" spans="7:7" x14ac:dyDescent="0.35">
      <c r="G1503" s="521"/>
    </row>
    <row r="1504" spans="7:7" x14ac:dyDescent="0.35">
      <c r="G1504" s="521"/>
    </row>
    <row r="1505" spans="7:7" x14ac:dyDescent="0.35">
      <c r="G1505" s="521"/>
    </row>
    <row r="1506" spans="7:7" x14ac:dyDescent="0.35">
      <c r="G1506" s="521"/>
    </row>
    <row r="1507" spans="7:7" x14ac:dyDescent="0.35">
      <c r="G1507" s="521"/>
    </row>
    <row r="1508" spans="7:7" x14ac:dyDescent="0.35">
      <c r="G1508" s="521"/>
    </row>
    <row r="1509" spans="7:7" x14ac:dyDescent="0.35">
      <c r="G1509" s="521"/>
    </row>
    <row r="1510" spans="7:7" x14ac:dyDescent="0.35">
      <c r="G1510" s="521"/>
    </row>
    <row r="1511" spans="7:7" x14ac:dyDescent="0.35">
      <c r="G1511" s="521"/>
    </row>
    <row r="1512" spans="7:7" x14ac:dyDescent="0.35">
      <c r="G1512" s="521"/>
    </row>
    <row r="1513" spans="7:7" x14ac:dyDescent="0.35">
      <c r="G1513" s="521"/>
    </row>
    <row r="1514" spans="7:7" x14ac:dyDescent="0.35">
      <c r="G1514" s="521"/>
    </row>
    <row r="1515" spans="7:7" x14ac:dyDescent="0.35">
      <c r="G1515" s="521"/>
    </row>
    <row r="1516" spans="7:7" x14ac:dyDescent="0.35">
      <c r="G1516" s="521"/>
    </row>
    <row r="1517" spans="7:7" x14ac:dyDescent="0.35">
      <c r="G1517" s="521"/>
    </row>
    <row r="1518" spans="7:7" x14ac:dyDescent="0.35">
      <c r="G1518" s="521"/>
    </row>
    <row r="1519" spans="7:7" x14ac:dyDescent="0.35">
      <c r="G1519" s="521"/>
    </row>
    <row r="1520" spans="7:7" x14ac:dyDescent="0.35">
      <c r="G1520" s="521"/>
    </row>
    <row r="1521" spans="7:7" x14ac:dyDescent="0.35">
      <c r="G1521" s="521"/>
    </row>
    <row r="1522" spans="7:7" x14ac:dyDescent="0.35">
      <c r="G1522" s="521"/>
    </row>
    <row r="1523" spans="7:7" x14ac:dyDescent="0.35">
      <c r="G1523" s="521"/>
    </row>
    <row r="1524" spans="7:7" x14ac:dyDescent="0.35">
      <c r="G1524" s="521"/>
    </row>
    <row r="1525" spans="7:7" x14ac:dyDescent="0.35">
      <c r="G1525" s="521"/>
    </row>
    <row r="1526" spans="7:7" x14ac:dyDescent="0.35">
      <c r="G1526" s="521"/>
    </row>
    <row r="1527" spans="7:7" x14ac:dyDescent="0.35">
      <c r="G1527" s="521"/>
    </row>
    <row r="1528" spans="7:7" x14ac:dyDescent="0.35">
      <c r="G1528" s="521"/>
    </row>
    <row r="1529" spans="7:7" x14ac:dyDescent="0.35">
      <c r="G1529" s="521"/>
    </row>
    <row r="1530" spans="7:7" x14ac:dyDescent="0.35">
      <c r="G1530" s="521"/>
    </row>
    <row r="1531" spans="7:7" x14ac:dyDescent="0.35">
      <c r="G1531" s="521"/>
    </row>
    <row r="1532" spans="7:7" x14ac:dyDescent="0.35">
      <c r="G1532" s="521"/>
    </row>
    <row r="1533" spans="7:7" x14ac:dyDescent="0.35">
      <c r="G1533" s="521"/>
    </row>
    <row r="1534" spans="7:7" x14ac:dyDescent="0.35">
      <c r="G1534" s="521"/>
    </row>
    <row r="1535" spans="7:7" x14ac:dyDescent="0.35">
      <c r="G1535" s="521"/>
    </row>
    <row r="1536" spans="7:7" x14ac:dyDescent="0.35">
      <c r="G1536" s="521"/>
    </row>
    <row r="1537" spans="7:7" x14ac:dyDescent="0.35">
      <c r="G1537" s="521"/>
    </row>
    <row r="1538" spans="7:7" x14ac:dyDescent="0.35">
      <c r="G1538" s="521"/>
    </row>
    <row r="1539" spans="7:7" x14ac:dyDescent="0.35">
      <c r="G1539" s="521"/>
    </row>
    <row r="1540" spans="7:7" x14ac:dyDescent="0.35">
      <c r="G1540" s="521"/>
    </row>
    <row r="1541" spans="7:7" x14ac:dyDescent="0.35">
      <c r="G1541" s="521"/>
    </row>
    <row r="1542" spans="7:7" x14ac:dyDescent="0.35">
      <c r="G1542" s="521"/>
    </row>
    <row r="1543" spans="7:7" x14ac:dyDescent="0.35">
      <c r="G1543" s="521"/>
    </row>
    <row r="1544" spans="7:7" x14ac:dyDescent="0.35">
      <c r="G1544" s="521"/>
    </row>
    <row r="1545" spans="7:7" x14ac:dyDescent="0.35">
      <c r="G1545" s="521"/>
    </row>
    <row r="1546" spans="7:7" x14ac:dyDescent="0.35">
      <c r="G1546" s="521"/>
    </row>
    <row r="1547" spans="7:7" x14ac:dyDescent="0.35">
      <c r="G1547" s="521"/>
    </row>
    <row r="1548" spans="7:7" x14ac:dyDescent="0.35">
      <c r="G1548" s="521"/>
    </row>
    <row r="1549" spans="7:7" x14ac:dyDescent="0.35">
      <c r="G1549" s="521"/>
    </row>
    <row r="1550" spans="7:7" x14ac:dyDescent="0.35">
      <c r="G1550" s="521"/>
    </row>
    <row r="1551" spans="7:7" x14ac:dyDescent="0.35">
      <c r="G1551" s="521"/>
    </row>
    <row r="1552" spans="7:7" x14ac:dyDescent="0.35">
      <c r="G1552" s="521"/>
    </row>
    <row r="1553" spans="7:7" x14ac:dyDescent="0.35">
      <c r="G1553" s="521"/>
    </row>
    <row r="1554" spans="7:7" x14ac:dyDescent="0.35">
      <c r="G1554" s="521"/>
    </row>
    <row r="1555" spans="7:7" x14ac:dyDescent="0.35">
      <c r="G1555" s="521"/>
    </row>
    <row r="1556" spans="7:7" x14ac:dyDescent="0.35">
      <c r="G1556" s="521"/>
    </row>
    <row r="1557" spans="7:7" x14ac:dyDescent="0.35">
      <c r="G1557" s="521"/>
    </row>
    <row r="1558" spans="7:7" x14ac:dyDescent="0.35">
      <c r="G1558" s="521"/>
    </row>
    <row r="1559" spans="7:7" x14ac:dyDescent="0.35">
      <c r="G1559" s="521"/>
    </row>
    <row r="1560" spans="7:7" x14ac:dyDescent="0.35">
      <c r="G1560" s="521"/>
    </row>
    <row r="1561" spans="7:7" x14ac:dyDescent="0.35">
      <c r="G1561" s="521"/>
    </row>
    <row r="1562" spans="7:7" x14ac:dyDescent="0.35">
      <c r="G1562" s="521"/>
    </row>
    <row r="1563" spans="7:7" x14ac:dyDescent="0.35">
      <c r="G1563" s="521"/>
    </row>
    <row r="1564" spans="7:7" x14ac:dyDescent="0.35">
      <c r="G1564" s="521"/>
    </row>
    <row r="1565" spans="7:7" x14ac:dyDescent="0.35">
      <c r="G1565" s="521"/>
    </row>
    <row r="1566" spans="7:7" x14ac:dyDescent="0.35">
      <c r="G1566" s="521"/>
    </row>
    <row r="1567" spans="7:7" x14ac:dyDescent="0.35">
      <c r="G1567" s="521"/>
    </row>
    <row r="1568" spans="7:7" x14ac:dyDescent="0.35">
      <c r="G1568" s="521"/>
    </row>
    <row r="1569" spans="7:7" x14ac:dyDescent="0.35">
      <c r="G1569" s="521"/>
    </row>
    <row r="1570" spans="7:7" x14ac:dyDescent="0.35">
      <c r="G1570" s="521"/>
    </row>
    <row r="1571" spans="7:7" x14ac:dyDescent="0.35">
      <c r="G1571" s="521"/>
    </row>
    <row r="1572" spans="7:7" x14ac:dyDescent="0.35">
      <c r="G1572" s="521"/>
    </row>
    <row r="1573" spans="7:7" x14ac:dyDescent="0.35">
      <c r="G1573" s="521"/>
    </row>
    <row r="1574" spans="7:7" x14ac:dyDescent="0.35">
      <c r="G1574" s="521"/>
    </row>
    <row r="1575" spans="7:7" x14ac:dyDescent="0.35">
      <c r="G1575" s="521"/>
    </row>
    <row r="1576" spans="7:7" x14ac:dyDescent="0.35">
      <c r="G1576" s="521"/>
    </row>
    <row r="1577" spans="7:7" x14ac:dyDescent="0.35">
      <c r="G1577" s="521"/>
    </row>
    <row r="1578" spans="7:7" x14ac:dyDescent="0.35">
      <c r="G1578" s="521"/>
    </row>
    <row r="1579" spans="7:7" x14ac:dyDescent="0.35">
      <c r="G1579" s="521"/>
    </row>
    <row r="1580" spans="7:7" x14ac:dyDescent="0.35">
      <c r="G1580" s="521"/>
    </row>
    <row r="1581" spans="7:7" x14ac:dyDescent="0.35">
      <c r="G1581" s="521"/>
    </row>
    <row r="1582" spans="7:7" x14ac:dyDescent="0.35">
      <c r="G1582" s="521"/>
    </row>
    <row r="1583" spans="7:7" x14ac:dyDescent="0.35">
      <c r="G1583" s="521"/>
    </row>
    <row r="1584" spans="7:7" x14ac:dyDescent="0.35">
      <c r="G1584" s="521"/>
    </row>
    <row r="1585" spans="7:7" x14ac:dyDescent="0.35">
      <c r="G1585" s="521"/>
    </row>
    <row r="1586" spans="7:7" x14ac:dyDescent="0.35">
      <c r="G1586" s="521"/>
    </row>
    <row r="1587" spans="7:7" x14ac:dyDescent="0.35">
      <c r="G1587" s="521"/>
    </row>
    <row r="1588" spans="7:7" x14ac:dyDescent="0.35">
      <c r="G1588" s="521"/>
    </row>
    <row r="1589" spans="7:7" x14ac:dyDescent="0.35">
      <c r="G1589" s="521"/>
    </row>
    <row r="1590" spans="7:7" x14ac:dyDescent="0.35">
      <c r="G1590" s="521"/>
    </row>
    <row r="1591" spans="7:7" x14ac:dyDescent="0.35">
      <c r="G1591" s="521"/>
    </row>
    <row r="1592" spans="7:7" x14ac:dyDescent="0.35">
      <c r="G1592" s="521"/>
    </row>
    <row r="1593" spans="7:7" x14ac:dyDescent="0.35">
      <c r="G1593" s="521"/>
    </row>
    <row r="1594" spans="7:7" x14ac:dyDescent="0.35">
      <c r="G1594" s="521"/>
    </row>
    <row r="1595" spans="7:7" x14ac:dyDescent="0.35">
      <c r="G1595" s="521"/>
    </row>
    <row r="1596" spans="7:7" x14ac:dyDescent="0.35">
      <c r="G1596" s="521"/>
    </row>
    <row r="1597" spans="7:7" x14ac:dyDescent="0.35">
      <c r="G1597" s="521"/>
    </row>
    <row r="1598" spans="7:7" x14ac:dyDescent="0.35">
      <c r="G1598" s="521"/>
    </row>
    <row r="1599" spans="7:7" x14ac:dyDescent="0.35">
      <c r="G1599" s="521"/>
    </row>
    <row r="1600" spans="7:7" x14ac:dyDescent="0.35">
      <c r="G1600" s="521"/>
    </row>
    <row r="1601" spans="7:7" x14ac:dyDescent="0.35">
      <c r="G1601" s="521"/>
    </row>
    <row r="1602" spans="7:7" x14ac:dyDescent="0.35">
      <c r="G1602" s="521"/>
    </row>
    <row r="1603" spans="7:7" x14ac:dyDescent="0.35">
      <c r="G1603" s="521"/>
    </row>
    <row r="1604" spans="7:7" x14ac:dyDescent="0.35">
      <c r="G1604" s="521"/>
    </row>
    <row r="1605" spans="7:7" x14ac:dyDescent="0.35">
      <c r="G1605" s="521"/>
    </row>
    <row r="1606" spans="7:7" x14ac:dyDescent="0.35">
      <c r="G1606" s="521"/>
    </row>
    <row r="1607" spans="7:7" x14ac:dyDescent="0.35">
      <c r="G1607" s="521"/>
    </row>
    <row r="1608" spans="7:7" x14ac:dyDescent="0.35">
      <c r="G1608" s="521"/>
    </row>
    <row r="1609" spans="7:7" x14ac:dyDescent="0.35">
      <c r="G1609" s="521"/>
    </row>
    <row r="1610" spans="7:7" x14ac:dyDescent="0.35">
      <c r="G1610" s="521"/>
    </row>
    <row r="1611" spans="7:7" x14ac:dyDescent="0.35">
      <c r="G1611" s="521"/>
    </row>
    <row r="1612" spans="7:7" x14ac:dyDescent="0.35">
      <c r="G1612" s="521"/>
    </row>
    <row r="1613" spans="7:7" x14ac:dyDescent="0.35">
      <c r="G1613" s="521"/>
    </row>
    <row r="1614" spans="7:7" x14ac:dyDescent="0.35">
      <c r="G1614" s="521"/>
    </row>
    <row r="1615" spans="7:7" x14ac:dyDescent="0.35">
      <c r="G1615" s="521"/>
    </row>
    <row r="1616" spans="7:7" x14ac:dyDescent="0.35">
      <c r="G1616" s="521"/>
    </row>
    <row r="1617" spans="7:7" x14ac:dyDescent="0.35">
      <c r="G1617" s="521"/>
    </row>
    <row r="1618" spans="7:7" x14ac:dyDescent="0.35">
      <c r="G1618" s="521"/>
    </row>
    <row r="1619" spans="7:7" x14ac:dyDescent="0.35">
      <c r="G1619" s="521"/>
    </row>
    <row r="1620" spans="7:7" x14ac:dyDescent="0.35">
      <c r="G1620" s="521"/>
    </row>
    <row r="1621" spans="7:7" x14ac:dyDescent="0.35">
      <c r="G1621" s="521"/>
    </row>
    <row r="1622" spans="7:7" x14ac:dyDescent="0.35">
      <c r="G1622" s="521"/>
    </row>
    <row r="1623" spans="7:7" x14ac:dyDescent="0.35">
      <c r="G1623" s="521"/>
    </row>
    <row r="1624" spans="7:7" x14ac:dyDescent="0.35">
      <c r="G1624" s="521"/>
    </row>
    <row r="1625" spans="7:7" x14ac:dyDescent="0.35">
      <c r="G1625" s="521"/>
    </row>
    <row r="1626" spans="7:7" x14ac:dyDescent="0.35">
      <c r="G1626" s="521"/>
    </row>
    <row r="1627" spans="7:7" x14ac:dyDescent="0.35">
      <c r="G1627" s="521"/>
    </row>
    <row r="1628" spans="7:7" x14ac:dyDescent="0.35">
      <c r="G1628" s="521"/>
    </row>
    <row r="1629" spans="7:7" x14ac:dyDescent="0.35">
      <c r="G1629" s="521"/>
    </row>
    <row r="1630" spans="7:7" x14ac:dyDescent="0.35">
      <c r="G1630" s="521"/>
    </row>
    <row r="1631" spans="7:7" x14ac:dyDescent="0.35">
      <c r="G1631" s="521"/>
    </row>
    <row r="1632" spans="7:7" x14ac:dyDescent="0.35">
      <c r="G1632" s="521"/>
    </row>
    <row r="1633" spans="7:7" x14ac:dyDescent="0.35">
      <c r="G1633" s="521"/>
    </row>
    <row r="1634" spans="7:7" x14ac:dyDescent="0.35">
      <c r="G1634" s="521"/>
    </row>
    <row r="1635" spans="7:7" x14ac:dyDescent="0.35">
      <c r="G1635" s="521"/>
    </row>
    <row r="1636" spans="7:7" x14ac:dyDescent="0.35">
      <c r="G1636" s="521"/>
    </row>
    <row r="1637" spans="7:7" x14ac:dyDescent="0.35">
      <c r="G1637" s="521"/>
    </row>
    <row r="1638" spans="7:7" x14ac:dyDescent="0.35">
      <c r="G1638" s="521"/>
    </row>
    <row r="1639" spans="7:7" x14ac:dyDescent="0.35">
      <c r="G1639" s="521"/>
    </row>
    <row r="1640" spans="7:7" x14ac:dyDescent="0.35">
      <c r="G1640" s="521"/>
    </row>
    <row r="1641" spans="7:7" x14ac:dyDescent="0.35">
      <c r="G1641" s="521"/>
    </row>
    <row r="1642" spans="7:7" x14ac:dyDescent="0.35">
      <c r="G1642" s="521"/>
    </row>
    <row r="1643" spans="7:7" x14ac:dyDescent="0.35">
      <c r="G1643" s="521"/>
    </row>
    <row r="1644" spans="7:7" x14ac:dyDescent="0.35">
      <c r="G1644" s="521"/>
    </row>
    <row r="1645" spans="7:7" x14ac:dyDescent="0.35">
      <c r="G1645" s="521"/>
    </row>
    <row r="1646" spans="7:7" x14ac:dyDescent="0.35">
      <c r="G1646" s="521"/>
    </row>
    <row r="1647" spans="7:7" x14ac:dyDescent="0.35">
      <c r="G1647" s="521"/>
    </row>
    <row r="1648" spans="7:7" x14ac:dyDescent="0.35">
      <c r="G1648" s="521"/>
    </row>
    <row r="1649" spans="7:7" x14ac:dyDescent="0.35">
      <c r="G1649" s="521"/>
    </row>
    <row r="1650" spans="7:7" x14ac:dyDescent="0.35">
      <c r="G1650" s="521"/>
    </row>
    <row r="1651" spans="7:7" x14ac:dyDescent="0.35">
      <c r="G1651" s="521"/>
    </row>
    <row r="1652" spans="7:7" x14ac:dyDescent="0.35">
      <c r="G1652" s="521"/>
    </row>
    <row r="1653" spans="7:7" x14ac:dyDescent="0.35">
      <c r="G1653" s="521"/>
    </row>
    <row r="1654" spans="7:7" x14ac:dyDescent="0.35">
      <c r="G1654" s="521"/>
    </row>
    <row r="1655" spans="7:7" x14ac:dyDescent="0.35">
      <c r="G1655" s="521"/>
    </row>
    <row r="1656" spans="7:7" x14ac:dyDescent="0.35">
      <c r="G1656" s="521"/>
    </row>
    <row r="1657" spans="7:7" x14ac:dyDescent="0.35">
      <c r="G1657" s="521"/>
    </row>
    <row r="1658" spans="7:7" x14ac:dyDescent="0.35">
      <c r="G1658" s="521"/>
    </row>
    <row r="1659" spans="7:7" x14ac:dyDescent="0.35">
      <c r="G1659" s="521"/>
    </row>
    <row r="1660" spans="7:7" x14ac:dyDescent="0.35">
      <c r="G1660" s="521"/>
    </row>
    <row r="1661" spans="7:7" x14ac:dyDescent="0.35">
      <c r="G1661" s="521"/>
    </row>
    <row r="1662" spans="7:7" x14ac:dyDescent="0.35">
      <c r="G1662" s="521"/>
    </row>
    <row r="1663" spans="7:7" x14ac:dyDescent="0.35">
      <c r="G1663" s="521"/>
    </row>
    <row r="1664" spans="7:7" x14ac:dyDescent="0.35">
      <c r="G1664" s="521"/>
    </row>
    <row r="1665" spans="7:7" x14ac:dyDescent="0.35">
      <c r="G1665" s="521"/>
    </row>
    <row r="1666" spans="7:7" x14ac:dyDescent="0.35">
      <c r="G1666" s="521"/>
    </row>
    <row r="1667" spans="7:7" x14ac:dyDescent="0.35">
      <c r="G1667" s="521"/>
    </row>
    <row r="1668" spans="7:7" x14ac:dyDescent="0.35">
      <c r="G1668" s="521"/>
    </row>
    <row r="1669" spans="7:7" x14ac:dyDescent="0.35">
      <c r="G1669" s="521"/>
    </row>
    <row r="1670" spans="7:7" x14ac:dyDescent="0.35">
      <c r="G1670" s="521"/>
    </row>
    <row r="1671" spans="7:7" x14ac:dyDescent="0.35">
      <c r="G1671" s="521"/>
    </row>
    <row r="1672" spans="7:7" x14ac:dyDescent="0.35">
      <c r="G1672" s="521"/>
    </row>
    <row r="1673" spans="7:7" x14ac:dyDescent="0.35">
      <c r="G1673" s="521"/>
    </row>
    <row r="1674" spans="7:7" x14ac:dyDescent="0.35">
      <c r="G1674" s="521"/>
    </row>
    <row r="1675" spans="7:7" x14ac:dyDescent="0.35">
      <c r="G1675" s="521"/>
    </row>
    <row r="1676" spans="7:7" x14ac:dyDescent="0.35">
      <c r="G1676" s="521"/>
    </row>
    <row r="1677" spans="7:7" x14ac:dyDescent="0.35">
      <c r="G1677" s="521"/>
    </row>
    <row r="1678" spans="7:7" x14ac:dyDescent="0.35">
      <c r="G1678" s="521"/>
    </row>
    <row r="1679" spans="7:7" x14ac:dyDescent="0.35">
      <c r="G1679" s="521"/>
    </row>
    <row r="1680" spans="7:7" x14ac:dyDescent="0.35">
      <c r="G1680" s="521"/>
    </row>
    <row r="1681" spans="7:7" x14ac:dyDescent="0.35">
      <c r="G1681" s="521"/>
    </row>
    <row r="1682" spans="7:7" x14ac:dyDescent="0.35">
      <c r="G1682" s="521"/>
    </row>
    <row r="1683" spans="7:7" x14ac:dyDescent="0.35">
      <c r="G1683" s="521"/>
    </row>
    <row r="1684" spans="7:7" x14ac:dyDescent="0.35">
      <c r="G1684" s="521"/>
    </row>
    <row r="1685" spans="7:7" x14ac:dyDescent="0.35">
      <c r="G1685" s="521"/>
    </row>
    <row r="1686" spans="7:7" x14ac:dyDescent="0.35">
      <c r="G1686" s="521"/>
    </row>
    <row r="1687" spans="7:7" x14ac:dyDescent="0.35">
      <c r="G1687" s="521"/>
    </row>
    <row r="1688" spans="7:7" x14ac:dyDescent="0.35">
      <c r="G1688" s="521"/>
    </row>
    <row r="1689" spans="7:7" x14ac:dyDescent="0.35">
      <c r="G1689" s="521"/>
    </row>
    <row r="1690" spans="7:7" x14ac:dyDescent="0.35">
      <c r="G1690" s="521"/>
    </row>
    <row r="1691" spans="7:7" x14ac:dyDescent="0.35">
      <c r="G1691" s="521"/>
    </row>
    <row r="1692" spans="7:7" x14ac:dyDescent="0.35">
      <c r="G1692" s="521"/>
    </row>
    <row r="1693" spans="7:7" x14ac:dyDescent="0.35">
      <c r="G1693" s="521"/>
    </row>
    <row r="1694" spans="7:7" x14ac:dyDescent="0.35">
      <c r="G1694" s="521"/>
    </row>
    <row r="1695" spans="7:7" x14ac:dyDescent="0.35">
      <c r="G1695" s="521"/>
    </row>
    <row r="1696" spans="7:7" x14ac:dyDescent="0.35">
      <c r="G1696" s="521"/>
    </row>
    <row r="1697" spans="7:7" x14ac:dyDescent="0.35">
      <c r="G1697" s="521"/>
    </row>
    <row r="1698" spans="7:7" x14ac:dyDescent="0.35">
      <c r="G1698" s="521"/>
    </row>
    <row r="1699" spans="7:7" x14ac:dyDescent="0.35">
      <c r="G1699" s="521"/>
    </row>
    <row r="1700" spans="7:7" x14ac:dyDescent="0.35">
      <c r="G1700" s="521"/>
    </row>
    <row r="1701" spans="7:7" x14ac:dyDescent="0.35">
      <c r="G1701" s="521"/>
    </row>
    <row r="1702" spans="7:7" x14ac:dyDescent="0.35">
      <c r="G1702" s="521"/>
    </row>
    <row r="1703" spans="7:7" x14ac:dyDescent="0.35">
      <c r="G1703" s="521"/>
    </row>
    <row r="1704" spans="7:7" x14ac:dyDescent="0.35">
      <c r="G1704" s="521"/>
    </row>
    <row r="1705" spans="7:7" x14ac:dyDescent="0.35">
      <c r="G1705" s="521"/>
    </row>
    <row r="1706" spans="7:7" x14ac:dyDescent="0.35">
      <c r="G1706" s="521"/>
    </row>
    <row r="1707" spans="7:7" x14ac:dyDescent="0.35">
      <c r="G1707" s="521"/>
    </row>
    <row r="1708" spans="7:7" x14ac:dyDescent="0.35">
      <c r="G1708" s="521"/>
    </row>
    <row r="1709" spans="7:7" x14ac:dyDescent="0.35">
      <c r="G1709" s="521"/>
    </row>
    <row r="1710" spans="7:7" x14ac:dyDescent="0.35">
      <c r="G1710" s="521"/>
    </row>
    <row r="1711" spans="7:7" x14ac:dyDescent="0.35">
      <c r="G1711" s="521"/>
    </row>
    <row r="1712" spans="7:7" x14ac:dyDescent="0.35">
      <c r="G1712" s="521"/>
    </row>
    <row r="1713" spans="7:7" x14ac:dyDescent="0.35">
      <c r="G1713" s="521"/>
    </row>
    <row r="1714" spans="7:7" x14ac:dyDescent="0.35">
      <c r="G1714" s="521"/>
    </row>
    <row r="1715" spans="7:7" x14ac:dyDescent="0.35">
      <c r="G1715" s="521"/>
    </row>
    <row r="1716" spans="7:7" x14ac:dyDescent="0.35">
      <c r="G1716" s="521"/>
    </row>
    <row r="1717" spans="7:7" x14ac:dyDescent="0.35">
      <c r="G1717" s="521"/>
    </row>
    <row r="1718" spans="7:7" x14ac:dyDescent="0.35">
      <c r="G1718" s="521"/>
    </row>
    <row r="1719" spans="7:7" x14ac:dyDescent="0.35">
      <c r="G1719" s="521"/>
    </row>
    <row r="1720" spans="7:7" x14ac:dyDescent="0.35">
      <c r="G1720" s="521"/>
    </row>
    <row r="1721" spans="7:7" x14ac:dyDescent="0.35">
      <c r="G1721" s="521"/>
    </row>
    <row r="1722" spans="7:7" x14ac:dyDescent="0.35">
      <c r="G1722" s="521"/>
    </row>
    <row r="1723" spans="7:7" x14ac:dyDescent="0.35">
      <c r="G1723" s="521"/>
    </row>
    <row r="1724" spans="7:7" x14ac:dyDescent="0.35">
      <c r="G1724" s="521"/>
    </row>
    <row r="1725" spans="7:7" x14ac:dyDescent="0.35">
      <c r="G1725" s="521"/>
    </row>
    <row r="1726" spans="7:7" x14ac:dyDescent="0.35">
      <c r="G1726" s="521"/>
    </row>
    <row r="1727" spans="7:7" x14ac:dyDescent="0.35">
      <c r="G1727" s="521"/>
    </row>
    <row r="1728" spans="7:7" x14ac:dyDescent="0.35">
      <c r="G1728" s="521"/>
    </row>
    <row r="1729" spans="7:7" x14ac:dyDescent="0.35">
      <c r="G1729" s="521"/>
    </row>
    <row r="1730" spans="7:7" x14ac:dyDescent="0.35">
      <c r="G1730" s="521"/>
    </row>
    <row r="1731" spans="7:7" x14ac:dyDescent="0.35">
      <c r="G1731" s="521"/>
    </row>
    <row r="1732" spans="7:7" x14ac:dyDescent="0.35">
      <c r="G1732" s="521"/>
    </row>
    <row r="1733" spans="7:7" x14ac:dyDescent="0.35">
      <c r="G1733" s="521"/>
    </row>
    <row r="1734" spans="7:7" x14ac:dyDescent="0.35">
      <c r="G1734" s="521"/>
    </row>
    <row r="1735" spans="7:7" x14ac:dyDescent="0.35">
      <c r="G1735" s="521"/>
    </row>
    <row r="1736" spans="7:7" x14ac:dyDescent="0.35">
      <c r="G1736" s="521"/>
    </row>
    <row r="1737" spans="7:7" x14ac:dyDescent="0.35">
      <c r="G1737" s="521"/>
    </row>
    <row r="1738" spans="7:7" x14ac:dyDescent="0.35">
      <c r="G1738" s="521"/>
    </row>
  </sheetData>
  <autoFilter ref="A1:X524" xr:uid="{1E3658BC-369A-4E0B-8C7C-646264A57931}">
    <filterColumn colId="1">
      <filters>
        <dateGroupItem year="2024" month="10" dateTimeGrouping="month"/>
      </filters>
    </filterColumn>
    <filterColumn colId="17">
      <filters>
        <filter val="14:59"/>
        <filter val="16:05"/>
        <filter val="16:06"/>
        <filter val="19:06"/>
        <filter val="19:11"/>
        <filter val="19:27"/>
        <filter val="21:48"/>
        <filter val="23:10"/>
      </filters>
    </filterColumn>
  </autoFilter>
  <conditionalFormatting sqref="M2:M524">
    <cfRule type="duplicateValues" dxfId="90" priority="216901"/>
  </conditionalFormatting>
  <conditionalFormatting sqref="N2:N120">
    <cfRule type="duplicateValues" dxfId="89" priority="216871"/>
  </conditionalFormatting>
  <conditionalFormatting sqref="N121 N123:N126">
    <cfRule type="duplicateValues" dxfId="88" priority="4"/>
  </conditionalFormatting>
  <conditionalFormatting sqref="N122 N127:N524">
    <cfRule type="duplicateValues" dxfId="87" priority="216898"/>
  </conditionalFormatting>
  <dataValidations count="1">
    <dataValidation allowBlank="1" showInputMessage="1" showErrorMessage="1" sqref="I292:I293" xr:uid="{508AF9E0-53BA-4171-8387-D414CE641FB9}"/>
  </dataValidations>
  <pageMargins left="0.511811024" right="0.511811024" top="0.78740157499999996" bottom="0.78740157499999996" header="0.31496062000000002" footer="0.31496062000000002"/>
  <headerFooter>
    <oddFooter>&amp;C_x000D_&amp;1#&amp;"Calibri"&amp;10&amp;K000000 General Business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67C86-FD33-43FA-AA14-F66B22F54EE1}">
  <sheetPr codeName="Sheet14"/>
  <dimension ref="A5:U528"/>
  <sheetViews>
    <sheetView workbookViewId="0"/>
  </sheetViews>
  <sheetFormatPr defaultColWidth="8.81640625" defaultRowHeight="14.5" x14ac:dyDescent="0.35"/>
  <cols>
    <col min="1" max="1" width="10" style="522" bestFit="1" customWidth="1"/>
    <col min="2" max="2" width="10.453125" style="522" bestFit="1" customWidth="1"/>
    <col min="3" max="3" width="15.54296875" style="522" bestFit="1" customWidth="1"/>
    <col min="4" max="4" width="21.81640625" style="522" bestFit="1" customWidth="1"/>
    <col min="5" max="5" width="10.453125" style="522" bestFit="1" customWidth="1"/>
    <col min="6" max="6" width="20.08984375" style="522" bestFit="1" customWidth="1"/>
    <col min="7" max="7" width="6.81640625" style="522" bestFit="1" customWidth="1"/>
    <col min="8" max="8" width="13.6328125" style="522" bestFit="1" customWidth="1"/>
    <col min="9" max="9" width="11.26953125" style="522" bestFit="1" customWidth="1"/>
    <col min="10" max="10" width="15.7265625" style="522" bestFit="1" customWidth="1"/>
    <col min="11" max="11" width="27.26953125" style="522" bestFit="1" customWidth="1"/>
    <col min="12" max="12" width="13.6328125" style="522" bestFit="1" customWidth="1"/>
    <col min="13" max="13" width="9.81640625" style="522" bestFit="1" customWidth="1"/>
    <col min="14" max="14" width="7.1796875" style="522" bestFit="1" customWidth="1"/>
    <col min="15" max="15" width="9.08984375" style="522" bestFit="1" customWidth="1"/>
    <col min="16" max="16" width="15.54296875" style="522" bestFit="1" customWidth="1"/>
    <col min="17" max="17" width="17.26953125" style="522" bestFit="1" customWidth="1"/>
    <col min="18" max="18" width="20.7265625" style="522" bestFit="1" customWidth="1"/>
    <col min="19" max="19" width="9.81640625" style="522" bestFit="1" customWidth="1"/>
    <col min="20" max="20" width="10.7265625" style="522" bestFit="1" customWidth="1"/>
    <col min="21" max="22" width="14.453125" style="522" customWidth="1"/>
    <col min="23" max="23" width="11.54296875" style="522" bestFit="1" customWidth="1"/>
    <col min="24" max="16384" width="8.81640625" style="522"/>
  </cols>
  <sheetData>
    <row r="5" spans="1:21" x14ac:dyDescent="0.35">
      <c r="A5" t="s">
        <v>4663</v>
      </c>
      <c r="B5" t="s">
        <v>381</v>
      </c>
      <c r="C5" t="s">
        <v>4741</v>
      </c>
      <c r="D5" t="s">
        <v>4666</v>
      </c>
      <c r="E5" t="s">
        <v>30</v>
      </c>
      <c r="F5" t="s">
        <v>4667</v>
      </c>
      <c r="G5" t="s">
        <v>394</v>
      </c>
      <c r="H5" t="s">
        <v>1002</v>
      </c>
      <c r="I5" t="s">
        <v>1003</v>
      </c>
      <c r="J5" t="s">
        <v>599</v>
      </c>
      <c r="K5" t="s">
        <v>4671</v>
      </c>
      <c r="L5" t="s">
        <v>595</v>
      </c>
      <c r="M5" t="s">
        <v>572</v>
      </c>
      <c r="N5" t="s">
        <v>4675</v>
      </c>
      <c r="O5" t="s">
        <v>4676</v>
      </c>
      <c r="P5" t="s">
        <v>4677</v>
      </c>
      <c r="Q5" t="s">
        <v>4678</v>
      </c>
      <c r="R5" t="s">
        <v>602</v>
      </c>
      <c r="S5" t="s">
        <v>567</v>
      </c>
      <c r="T5" t="s">
        <v>597</v>
      </c>
      <c r="U5" t="s">
        <v>4679</v>
      </c>
    </row>
    <row r="6" spans="1:21" x14ac:dyDescent="0.35">
      <c r="A6" t="s">
        <v>4694</v>
      </c>
      <c r="B6" s="523">
        <v>45505</v>
      </c>
      <c r="C6">
        <v>3.125E-2</v>
      </c>
      <c r="D6" s="523">
        <v>45509</v>
      </c>
      <c r="E6" s="523">
        <v>45505</v>
      </c>
      <c r="F6" t="s">
        <v>2148</v>
      </c>
      <c r="G6">
        <v>12310</v>
      </c>
      <c r="H6" t="s">
        <v>560</v>
      </c>
      <c r="I6" t="s">
        <v>560</v>
      </c>
      <c r="J6" t="s">
        <v>613</v>
      </c>
      <c r="K6" t="s">
        <v>605</v>
      </c>
      <c r="L6">
        <v>205.19290013863542</v>
      </c>
      <c r="M6">
        <v>23.1</v>
      </c>
      <c r="N6">
        <v>3</v>
      </c>
      <c r="O6" t="s">
        <v>4680</v>
      </c>
      <c r="P6" t="s">
        <v>4681</v>
      </c>
      <c r="Q6" t="s">
        <v>1024</v>
      </c>
      <c r="R6" t="s">
        <v>1024</v>
      </c>
      <c r="S6" t="s">
        <v>604</v>
      </c>
      <c r="T6" s="535">
        <v>0.46527777777777779</v>
      </c>
      <c r="U6" t="s">
        <v>4714</v>
      </c>
    </row>
    <row r="7" spans="1:21" x14ac:dyDescent="0.35">
      <c r="A7" t="s">
        <v>4694</v>
      </c>
      <c r="B7" s="523">
        <v>45505</v>
      </c>
      <c r="C7">
        <v>3.125E-2</v>
      </c>
      <c r="D7" s="523">
        <v>45509</v>
      </c>
      <c r="E7" s="523">
        <v>45505</v>
      </c>
      <c r="F7" t="s">
        <v>2148</v>
      </c>
      <c r="G7">
        <v>12309</v>
      </c>
      <c r="H7" t="s">
        <v>560</v>
      </c>
      <c r="I7" t="s">
        <v>560</v>
      </c>
      <c r="J7" t="s">
        <v>613</v>
      </c>
      <c r="K7" t="s">
        <v>605</v>
      </c>
      <c r="L7">
        <v>1362.0416656277082</v>
      </c>
      <c r="M7">
        <v>1534</v>
      </c>
      <c r="N7">
        <v>5</v>
      </c>
      <c r="O7" t="s">
        <v>4680</v>
      </c>
      <c r="P7" t="s">
        <v>4681</v>
      </c>
      <c r="Q7" t="s">
        <v>1024</v>
      </c>
      <c r="R7" t="s">
        <v>1024</v>
      </c>
      <c r="S7" t="s">
        <v>604</v>
      </c>
      <c r="T7" s="535">
        <v>0.46527777777777779</v>
      </c>
      <c r="U7" t="s">
        <v>4714</v>
      </c>
    </row>
    <row r="8" spans="1:21" x14ac:dyDescent="0.35">
      <c r="A8" t="s">
        <v>4694</v>
      </c>
      <c r="B8" s="523">
        <v>45505</v>
      </c>
      <c r="C8">
        <v>3.125E-2</v>
      </c>
      <c r="D8" s="523">
        <v>45510</v>
      </c>
      <c r="E8" s="523">
        <v>45509</v>
      </c>
      <c r="F8" t="s">
        <v>613</v>
      </c>
      <c r="G8">
        <v>12314</v>
      </c>
      <c r="H8" t="s">
        <v>560</v>
      </c>
      <c r="I8" t="s">
        <v>560</v>
      </c>
      <c r="J8" t="s">
        <v>613</v>
      </c>
      <c r="K8" t="s">
        <v>605</v>
      </c>
      <c r="L8">
        <v>157.98291090000001</v>
      </c>
      <c r="M8">
        <v>3.2</v>
      </c>
      <c r="N8">
        <v>1</v>
      </c>
      <c r="O8" t="s">
        <v>4680</v>
      </c>
      <c r="P8" t="s">
        <v>4681</v>
      </c>
      <c r="Q8" t="s">
        <v>1024</v>
      </c>
      <c r="R8" t="s">
        <v>747</v>
      </c>
      <c r="S8" t="s">
        <v>604</v>
      </c>
      <c r="T8" s="535">
        <v>0.41180555555555554</v>
      </c>
      <c r="U8" t="s">
        <v>4682</v>
      </c>
    </row>
    <row r="9" spans="1:21" x14ac:dyDescent="0.35">
      <c r="A9" t="s">
        <v>4694</v>
      </c>
      <c r="B9" s="523">
        <v>45505</v>
      </c>
      <c r="C9">
        <v>3.125E-2</v>
      </c>
      <c r="D9" s="523">
        <v>45510</v>
      </c>
      <c r="E9" s="523">
        <v>45509</v>
      </c>
      <c r="F9" t="s">
        <v>613</v>
      </c>
      <c r="G9">
        <v>12316</v>
      </c>
      <c r="H9" t="s">
        <v>560</v>
      </c>
      <c r="I9" t="s">
        <v>560</v>
      </c>
      <c r="J9" t="s">
        <v>613</v>
      </c>
      <c r="K9" t="s">
        <v>605</v>
      </c>
      <c r="L9">
        <v>203.004992296875</v>
      </c>
      <c r="M9">
        <v>11.5</v>
      </c>
      <c r="N9">
        <v>1</v>
      </c>
      <c r="O9" t="s">
        <v>4680</v>
      </c>
      <c r="P9" t="s">
        <v>4681</v>
      </c>
      <c r="Q9" t="s">
        <v>1024</v>
      </c>
      <c r="R9" t="s">
        <v>747</v>
      </c>
      <c r="S9" t="s">
        <v>604</v>
      </c>
      <c r="T9" s="535">
        <v>0.41180555555555554</v>
      </c>
      <c r="U9" t="s">
        <v>4682</v>
      </c>
    </row>
    <row r="10" spans="1:21" x14ac:dyDescent="0.35">
      <c r="A10" t="s">
        <v>4694</v>
      </c>
      <c r="B10" s="523">
        <v>45505</v>
      </c>
      <c r="C10">
        <v>3.125E-2</v>
      </c>
      <c r="D10" s="523">
        <v>45510</v>
      </c>
      <c r="E10" s="523">
        <v>45509</v>
      </c>
      <c r="F10" t="s">
        <v>613</v>
      </c>
      <c r="G10">
        <v>12315</v>
      </c>
      <c r="H10" t="s">
        <v>560</v>
      </c>
      <c r="I10" t="s">
        <v>560</v>
      </c>
      <c r="J10" t="s">
        <v>613</v>
      </c>
      <c r="K10" t="s">
        <v>605</v>
      </c>
      <c r="L10">
        <v>340.24097535000004</v>
      </c>
      <c r="M10">
        <v>36.799999999999997</v>
      </c>
      <c r="N10">
        <v>1</v>
      </c>
      <c r="O10" t="s">
        <v>4680</v>
      </c>
      <c r="P10" t="s">
        <v>4681</v>
      </c>
      <c r="Q10" t="s">
        <v>1024</v>
      </c>
      <c r="R10" t="s">
        <v>747</v>
      </c>
      <c r="S10" t="s">
        <v>604</v>
      </c>
      <c r="T10" s="535">
        <v>0.41180555555555554</v>
      </c>
      <c r="U10" t="s">
        <v>4682</v>
      </c>
    </row>
    <row r="11" spans="1:21" x14ac:dyDescent="0.35">
      <c r="A11" t="s">
        <v>4694</v>
      </c>
      <c r="B11" s="523">
        <v>45505</v>
      </c>
      <c r="C11">
        <v>3.125E-2</v>
      </c>
      <c r="D11" s="523">
        <v>45510</v>
      </c>
      <c r="E11" s="523">
        <v>45509</v>
      </c>
      <c r="F11" t="s">
        <v>613</v>
      </c>
      <c r="G11">
        <v>12313</v>
      </c>
      <c r="H11" t="s">
        <v>560</v>
      </c>
      <c r="I11" t="s">
        <v>560</v>
      </c>
      <c r="J11" t="s">
        <v>613</v>
      </c>
      <c r="K11" t="s">
        <v>605</v>
      </c>
      <c r="L11">
        <v>214.396121325</v>
      </c>
      <c r="M11">
        <v>13.6</v>
      </c>
      <c r="N11">
        <v>1</v>
      </c>
      <c r="O11" t="s">
        <v>4680</v>
      </c>
      <c r="P11" t="s">
        <v>4681</v>
      </c>
      <c r="Q11" t="s">
        <v>1024</v>
      </c>
      <c r="R11" t="s">
        <v>747</v>
      </c>
      <c r="S11" t="s">
        <v>604</v>
      </c>
      <c r="T11" s="535">
        <v>0.41180555555555554</v>
      </c>
      <c r="U11" t="s">
        <v>4682</v>
      </c>
    </row>
    <row r="12" spans="1:21" x14ac:dyDescent="0.35">
      <c r="A12" t="s">
        <v>4694</v>
      </c>
      <c r="B12" s="523">
        <v>45505</v>
      </c>
      <c r="C12">
        <v>3.125E-2</v>
      </c>
      <c r="D12" s="523">
        <v>45512</v>
      </c>
      <c r="E12" s="523">
        <v>45511</v>
      </c>
      <c r="F12" t="s">
        <v>613</v>
      </c>
      <c r="G12">
        <v>12323</v>
      </c>
      <c r="H12" t="s">
        <v>560</v>
      </c>
      <c r="I12" t="s">
        <v>560</v>
      </c>
      <c r="J12" t="s">
        <v>613</v>
      </c>
      <c r="K12" t="s">
        <v>605</v>
      </c>
      <c r="L12">
        <v>449.30346369375007</v>
      </c>
      <c r="M12">
        <v>57</v>
      </c>
      <c r="N12">
        <v>1</v>
      </c>
      <c r="O12" t="s">
        <v>4680</v>
      </c>
      <c r="P12" t="s">
        <v>4681</v>
      </c>
      <c r="Q12" t="s">
        <v>1024</v>
      </c>
      <c r="R12" t="s">
        <v>1024</v>
      </c>
      <c r="S12" t="s">
        <v>604</v>
      </c>
      <c r="T12" s="535">
        <v>0.59236111111111112</v>
      </c>
      <c r="U12" t="s">
        <v>4714</v>
      </c>
    </row>
    <row r="13" spans="1:21" x14ac:dyDescent="0.35">
      <c r="A13" t="s">
        <v>4694</v>
      </c>
      <c r="B13" s="523">
        <v>45505</v>
      </c>
      <c r="C13">
        <v>3.125E-2</v>
      </c>
      <c r="D13" s="523">
        <v>45512</v>
      </c>
      <c r="E13" s="523">
        <v>45511</v>
      </c>
      <c r="F13" t="s">
        <v>613</v>
      </c>
      <c r="G13">
        <v>12324</v>
      </c>
      <c r="H13" t="s">
        <v>560</v>
      </c>
      <c r="I13" t="s">
        <v>560</v>
      </c>
      <c r="J13" t="s">
        <v>613</v>
      </c>
      <c r="K13" t="s">
        <v>605</v>
      </c>
      <c r="L13">
        <v>571.61674606645829</v>
      </c>
      <c r="M13">
        <v>77.099999999999994</v>
      </c>
      <c r="N13">
        <v>1</v>
      </c>
      <c r="O13" t="s">
        <v>4680</v>
      </c>
      <c r="P13" t="s">
        <v>4681</v>
      </c>
      <c r="Q13" t="s">
        <v>1024</v>
      </c>
      <c r="R13" t="s">
        <v>1024</v>
      </c>
      <c r="S13" t="s">
        <v>604</v>
      </c>
      <c r="T13" s="535">
        <v>0.59236111111111112</v>
      </c>
      <c r="U13" t="s">
        <v>4714</v>
      </c>
    </row>
    <row r="14" spans="1:21" x14ac:dyDescent="0.35">
      <c r="A14" t="s">
        <v>4694</v>
      </c>
      <c r="B14" s="523">
        <v>45505</v>
      </c>
      <c r="C14">
        <v>3.125E-2</v>
      </c>
      <c r="D14" s="523">
        <v>45512</v>
      </c>
      <c r="E14" s="523">
        <v>45511</v>
      </c>
      <c r="F14" t="s">
        <v>613</v>
      </c>
      <c r="G14">
        <v>12325</v>
      </c>
      <c r="H14" t="s">
        <v>560</v>
      </c>
      <c r="I14" t="s">
        <v>560</v>
      </c>
      <c r="J14" t="s">
        <v>613</v>
      </c>
      <c r="K14" t="s">
        <v>605</v>
      </c>
      <c r="L14">
        <v>142.79116465749999</v>
      </c>
      <c r="M14">
        <v>0.4</v>
      </c>
      <c r="N14">
        <v>1</v>
      </c>
      <c r="O14" t="s">
        <v>4680</v>
      </c>
      <c r="P14" t="s">
        <v>4681</v>
      </c>
      <c r="Q14" t="s">
        <v>1024</v>
      </c>
      <c r="R14" t="s">
        <v>1024</v>
      </c>
      <c r="S14" t="s">
        <v>604</v>
      </c>
      <c r="T14" s="535">
        <v>0.59236111111111112</v>
      </c>
      <c r="U14" t="s">
        <v>4714</v>
      </c>
    </row>
    <row r="15" spans="1:21" x14ac:dyDescent="0.35">
      <c r="A15" t="s">
        <v>4694</v>
      </c>
      <c r="B15" s="523">
        <v>45505</v>
      </c>
      <c r="C15">
        <v>3.125E-2</v>
      </c>
      <c r="D15" s="523">
        <v>45512</v>
      </c>
      <c r="E15" s="523">
        <v>45511</v>
      </c>
      <c r="F15" t="s">
        <v>613</v>
      </c>
      <c r="G15">
        <v>12327</v>
      </c>
      <c r="H15" t="s">
        <v>560</v>
      </c>
      <c r="I15" t="s">
        <v>560</v>
      </c>
      <c r="J15" t="s">
        <v>613</v>
      </c>
      <c r="K15" t="s">
        <v>605</v>
      </c>
      <c r="L15">
        <v>311.21046677812501</v>
      </c>
      <c r="M15">
        <v>31.5</v>
      </c>
      <c r="N15">
        <v>3</v>
      </c>
      <c r="O15" t="s">
        <v>4680</v>
      </c>
      <c r="P15" t="s">
        <v>4681</v>
      </c>
      <c r="Q15" t="s">
        <v>1024</v>
      </c>
      <c r="R15" t="s">
        <v>1024</v>
      </c>
      <c r="S15" t="s">
        <v>604</v>
      </c>
      <c r="T15" s="535">
        <v>0.59236111111111112</v>
      </c>
      <c r="U15" t="s">
        <v>4714</v>
      </c>
    </row>
    <row r="16" spans="1:21" x14ac:dyDescent="0.35">
      <c r="A16" t="s">
        <v>4694</v>
      </c>
      <c r="B16" s="523">
        <v>45505</v>
      </c>
      <c r="C16">
        <v>3.125E-2</v>
      </c>
      <c r="D16" s="523">
        <v>45513</v>
      </c>
      <c r="E16" s="523">
        <v>45513</v>
      </c>
      <c r="F16" t="s">
        <v>613</v>
      </c>
      <c r="G16">
        <v>12336</v>
      </c>
      <c r="H16" t="s">
        <v>560</v>
      </c>
      <c r="I16" t="s">
        <v>560</v>
      </c>
      <c r="J16" t="s">
        <v>613</v>
      </c>
      <c r="K16" t="s">
        <v>4661</v>
      </c>
      <c r="L16">
        <v>952.45345184072926</v>
      </c>
      <c r="M16">
        <v>463</v>
      </c>
      <c r="N16">
        <v>3</v>
      </c>
      <c r="O16" t="s">
        <v>4680</v>
      </c>
      <c r="P16" t="s">
        <v>4681</v>
      </c>
      <c r="Q16" t="s">
        <v>747</v>
      </c>
      <c r="R16" t="s">
        <v>1024</v>
      </c>
      <c r="S16" t="s">
        <v>604</v>
      </c>
      <c r="T16" s="535">
        <v>0.36805555555555558</v>
      </c>
      <c r="U16" t="s">
        <v>4682</v>
      </c>
    </row>
    <row r="17" spans="1:21" x14ac:dyDescent="0.35">
      <c r="A17" t="s">
        <v>4694</v>
      </c>
      <c r="B17" s="523">
        <v>45505</v>
      </c>
      <c r="C17">
        <v>3.125E-2</v>
      </c>
      <c r="D17" s="523">
        <v>45513</v>
      </c>
      <c r="E17" s="523">
        <v>45513</v>
      </c>
      <c r="F17" t="s">
        <v>613</v>
      </c>
      <c r="G17">
        <v>12337</v>
      </c>
      <c r="H17" t="s">
        <v>560</v>
      </c>
      <c r="I17" t="s">
        <v>560</v>
      </c>
      <c r="J17" t="s">
        <v>613</v>
      </c>
      <c r="K17" t="s">
        <v>4661</v>
      </c>
      <c r="L17">
        <v>240.20781884610417</v>
      </c>
      <c r="M17">
        <v>37.799999999999997</v>
      </c>
      <c r="N17">
        <v>2</v>
      </c>
      <c r="O17" t="s">
        <v>4680</v>
      </c>
      <c r="P17" t="s">
        <v>4681</v>
      </c>
      <c r="Q17" t="s">
        <v>747</v>
      </c>
      <c r="R17" t="s">
        <v>1024</v>
      </c>
      <c r="S17" t="s">
        <v>604</v>
      </c>
      <c r="T17" s="535">
        <v>0.36805555555555558</v>
      </c>
      <c r="U17" t="s">
        <v>4682</v>
      </c>
    </row>
    <row r="18" spans="1:21" x14ac:dyDescent="0.35">
      <c r="A18" t="s">
        <v>4694</v>
      </c>
      <c r="B18" s="523">
        <v>45505</v>
      </c>
      <c r="C18">
        <v>3.125E-2</v>
      </c>
      <c r="D18" s="523">
        <v>45513</v>
      </c>
      <c r="E18" s="523">
        <v>45513</v>
      </c>
      <c r="F18" t="s">
        <v>613</v>
      </c>
      <c r="G18">
        <v>12338</v>
      </c>
      <c r="H18" t="s">
        <v>560</v>
      </c>
      <c r="I18" t="s">
        <v>560</v>
      </c>
      <c r="J18" t="s">
        <v>613</v>
      </c>
      <c r="K18" t="s">
        <v>4661</v>
      </c>
      <c r="L18">
        <v>214.7421216421875</v>
      </c>
      <c r="M18">
        <v>45</v>
      </c>
      <c r="N18">
        <v>2</v>
      </c>
      <c r="O18" t="s">
        <v>4680</v>
      </c>
      <c r="P18" t="s">
        <v>4681</v>
      </c>
      <c r="Q18" t="s">
        <v>747</v>
      </c>
      <c r="R18" t="s">
        <v>1024</v>
      </c>
      <c r="S18" t="s">
        <v>604</v>
      </c>
      <c r="T18" s="535">
        <v>0.36805555555555558</v>
      </c>
      <c r="U18" t="s">
        <v>4682</v>
      </c>
    </row>
    <row r="19" spans="1:21" x14ac:dyDescent="0.35">
      <c r="A19" t="s">
        <v>4694</v>
      </c>
      <c r="B19" s="523">
        <v>45505</v>
      </c>
      <c r="C19">
        <v>3.125E-2</v>
      </c>
      <c r="D19" s="523">
        <v>45516</v>
      </c>
      <c r="E19" s="523">
        <v>45516</v>
      </c>
      <c r="F19" t="s">
        <v>613</v>
      </c>
      <c r="G19">
        <v>12344</v>
      </c>
      <c r="H19" t="s">
        <v>560</v>
      </c>
      <c r="I19" t="s">
        <v>560</v>
      </c>
      <c r="J19" t="s">
        <v>613</v>
      </c>
      <c r="K19" t="s">
        <v>605</v>
      </c>
      <c r="L19">
        <v>151.88639801324999</v>
      </c>
      <c r="M19">
        <v>1.96</v>
      </c>
      <c r="N19">
        <v>1</v>
      </c>
      <c r="O19" t="s">
        <v>4680</v>
      </c>
      <c r="P19" t="s">
        <v>4681</v>
      </c>
      <c r="Q19" t="s">
        <v>1024</v>
      </c>
      <c r="R19" t="s">
        <v>1024</v>
      </c>
      <c r="S19" t="s">
        <v>604</v>
      </c>
      <c r="T19" s="535">
        <v>0.40763888888888888</v>
      </c>
      <c r="U19" t="s">
        <v>4682</v>
      </c>
    </row>
    <row r="20" spans="1:21" x14ac:dyDescent="0.35">
      <c r="A20" t="s">
        <v>4694</v>
      </c>
      <c r="B20" s="523">
        <v>45505</v>
      </c>
      <c r="C20">
        <v>3.125E-2</v>
      </c>
      <c r="D20" s="523">
        <v>45516</v>
      </c>
      <c r="E20" s="523">
        <v>45516</v>
      </c>
      <c r="F20" t="s">
        <v>613</v>
      </c>
      <c r="G20">
        <v>12345</v>
      </c>
      <c r="H20" t="s">
        <v>560</v>
      </c>
      <c r="I20" t="s">
        <v>560</v>
      </c>
      <c r="J20" t="s">
        <v>613</v>
      </c>
      <c r="K20" t="s">
        <v>605</v>
      </c>
      <c r="L20">
        <v>244.0460021625</v>
      </c>
      <c r="M20">
        <v>18</v>
      </c>
      <c r="N20">
        <v>1</v>
      </c>
      <c r="O20" t="s">
        <v>4680</v>
      </c>
      <c r="P20" t="s">
        <v>4681</v>
      </c>
      <c r="Q20" t="s">
        <v>1024</v>
      </c>
      <c r="R20" t="s">
        <v>1024</v>
      </c>
      <c r="S20" t="s">
        <v>604</v>
      </c>
      <c r="T20" s="535">
        <v>0.40763888888888888</v>
      </c>
      <c r="U20" t="s">
        <v>4682</v>
      </c>
    </row>
    <row r="21" spans="1:21" x14ac:dyDescent="0.35">
      <c r="A21" t="s">
        <v>4694</v>
      </c>
      <c r="B21" s="523">
        <v>45505</v>
      </c>
      <c r="C21">
        <v>3.125E-2</v>
      </c>
      <c r="D21" s="523">
        <v>45516</v>
      </c>
      <c r="E21" s="523">
        <v>45516</v>
      </c>
      <c r="F21" t="s">
        <v>613</v>
      </c>
      <c r="G21">
        <v>12347</v>
      </c>
      <c r="H21" t="s">
        <v>560</v>
      </c>
      <c r="I21" t="s">
        <v>560</v>
      </c>
      <c r="J21" t="s">
        <v>613</v>
      </c>
      <c r="K21" t="s">
        <v>605</v>
      </c>
      <c r="L21">
        <v>341.72139309375001</v>
      </c>
      <c r="M21">
        <v>35</v>
      </c>
      <c r="N21">
        <v>2</v>
      </c>
      <c r="O21" t="s">
        <v>4680</v>
      </c>
      <c r="P21" t="s">
        <v>4681</v>
      </c>
      <c r="Q21" t="s">
        <v>1024</v>
      </c>
      <c r="R21" t="s">
        <v>1024</v>
      </c>
      <c r="S21" t="s">
        <v>604</v>
      </c>
      <c r="T21" s="535">
        <v>0.40763888888888888</v>
      </c>
      <c r="U21" t="s">
        <v>4682</v>
      </c>
    </row>
    <row r="22" spans="1:21" x14ac:dyDescent="0.35">
      <c r="A22" t="s">
        <v>4694</v>
      </c>
      <c r="B22" s="523">
        <v>45505</v>
      </c>
      <c r="C22">
        <v>3.125E-2</v>
      </c>
      <c r="D22" s="523">
        <v>45516</v>
      </c>
      <c r="E22" s="523">
        <v>45516</v>
      </c>
      <c r="F22" t="s">
        <v>613</v>
      </c>
      <c r="G22">
        <v>12346</v>
      </c>
      <c r="H22" t="s">
        <v>560</v>
      </c>
      <c r="I22" t="s">
        <v>560</v>
      </c>
      <c r="J22" t="s">
        <v>613</v>
      </c>
      <c r="K22" t="s">
        <v>605</v>
      </c>
      <c r="L22">
        <v>723.80453997187499</v>
      </c>
      <c r="M22">
        <v>101.5</v>
      </c>
      <c r="N22">
        <v>1</v>
      </c>
      <c r="O22" t="s">
        <v>4680</v>
      </c>
      <c r="P22" t="s">
        <v>4681</v>
      </c>
      <c r="Q22" t="s">
        <v>1024</v>
      </c>
      <c r="R22" t="s">
        <v>1024</v>
      </c>
      <c r="S22" t="s">
        <v>604</v>
      </c>
      <c r="T22" s="535">
        <v>0.40763888888888888</v>
      </c>
      <c r="U22" t="s">
        <v>4682</v>
      </c>
    </row>
    <row r="23" spans="1:21" x14ac:dyDescent="0.35">
      <c r="A23" t="s">
        <v>4694</v>
      </c>
      <c r="B23" s="523">
        <v>45505</v>
      </c>
      <c r="C23">
        <v>3.125E-2</v>
      </c>
      <c r="D23" s="523">
        <v>45520</v>
      </c>
      <c r="E23" s="523">
        <v>45518</v>
      </c>
      <c r="F23" t="s">
        <v>2148</v>
      </c>
      <c r="G23">
        <v>12362</v>
      </c>
      <c r="H23" t="s">
        <v>560</v>
      </c>
      <c r="I23" t="s">
        <v>560</v>
      </c>
      <c r="J23" t="s">
        <v>613</v>
      </c>
      <c r="K23" t="s">
        <v>605</v>
      </c>
      <c r="L23">
        <v>197.31443906250001</v>
      </c>
      <c r="M23">
        <v>5.4</v>
      </c>
      <c r="N23">
        <v>2</v>
      </c>
      <c r="O23" t="s">
        <v>4680</v>
      </c>
      <c r="P23" t="s">
        <v>4681</v>
      </c>
      <c r="Q23" t="s">
        <v>1024</v>
      </c>
      <c r="R23" t="s">
        <v>1024</v>
      </c>
      <c r="S23" t="s">
        <v>604</v>
      </c>
      <c r="T23" s="535">
        <v>0.64236111111111116</v>
      </c>
      <c r="U23" t="s">
        <v>4714</v>
      </c>
    </row>
    <row r="24" spans="1:21" x14ac:dyDescent="0.35">
      <c r="A24" t="s">
        <v>4694</v>
      </c>
      <c r="B24" s="523">
        <v>45505</v>
      </c>
      <c r="C24">
        <v>3.125E-2</v>
      </c>
      <c r="D24" s="523">
        <v>45520</v>
      </c>
      <c r="E24" s="523">
        <v>45518</v>
      </c>
      <c r="F24" t="s">
        <v>2148</v>
      </c>
      <c r="G24">
        <v>12365</v>
      </c>
      <c r="H24" t="s">
        <v>560</v>
      </c>
      <c r="I24" t="s">
        <v>560</v>
      </c>
      <c r="J24" t="s">
        <v>613</v>
      </c>
      <c r="K24" t="s">
        <v>605</v>
      </c>
      <c r="L24">
        <v>408.32512890625003</v>
      </c>
      <c r="M24">
        <v>25.5</v>
      </c>
      <c r="N24">
        <v>4</v>
      </c>
      <c r="O24" t="s">
        <v>4680</v>
      </c>
      <c r="P24" t="s">
        <v>4681</v>
      </c>
      <c r="Q24" t="s">
        <v>1024</v>
      </c>
      <c r="R24" t="s">
        <v>1024</v>
      </c>
      <c r="S24" t="s">
        <v>604</v>
      </c>
      <c r="T24" s="535">
        <v>0.64236111111111116</v>
      </c>
      <c r="U24" t="s">
        <v>4714</v>
      </c>
    </row>
    <row r="25" spans="1:21" x14ac:dyDescent="0.35">
      <c r="A25" t="s">
        <v>4694</v>
      </c>
      <c r="B25" s="523">
        <v>45505</v>
      </c>
      <c r="C25">
        <v>3.125E-2</v>
      </c>
      <c r="D25" s="523">
        <v>45520</v>
      </c>
      <c r="E25" s="523">
        <v>45518</v>
      </c>
      <c r="F25" t="s">
        <v>2148</v>
      </c>
      <c r="G25">
        <v>12363</v>
      </c>
      <c r="H25" t="s">
        <v>560</v>
      </c>
      <c r="I25" t="s">
        <v>560</v>
      </c>
      <c r="J25" t="s">
        <v>613</v>
      </c>
      <c r="K25" t="s">
        <v>605</v>
      </c>
      <c r="L25">
        <v>634.03308072916673</v>
      </c>
      <c r="M25">
        <v>47</v>
      </c>
      <c r="N25">
        <v>1</v>
      </c>
      <c r="O25" t="s">
        <v>4680</v>
      </c>
      <c r="P25" t="s">
        <v>4681</v>
      </c>
      <c r="Q25" t="s">
        <v>1024</v>
      </c>
      <c r="R25" t="s">
        <v>1024</v>
      </c>
      <c r="S25" t="s">
        <v>604</v>
      </c>
      <c r="T25" s="535">
        <v>0.64236111111111116</v>
      </c>
      <c r="U25" t="s">
        <v>4714</v>
      </c>
    </row>
    <row r="26" spans="1:21" x14ac:dyDescent="0.35">
      <c r="A26" t="s">
        <v>4694</v>
      </c>
      <c r="B26" s="523">
        <v>45505</v>
      </c>
      <c r="C26">
        <v>3.125E-2</v>
      </c>
      <c r="D26" s="523">
        <v>45520</v>
      </c>
      <c r="E26" s="523">
        <v>45518</v>
      </c>
      <c r="F26" t="s">
        <v>2148</v>
      </c>
      <c r="G26">
        <v>12364</v>
      </c>
      <c r="H26" t="s">
        <v>560</v>
      </c>
      <c r="I26" t="s">
        <v>560</v>
      </c>
      <c r="J26" t="s">
        <v>613</v>
      </c>
      <c r="K26" t="s">
        <v>605</v>
      </c>
      <c r="L26">
        <v>397.82708463541661</v>
      </c>
      <c r="M26">
        <v>24.5</v>
      </c>
      <c r="N26">
        <v>3</v>
      </c>
      <c r="O26" t="s">
        <v>4680</v>
      </c>
      <c r="P26" t="s">
        <v>4681</v>
      </c>
      <c r="Q26" t="s">
        <v>1024</v>
      </c>
      <c r="R26" t="s">
        <v>1024</v>
      </c>
      <c r="S26" t="s">
        <v>604</v>
      </c>
      <c r="T26" s="535">
        <v>0.64236111111111116</v>
      </c>
      <c r="U26" t="s">
        <v>4714</v>
      </c>
    </row>
    <row r="27" spans="1:21" x14ac:dyDescent="0.35">
      <c r="A27" t="s">
        <v>4694</v>
      </c>
      <c r="B27" s="523">
        <v>45505</v>
      </c>
      <c r="C27">
        <v>3.125E-2</v>
      </c>
      <c r="D27" s="523">
        <v>45520</v>
      </c>
      <c r="E27" s="523">
        <v>45519</v>
      </c>
      <c r="F27" t="s">
        <v>613</v>
      </c>
      <c r="G27">
        <v>12378</v>
      </c>
      <c r="H27" t="s">
        <v>560</v>
      </c>
      <c r="I27" t="s">
        <v>560</v>
      </c>
      <c r="J27" t="s">
        <v>613</v>
      </c>
      <c r="K27" t="s">
        <v>605</v>
      </c>
      <c r="L27">
        <v>1321.5080550000002</v>
      </c>
      <c r="M27">
        <v>684</v>
      </c>
      <c r="N27">
        <v>7</v>
      </c>
      <c r="O27" t="s">
        <v>4680</v>
      </c>
      <c r="P27" t="s">
        <v>4681</v>
      </c>
      <c r="Q27" t="s">
        <v>1024</v>
      </c>
      <c r="R27" t="s">
        <v>747</v>
      </c>
      <c r="S27" t="s">
        <v>604</v>
      </c>
      <c r="T27" s="535">
        <v>0.41180555555555554</v>
      </c>
      <c r="U27" t="s">
        <v>4682</v>
      </c>
    </row>
    <row r="28" spans="1:21" x14ac:dyDescent="0.35">
      <c r="A28" t="s">
        <v>4694</v>
      </c>
      <c r="B28" s="523">
        <v>45505</v>
      </c>
      <c r="C28">
        <v>3.125E-2</v>
      </c>
      <c r="D28" s="523">
        <v>45525</v>
      </c>
      <c r="E28" s="523">
        <v>45524</v>
      </c>
      <c r="F28" t="s">
        <v>613</v>
      </c>
      <c r="G28">
        <v>12397</v>
      </c>
      <c r="H28" t="s">
        <v>560</v>
      </c>
      <c r="I28" t="s">
        <v>560</v>
      </c>
      <c r="J28" t="s">
        <v>613</v>
      </c>
      <c r="K28" t="s">
        <v>605</v>
      </c>
      <c r="L28">
        <v>644.65256815999999</v>
      </c>
      <c r="M28">
        <v>273</v>
      </c>
      <c r="N28">
        <v>2</v>
      </c>
      <c r="O28" t="s">
        <v>4680</v>
      </c>
      <c r="P28" t="s">
        <v>4681</v>
      </c>
      <c r="Q28" t="s">
        <v>1024</v>
      </c>
      <c r="R28" t="s">
        <v>1024</v>
      </c>
      <c r="S28" t="s">
        <v>604</v>
      </c>
      <c r="T28" s="535">
        <v>0.55000000000000004</v>
      </c>
      <c r="U28" t="s">
        <v>4714</v>
      </c>
    </row>
    <row r="29" spans="1:21" x14ac:dyDescent="0.35">
      <c r="A29" t="s">
        <v>4694</v>
      </c>
      <c r="B29" s="523">
        <v>45505</v>
      </c>
      <c r="C29">
        <v>3.125E-2</v>
      </c>
      <c r="D29" s="523">
        <v>45525</v>
      </c>
      <c r="E29" s="523">
        <v>45524</v>
      </c>
      <c r="F29" t="s">
        <v>613</v>
      </c>
      <c r="G29">
        <v>12398</v>
      </c>
      <c r="H29" t="s">
        <v>560</v>
      </c>
      <c r="I29" t="s">
        <v>560</v>
      </c>
      <c r="J29" t="s">
        <v>613</v>
      </c>
      <c r="K29" t="s">
        <v>605</v>
      </c>
      <c r="L29">
        <v>189.10774988333333</v>
      </c>
      <c r="M29">
        <v>27.5</v>
      </c>
      <c r="N29">
        <v>2</v>
      </c>
      <c r="O29" t="s">
        <v>4680</v>
      </c>
      <c r="P29" t="s">
        <v>4681</v>
      </c>
      <c r="Q29" t="s">
        <v>1024</v>
      </c>
      <c r="R29" t="s">
        <v>1024</v>
      </c>
      <c r="S29" t="s">
        <v>604</v>
      </c>
      <c r="T29" s="535">
        <v>0.55000000000000004</v>
      </c>
      <c r="U29" t="s">
        <v>4714</v>
      </c>
    </row>
    <row r="30" spans="1:21" x14ac:dyDescent="0.35">
      <c r="A30" t="s">
        <v>4694</v>
      </c>
      <c r="B30" s="523">
        <v>45505</v>
      </c>
      <c r="C30">
        <v>3.125E-2</v>
      </c>
      <c r="D30" s="523">
        <v>45525</v>
      </c>
      <c r="E30" s="523">
        <v>45524</v>
      </c>
      <c r="F30" t="s">
        <v>613</v>
      </c>
      <c r="G30">
        <v>12399</v>
      </c>
      <c r="H30" t="s">
        <v>560</v>
      </c>
      <c r="I30" t="s">
        <v>560</v>
      </c>
      <c r="J30" t="s">
        <v>613</v>
      </c>
      <c r="K30" t="s">
        <v>605</v>
      </c>
      <c r="L30">
        <v>422.70645386666666</v>
      </c>
      <c r="M30">
        <v>160</v>
      </c>
      <c r="N30">
        <v>1</v>
      </c>
      <c r="O30" t="s">
        <v>4680</v>
      </c>
      <c r="P30" t="s">
        <v>4681</v>
      </c>
      <c r="Q30" t="s">
        <v>1024</v>
      </c>
      <c r="R30" t="s">
        <v>1024</v>
      </c>
      <c r="S30" t="s">
        <v>604</v>
      </c>
      <c r="T30" s="535">
        <v>0.55000000000000004</v>
      </c>
      <c r="U30" t="s">
        <v>4714</v>
      </c>
    </row>
    <row r="31" spans="1:21" x14ac:dyDescent="0.35">
      <c r="A31" t="s">
        <v>4694</v>
      </c>
      <c r="B31" s="523">
        <v>45505</v>
      </c>
      <c r="C31">
        <v>3.125E-2</v>
      </c>
      <c r="D31" s="523">
        <v>45525</v>
      </c>
      <c r="E31" s="523">
        <v>45524</v>
      </c>
      <c r="F31" t="s">
        <v>613</v>
      </c>
      <c r="G31">
        <v>12400</v>
      </c>
      <c r="H31" t="s">
        <v>560</v>
      </c>
      <c r="I31" t="s">
        <v>560</v>
      </c>
      <c r="J31" t="s">
        <v>613</v>
      </c>
      <c r="K31" t="s">
        <v>605</v>
      </c>
      <c r="L31">
        <v>181.17420899333331</v>
      </c>
      <c r="M31">
        <v>23</v>
      </c>
      <c r="N31">
        <v>2</v>
      </c>
      <c r="O31" t="s">
        <v>4680</v>
      </c>
      <c r="P31" t="s">
        <v>4681</v>
      </c>
      <c r="Q31" t="s">
        <v>1024</v>
      </c>
      <c r="R31" t="s">
        <v>1024</v>
      </c>
      <c r="S31" t="s">
        <v>604</v>
      </c>
      <c r="T31" s="535">
        <v>0.55000000000000004</v>
      </c>
      <c r="U31" t="s">
        <v>4714</v>
      </c>
    </row>
    <row r="32" spans="1:21" x14ac:dyDescent="0.35">
      <c r="A32" t="s">
        <v>4694</v>
      </c>
      <c r="B32" s="523">
        <v>45505</v>
      </c>
      <c r="C32">
        <v>3.125E-2</v>
      </c>
      <c r="D32" s="523">
        <v>45525</v>
      </c>
      <c r="E32" s="523">
        <v>45524</v>
      </c>
      <c r="F32" t="s">
        <v>613</v>
      </c>
      <c r="G32">
        <v>12401</v>
      </c>
      <c r="H32" t="s">
        <v>560</v>
      </c>
      <c r="I32" t="s">
        <v>560</v>
      </c>
      <c r="J32" t="s">
        <v>613</v>
      </c>
      <c r="K32" t="s">
        <v>605</v>
      </c>
      <c r="L32">
        <v>148.38223998133333</v>
      </c>
      <c r="M32">
        <v>4.4000000000000004</v>
      </c>
      <c r="N32">
        <v>1</v>
      </c>
      <c r="O32" t="s">
        <v>4680</v>
      </c>
      <c r="P32" t="s">
        <v>4681</v>
      </c>
      <c r="Q32" t="s">
        <v>1024</v>
      </c>
      <c r="R32" t="s">
        <v>1024</v>
      </c>
      <c r="S32" t="s">
        <v>604</v>
      </c>
      <c r="T32" s="535">
        <v>0.55000000000000004</v>
      </c>
      <c r="U32" t="s">
        <v>4714</v>
      </c>
    </row>
    <row r="33" spans="1:21" x14ac:dyDescent="0.35">
      <c r="A33" t="s">
        <v>4694</v>
      </c>
      <c r="B33" s="523">
        <v>45505</v>
      </c>
      <c r="C33">
        <v>3.125E-2</v>
      </c>
      <c r="D33" s="523">
        <v>45525</v>
      </c>
      <c r="E33" s="523">
        <v>45524</v>
      </c>
      <c r="F33" t="s">
        <v>613</v>
      </c>
      <c r="G33">
        <v>12402</v>
      </c>
      <c r="H33" t="s">
        <v>560</v>
      </c>
      <c r="I33" t="s">
        <v>560</v>
      </c>
      <c r="J33" t="s">
        <v>613</v>
      </c>
      <c r="K33" t="s">
        <v>605</v>
      </c>
      <c r="L33">
        <v>179.41119990666667</v>
      </c>
      <c r="M33">
        <v>22</v>
      </c>
      <c r="N33">
        <v>1</v>
      </c>
      <c r="O33" t="s">
        <v>4680</v>
      </c>
      <c r="P33" t="s">
        <v>4681</v>
      </c>
      <c r="Q33" t="s">
        <v>1024</v>
      </c>
      <c r="R33" t="s">
        <v>1024</v>
      </c>
      <c r="S33" t="s">
        <v>604</v>
      </c>
      <c r="T33" s="535">
        <v>0.55000000000000004</v>
      </c>
      <c r="U33" t="s">
        <v>4714</v>
      </c>
    </row>
    <row r="34" spans="1:21" x14ac:dyDescent="0.35">
      <c r="A34" t="s">
        <v>4694</v>
      </c>
      <c r="B34" s="523">
        <v>45505</v>
      </c>
      <c r="C34">
        <v>3.125E-2</v>
      </c>
      <c r="D34" s="523">
        <v>45531</v>
      </c>
      <c r="E34" s="523">
        <v>45530</v>
      </c>
      <c r="F34" t="s">
        <v>613</v>
      </c>
      <c r="G34">
        <v>12437</v>
      </c>
      <c r="H34" t="s">
        <v>560</v>
      </c>
      <c r="I34" t="s">
        <v>560</v>
      </c>
      <c r="J34" t="s">
        <v>747</v>
      </c>
      <c r="K34" t="s">
        <v>4659</v>
      </c>
      <c r="L34">
        <v>493.75</v>
      </c>
      <c r="M34">
        <v>2.4</v>
      </c>
      <c r="N34">
        <v>1</v>
      </c>
      <c r="O34" t="s">
        <v>4680</v>
      </c>
      <c r="P34" t="s">
        <v>4681</v>
      </c>
      <c r="Q34" t="s">
        <v>4686</v>
      </c>
      <c r="R34" t="s">
        <v>1024</v>
      </c>
      <c r="S34" t="s">
        <v>604</v>
      </c>
      <c r="T34" s="535">
        <v>0.41249999999999998</v>
      </c>
      <c r="U34" t="s">
        <v>4682</v>
      </c>
    </row>
    <row r="35" spans="1:21" x14ac:dyDescent="0.35">
      <c r="A35" t="s">
        <v>4694</v>
      </c>
      <c r="B35" s="523">
        <v>45505</v>
      </c>
      <c r="C35">
        <v>3.125E-2</v>
      </c>
      <c r="D35" s="523">
        <v>45534</v>
      </c>
      <c r="E35" s="523">
        <v>45533</v>
      </c>
      <c r="F35" t="s">
        <v>613</v>
      </c>
      <c r="G35">
        <v>12444</v>
      </c>
      <c r="H35" t="s">
        <v>560</v>
      </c>
      <c r="I35" t="s">
        <v>560</v>
      </c>
      <c r="J35" t="s">
        <v>613</v>
      </c>
      <c r="K35" t="s">
        <v>605</v>
      </c>
      <c r="L35">
        <v>2760.0688694312503</v>
      </c>
      <c r="M35">
        <v>209</v>
      </c>
      <c r="N35">
        <v>2</v>
      </c>
      <c r="O35" t="s">
        <v>4680</v>
      </c>
      <c r="P35" t="s">
        <v>4681</v>
      </c>
      <c r="Q35" t="s">
        <v>1024</v>
      </c>
      <c r="R35" t="s">
        <v>747</v>
      </c>
      <c r="S35" t="s">
        <v>604</v>
      </c>
      <c r="T35" s="535">
        <v>0.42291666666666666</v>
      </c>
      <c r="U35" t="s">
        <v>4714</v>
      </c>
    </row>
    <row r="36" spans="1:21" x14ac:dyDescent="0.35">
      <c r="A36" t="s">
        <v>4694</v>
      </c>
      <c r="B36" s="523">
        <v>45505</v>
      </c>
      <c r="C36">
        <v>3.125E-2</v>
      </c>
      <c r="D36" s="523">
        <v>45534</v>
      </c>
      <c r="E36" s="523">
        <v>45533</v>
      </c>
      <c r="F36" t="s">
        <v>613</v>
      </c>
      <c r="G36">
        <v>12445</v>
      </c>
      <c r="H36" t="s">
        <v>560</v>
      </c>
      <c r="I36" t="s">
        <v>560</v>
      </c>
      <c r="J36" t="s">
        <v>613</v>
      </c>
      <c r="K36" t="s">
        <v>605</v>
      </c>
      <c r="L36">
        <v>166.12984194145835</v>
      </c>
      <c r="M36">
        <v>7.3</v>
      </c>
      <c r="N36">
        <v>1</v>
      </c>
      <c r="O36" t="s">
        <v>4680</v>
      </c>
      <c r="P36" t="s">
        <v>4681</v>
      </c>
      <c r="Q36" t="s">
        <v>1024</v>
      </c>
      <c r="R36" t="s">
        <v>747</v>
      </c>
      <c r="S36" t="s">
        <v>604</v>
      </c>
      <c r="T36" s="535">
        <v>0.42291666666666666</v>
      </c>
      <c r="U36" t="s">
        <v>4714</v>
      </c>
    </row>
    <row r="37" spans="1:21" x14ac:dyDescent="0.35">
      <c r="A37" t="s">
        <v>4694</v>
      </c>
      <c r="B37" s="523">
        <v>45505</v>
      </c>
      <c r="C37">
        <v>3.125E-2</v>
      </c>
      <c r="D37" s="523">
        <v>45534</v>
      </c>
      <c r="E37" s="523">
        <v>45533</v>
      </c>
      <c r="F37" t="s">
        <v>613</v>
      </c>
      <c r="G37">
        <v>12446</v>
      </c>
      <c r="H37" t="s">
        <v>560</v>
      </c>
      <c r="I37" t="s">
        <v>560</v>
      </c>
      <c r="J37" t="s">
        <v>613</v>
      </c>
      <c r="K37" t="s">
        <v>605</v>
      </c>
      <c r="L37">
        <v>362.93629171458332</v>
      </c>
      <c r="M37">
        <v>41</v>
      </c>
      <c r="N37">
        <v>1</v>
      </c>
      <c r="O37" t="s">
        <v>4680</v>
      </c>
      <c r="P37" t="s">
        <v>4681</v>
      </c>
      <c r="Q37" t="s">
        <v>1024</v>
      </c>
      <c r="R37" t="s">
        <v>747</v>
      </c>
      <c r="S37" t="s">
        <v>604</v>
      </c>
      <c r="T37" s="535">
        <v>0.42291666666666666</v>
      </c>
      <c r="U37" t="s">
        <v>4714</v>
      </c>
    </row>
    <row r="38" spans="1:21" x14ac:dyDescent="0.35">
      <c r="A38" t="s">
        <v>4694</v>
      </c>
      <c r="B38" s="523">
        <v>45505</v>
      </c>
      <c r="C38">
        <v>1</v>
      </c>
      <c r="D38" s="523">
        <v>45506</v>
      </c>
      <c r="E38" s="523">
        <v>45505</v>
      </c>
      <c r="F38" t="s">
        <v>613</v>
      </c>
      <c r="G38">
        <v>12300</v>
      </c>
      <c r="H38" t="s">
        <v>560</v>
      </c>
      <c r="I38" t="s">
        <v>560</v>
      </c>
      <c r="J38" t="s">
        <v>613</v>
      </c>
      <c r="K38" t="s">
        <v>605</v>
      </c>
      <c r="L38">
        <v>1786.5850841666665</v>
      </c>
      <c r="M38">
        <v>172.1</v>
      </c>
      <c r="N38">
        <v>3</v>
      </c>
      <c r="O38" t="s">
        <v>4695</v>
      </c>
      <c r="P38" t="s">
        <v>618</v>
      </c>
      <c r="Q38" t="s">
        <v>1024</v>
      </c>
      <c r="R38" t="s">
        <v>747</v>
      </c>
      <c r="S38" t="s">
        <v>604</v>
      </c>
      <c r="T38" s="535">
        <v>0.34930555555555554</v>
      </c>
      <c r="U38" t="s">
        <v>4682</v>
      </c>
    </row>
    <row r="39" spans="1:21" x14ac:dyDescent="0.35">
      <c r="A39" t="s">
        <v>4694</v>
      </c>
      <c r="B39" s="523">
        <v>45505</v>
      </c>
      <c r="C39">
        <v>0.2</v>
      </c>
      <c r="D39" s="523">
        <v>45506</v>
      </c>
      <c r="E39" s="523">
        <v>45505</v>
      </c>
      <c r="F39" t="s">
        <v>613</v>
      </c>
      <c r="G39">
        <v>231875</v>
      </c>
      <c r="H39" t="s">
        <v>403</v>
      </c>
      <c r="I39" t="s">
        <v>560</v>
      </c>
      <c r="J39" t="s">
        <v>613</v>
      </c>
      <c r="K39" t="s">
        <v>605</v>
      </c>
      <c r="L39">
        <v>204.69930319412043</v>
      </c>
      <c r="M39">
        <v>6.46</v>
      </c>
      <c r="N39">
        <v>1</v>
      </c>
      <c r="O39" t="s">
        <v>4695</v>
      </c>
      <c r="P39" t="s">
        <v>618</v>
      </c>
      <c r="Q39" t="s">
        <v>1024</v>
      </c>
      <c r="R39" t="s">
        <v>747</v>
      </c>
      <c r="S39" t="s">
        <v>604</v>
      </c>
      <c r="T39" s="535">
        <v>0.34930555555555554</v>
      </c>
      <c r="U39" t="s">
        <v>4682</v>
      </c>
    </row>
    <row r="40" spans="1:21" x14ac:dyDescent="0.35">
      <c r="A40" t="s">
        <v>4694</v>
      </c>
      <c r="B40" s="523">
        <v>45505</v>
      </c>
      <c r="C40">
        <v>0.2</v>
      </c>
      <c r="D40" s="523">
        <v>45506</v>
      </c>
      <c r="E40" s="523">
        <v>45505</v>
      </c>
      <c r="F40" t="s">
        <v>613</v>
      </c>
      <c r="G40">
        <v>231876</v>
      </c>
      <c r="H40" t="s">
        <v>403</v>
      </c>
      <c r="I40" t="s">
        <v>560</v>
      </c>
      <c r="J40" t="s">
        <v>613</v>
      </c>
      <c r="K40" t="s">
        <v>605</v>
      </c>
      <c r="L40">
        <v>221.37259201742725</v>
      </c>
      <c r="M40">
        <v>8.56</v>
      </c>
      <c r="N40">
        <v>4</v>
      </c>
      <c r="O40" t="s">
        <v>4695</v>
      </c>
      <c r="P40" t="s">
        <v>618</v>
      </c>
      <c r="Q40" t="s">
        <v>1024</v>
      </c>
      <c r="R40" t="s">
        <v>747</v>
      </c>
      <c r="S40" t="s">
        <v>604</v>
      </c>
      <c r="T40" s="535">
        <v>0.34930555555555554</v>
      </c>
      <c r="U40" t="s">
        <v>4682</v>
      </c>
    </row>
    <row r="41" spans="1:21" x14ac:dyDescent="0.35">
      <c r="A41" t="s">
        <v>4694</v>
      </c>
      <c r="B41" s="523">
        <v>45505</v>
      </c>
      <c r="C41">
        <v>0.2</v>
      </c>
      <c r="D41" s="523">
        <v>45506</v>
      </c>
      <c r="E41" s="523">
        <v>45505</v>
      </c>
      <c r="F41" t="s">
        <v>613</v>
      </c>
      <c r="G41">
        <v>231877</v>
      </c>
      <c r="H41" t="s">
        <v>403</v>
      </c>
      <c r="I41" t="s">
        <v>560</v>
      </c>
      <c r="J41" t="s">
        <v>613</v>
      </c>
      <c r="K41" t="s">
        <v>605</v>
      </c>
      <c r="L41">
        <v>187.39084146325911</v>
      </c>
      <c r="M41">
        <v>4.28</v>
      </c>
      <c r="N41">
        <v>1</v>
      </c>
      <c r="O41" t="s">
        <v>4695</v>
      </c>
      <c r="P41" t="s">
        <v>618</v>
      </c>
      <c r="Q41" t="s">
        <v>1024</v>
      </c>
      <c r="R41" t="s">
        <v>747</v>
      </c>
      <c r="S41" t="s">
        <v>604</v>
      </c>
      <c r="T41" s="535">
        <v>0.34930555555555554</v>
      </c>
      <c r="U41" t="s">
        <v>4682</v>
      </c>
    </row>
    <row r="42" spans="1:21" x14ac:dyDescent="0.35">
      <c r="A42" t="s">
        <v>4694</v>
      </c>
      <c r="B42" s="523">
        <v>45505</v>
      </c>
      <c r="C42">
        <v>0.2</v>
      </c>
      <c r="D42" s="523">
        <v>45506</v>
      </c>
      <c r="E42" s="523">
        <v>45505</v>
      </c>
      <c r="F42" t="s">
        <v>613</v>
      </c>
      <c r="G42">
        <v>231878</v>
      </c>
      <c r="H42" t="s">
        <v>403</v>
      </c>
      <c r="I42" t="s">
        <v>560</v>
      </c>
      <c r="J42" t="s">
        <v>613</v>
      </c>
      <c r="K42" t="s">
        <v>605</v>
      </c>
      <c r="L42">
        <v>592.13872006409088</v>
      </c>
      <c r="M42">
        <v>44</v>
      </c>
      <c r="N42">
        <v>1</v>
      </c>
      <c r="O42" t="s">
        <v>4695</v>
      </c>
      <c r="P42" t="s">
        <v>618</v>
      </c>
      <c r="Q42" t="s">
        <v>1024</v>
      </c>
      <c r="R42" t="s">
        <v>747</v>
      </c>
      <c r="S42" t="s">
        <v>604</v>
      </c>
      <c r="T42" s="535">
        <v>0.34930555555555554</v>
      </c>
      <c r="U42" t="s">
        <v>4682</v>
      </c>
    </row>
    <row r="43" spans="1:21" x14ac:dyDescent="0.35">
      <c r="A43" t="s">
        <v>4694</v>
      </c>
      <c r="B43" s="523">
        <v>45505</v>
      </c>
      <c r="C43">
        <v>0.2</v>
      </c>
      <c r="D43" s="523">
        <v>45506</v>
      </c>
      <c r="E43" s="523">
        <v>45505</v>
      </c>
      <c r="F43" t="s">
        <v>613</v>
      </c>
      <c r="G43">
        <v>231879</v>
      </c>
      <c r="H43" t="s">
        <v>403</v>
      </c>
      <c r="I43" t="s">
        <v>560</v>
      </c>
      <c r="J43" t="s">
        <v>613</v>
      </c>
      <c r="K43" t="s">
        <v>605</v>
      </c>
      <c r="L43">
        <v>2372.5444366777842</v>
      </c>
      <c r="M43">
        <v>279.5</v>
      </c>
      <c r="N43">
        <v>2</v>
      </c>
      <c r="O43" t="s">
        <v>4695</v>
      </c>
      <c r="P43" t="s">
        <v>618</v>
      </c>
      <c r="Q43" t="s">
        <v>1024</v>
      </c>
      <c r="R43" t="s">
        <v>747</v>
      </c>
      <c r="S43" t="s">
        <v>604</v>
      </c>
      <c r="T43" s="535">
        <v>0.34930555555555554</v>
      </c>
      <c r="U43" t="s">
        <v>4682</v>
      </c>
    </row>
    <row r="44" spans="1:21" x14ac:dyDescent="0.35">
      <c r="A44" t="s">
        <v>4694</v>
      </c>
      <c r="B44" s="523">
        <v>45505</v>
      </c>
      <c r="C44">
        <v>0.5</v>
      </c>
      <c r="D44" s="523">
        <v>45506</v>
      </c>
      <c r="E44" s="523">
        <v>45506</v>
      </c>
      <c r="F44" t="s">
        <v>613</v>
      </c>
      <c r="G44">
        <v>12305</v>
      </c>
      <c r="H44" t="s">
        <v>560</v>
      </c>
      <c r="I44" t="s">
        <v>560</v>
      </c>
      <c r="J44" t="s">
        <v>613</v>
      </c>
      <c r="K44" t="s">
        <v>605</v>
      </c>
      <c r="L44">
        <v>450.35487820000003</v>
      </c>
      <c r="M44">
        <v>102</v>
      </c>
      <c r="N44">
        <v>2</v>
      </c>
      <c r="O44" t="s">
        <v>1016</v>
      </c>
      <c r="P44" t="s">
        <v>612</v>
      </c>
      <c r="Q44" t="s">
        <v>1024</v>
      </c>
      <c r="R44" t="s">
        <v>1024</v>
      </c>
      <c r="S44" t="s">
        <v>604</v>
      </c>
      <c r="T44" s="535">
        <v>0.37222222222222223</v>
      </c>
      <c r="U44" t="s">
        <v>4682</v>
      </c>
    </row>
    <row r="45" spans="1:21" x14ac:dyDescent="0.35">
      <c r="A45" t="s">
        <v>4694</v>
      </c>
      <c r="B45" s="523">
        <v>45505</v>
      </c>
      <c r="C45">
        <v>0.5</v>
      </c>
      <c r="D45" s="523">
        <v>45506</v>
      </c>
      <c r="E45" s="523">
        <v>45506</v>
      </c>
      <c r="F45" t="s">
        <v>613</v>
      </c>
      <c r="G45">
        <v>12307</v>
      </c>
      <c r="H45" t="s">
        <v>560</v>
      </c>
      <c r="I45" t="s">
        <v>560</v>
      </c>
      <c r="J45" t="s">
        <v>613</v>
      </c>
      <c r="K45" t="s">
        <v>605</v>
      </c>
      <c r="L45">
        <v>3047.2076171666668</v>
      </c>
      <c r="M45">
        <v>805</v>
      </c>
      <c r="N45">
        <v>5</v>
      </c>
      <c r="O45" t="s">
        <v>1016</v>
      </c>
      <c r="P45" t="s">
        <v>612</v>
      </c>
      <c r="Q45" t="s">
        <v>1024</v>
      </c>
      <c r="R45" t="s">
        <v>1024</v>
      </c>
      <c r="S45" t="s">
        <v>604</v>
      </c>
      <c r="T45" s="535">
        <v>0.37222222222222223</v>
      </c>
      <c r="U45" t="s">
        <v>4682</v>
      </c>
    </row>
    <row r="46" spans="1:21" x14ac:dyDescent="0.35">
      <c r="A46" t="s">
        <v>4694</v>
      </c>
      <c r="B46" s="523">
        <v>45505</v>
      </c>
      <c r="C46">
        <v>4.7619047619047616E-2</v>
      </c>
      <c r="D46" s="523">
        <v>45506</v>
      </c>
      <c r="E46" s="523">
        <v>45506</v>
      </c>
      <c r="F46" t="s">
        <v>613</v>
      </c>
      <c r="G46">
        <v>231911</v>
      </c>
      <c r="H46" t="s">
        <v>403</v>
      </c>
      <c r="I46" t="s">
        <v>560</v>
      </c>
      <c r="J46" t="s">
        <v>613</v>
      </c>
      <c r="K46" t="s">
        <v>605</v>
      </c>
      <c r="L46">
        <v>1134.6328627272728</v>
      </c>
      <c r="M46">
        <v>86</v>
      </c>
      <c r="N46">
        <v>1</v>
      </c>
      <c r="O46" t="s">
        <v>4680</v>
      </c>
      <c r="P46" t="s">
        <v>4681</v>
      </c>
      <c r="Q46" t="s">
        <v>1024</v>
      </c>
      <c r="R46" t="s">
        <v>747</v>
      </c>
      <c r="S46" t="s">
        <v>604</v>
      </c>
      <c r="T46" s="535">
        <v>0.30555555555555558</v>
      </c>
      <c r="U46" t="s">
        <v>4682</v>
      </c>
    </row>
    <row r="47" spans="1:21" x14ac:dyDescent="0.35">
      <c r="A47" t="s">
        <v>4694</v>
      </c>
      <c r="B47" s="523">
        <v>45505</v>
      </c>
      <c r="C47">
        <v>4.7619047619047616E-2</v>
      </c>
      <c r="D47" s="523">
        <v>45510</v>
      </c>
      <c r="E47" s="523">
        <v>45510</v>
      </c>
      <c r="F47" t="s">
        <v>613</v>
      </c>
      <c r="G47">
        <v>232135</v>
      </c>
      <c r="H47" t="s">
        <v>403</v>
      </c>
      <c r="I47" t="s">
        <v>560</v>
      </c>
      <c r="J47" t="s">
        <v>613</v>
      </c>
      <c r="K47" t="s">
        <v>605</v>
      </c>
      <c r="L47">
        <v>251.86020606426138</v>
      </c>
      <c r="M47">
        <v>9.85</v>
      </c>
      <c r="N47">
        <v>1</v>
      </c>
      <c r="O47" t="s">
        <v>4680</v>
      </c>
      <c r="P47" t="s">
        <v>4681</v>
      </c>
      <c r="Q47" t="s">
        <v>1024</v>
      </c>
      <c r="R47" t="s">
        <v>747</v>
      </c>
      <c r="S47" t="s">
        <v>604</v>
      </c>
      <c r="T47" s="535">
        <v>0.35833333333333334</v>
      </c>
      <c r="U47" t="s">
        <v>4682</v>
      </c>
    </row>
    <row r="48" spans="1:21" x14ac:dyDescent="0.35">
      <c r="A48" t="s">
        <v>4694</v>
      </c>
      <c r="B48" s="523">
        <v>45505</v>
      </c>
      <c r="C48">
        <v>4.7619047619047616E-2</v>
      </c>
      <c r="D48" s="523">
        <v>45510</v>
      </c>
      <c r="E48" s="523">
        <v>45510</v>
      </c>
      <c r="F48" t="s">
        <v>613</v>
      </c>
      <c r="G48">
        <v>232136</v>
      </c>
      <c r="H48" t="s">
        <v>403</v>
      </c>
      <c r="I48" t="s">
        <v>560</v>
      </c>
      <c r="J48" t="s">
        <v>613</v>
      </c>
      <c r="K48" t="s">
        <v>605</v>
      </c>
      <c r="L48">
        <v>833.07161177727278</v>
      </c>
      <c r="M48">
        <v>68</v>
      </c>
      <c r="N48">
        <v>2</v>
      </c>
      <c r="O48" t="s">
        <v>4680</v>
      </c>
      <c r="P48" t="s">
        <v>4681</v>
      </c>
      <c r="Q48" t="s">
        <v>1024</v>
      </c>
      <c r="R48" t="s">
        <v>747</v>
      </c>
      <c r="S48" t="s">
        <v>604</v>
      </c>
      <c r="T48" s="535">
        <v>0.35833333333333334</v>
      </c>
      <c r="U48" t="s">
        <v>4682</v>
      </c>
    </row>
    <row r="49" spans="1:21" x14ac:dyDescent="0.35">
      <c r="A49" t="s">
        <v>4694</v>
      </c>
      <c r="B49" s="523">
        <v>45505</v>
      </c>
      <c r="C49">
        <v>4.7619047619047616E-2</v>
      </c>
      <c r="D49" s="523">
        <v>45516</v>
      </c>
      <c r="E49" s="523">
        <v>45516</v>
      </c>
      <c r="F49" t="s">
        <v>613</v>
      </c>
      <c r="G49">
        <v>232644</v>
      </c>
      <c r="H49" t="s">
        <v>403</v>
      </c>
      <c r="I49" t="s">
        <v>560</v>
      </c>
      <c r="J49" t="s">
        <v>613</v>
      </c>
      <c r="K49" t="s">
        <v>605</v>
      </c>
      <c r="L49">
        <v>1876.9772727272727</v>
      </c>
      <c r="M49">
        <v>64.41</v>
      </c>
      <c r="N49">
        <v>1</v>
      </c>
      <c r="O49" t="s">
        <v>4680</v>
      </c>
      <c r="P49" t="s">
        <v>4681</v>
      </c>
      <c r="Q49" t="s">
        <v>1024</v>
      </c>
      <c r="R49" t="s">
        <v>1024</v>
      </c>
      <c r="S49" t="s">
        <v>604</v>
      </c>
      <c r="T49" s="535">
        <v>0.40763888888888888</v>
      </c>
      <c r="U49" t="s">
        <v>4682</v>
      </c>
    </row>
    <row r="50" spans="1:21" x14ac:dyDescent="0.35">
      <c r="A50" t="s">
        <v>4694</v>
      </c>
      <c r="B50" s="523">
        <v>45505</v>
      </c>
      <c r="C50">
        <v>4.7619047619047616E-2</v>
      </c>
      <c r="D50" s="523">
        <v>45517</v>
      </c>
      <c r="E50" s="523">
        <v>45517</v>
      </c>
      <c r="F50" t="s">
        <v>613</v>
      </c>
      <c r="G50">
        <v>232763</v>
      </c>
      <c r="H50" t="s">
        <v>403</v>
      </c>
      <c r="I50" t="s">
        <v>560</v>
      </c>
      <c r="J50" t="s">
        <v>613</v>
      </c>
      <c r="K50" t="s">
        <v>605</v>
      </c>
      <c r="L50">
        <v>1417.8863636363637</v>
      </c>
      <c r="M50">
        <v>123</v>
      </c>
      <c r="N50">
        <v>1</v>
      </c>
      <c r="O50" t="s">
        <v>4680</v>
      </c>
      <c r="P50" t="s">
        <v>4681</v>
      </c>
      <c r="Q50" t="s">
        <v>1024</v>
      </c>
      <c r="R50" t="s">
        <v>1024</v>
      </c>
      <c r="S50" t="s">
        <v>604</v>
      </c>
      <c r="T50" s="535">
        <v>0.40069444444444446</v>
      </c>
      <c r="U50" t="s">
        <v>4682</v>
      </c>
    </row>
    <row r="51" spans="1:21" x14ac:dyDescent="0.35">
      <c r="A51" t="s">
        <v>4694</v>
      </c>
      <c r="B51" s="523">
        <v>45505</v>
      </c>
      <c r="C51">
        <v>4.7619047619047616E-2</v>
      </c>
      <c r="D51" s="523">
        <v>45520</v>
      </c>
      <c r="E51" s="523">
        <v>45519</v>
      </c>
      <c r="F51" t="s">
        <v>613</v>
      </c>
      <c r="G51">
        <v>233044</v>
      </c>
      <c r="H51" t="s">
        <v>403</v>
      </c>
      <c r="I51" t="s">
        <v>560</v>
      </c>
      <c r="J51" t="s">
        <v>613</v>
      </c>
      <c r="K51" t="s">
        <v>605</v>
      </c>
      <c r="L51">
        <v>194.74773800864773</v>
      </c>
      <c r="M51">
        <v>7.4</v>
      </c>
      <c r="N51">
        <v>1</v>
      </c>
      <c r="O51" t="s">
        <v>4680</v>
      </c>
      <c r="P51" t="s">
        <v>4681</v>
      </c>
      <c r="Q51" t="s">
        <v>1024</v>
      </c>
      <c r="R51" t="s">
        <v>747</v>
      </c>
      <c r="S51" t="s">
        <v>604</v>
      </c>
      <c r="T51" s="535">
        <v>0.41180555555555554</v>
      </c>
      <c r="U51" t="s">
        <v>4682</v>
      </c>
    </row>
    <row r="52" spans="1:21" x14ac:dyDescent="0.35">
      <c r="A52" t="s">
        <v>4694</v>
      </c>
      <c r="B52" s="523">
        <v>45505</v>
      </c>
      <c r="C52">
        <v>4.7619047619047616E-2</v>
      </c>
      <c r="D52" s="523">
        <v>45520</v>
      </c>
      <c r="E52" s="523">
        <v>45519</v>
      </c>
      <c r="F52" t="s">
        <v>613</v>
      </c>
      <c r="G52">
        <v>233046</v>
      </c>
      <c r="H52" t="s">
        <v>403</v>
      </c>
      <c r="I52" t="s">
        <v>560</v>
      </c>
      <c r="J52" t="s">
        <v>613</v>
      </c>
      <c r="K52" t="s">
        <v>605</v>
      </c>
      <c r="L52">
        <v>935.49160360340909</v>
      </c>
      <c r="M52">
        <v>140</v>
      </c>
      <c r="N52">
        <v>1</v>
      </c>
      <c r="O52" t="s">
        <v>4680</v>
      </c>
      <c r="P52" t="s">
        <v>4681</v>
      </c>
      <c r="Q52" t="s">
        <v>1024</v>
      </c>
      <c r="R52" t="s">
        <v>747</v>
      </c>
      <c r="S52" t="s">
        <v>604</v>
      </c>
      <c r="T52" s="535">
        <v>0.41180555555555554</v>
      </c>
      <c r="U52" t="s">
        <v>4682</v>
      </c>
    </row>
    <row r="53" spans="1:21" x14ac:dyDescent="0.35">
      <c r="A53" t="s">
        <v>4694</v>
      </c>
      <c r="B53" s="523">
        <v>45505</v>
      </c>
      <c r="C53">
        <v>4.7619047619047616E-2</v>
      </c>
      <c r="D53" s="523">
        <v>45520</v>
      </c>
      <c r="E53" s="523">
        <v>45519</v>
      </c>
      <c r="F53" t="s">
        <v>613</v>
      </c>
      <c r="G53">
        <v>233045</v>
      </c>
      <c r="H53" t="s">
        <v>403</v>
      </c>
      <c r="I53" t="s">
        <v>560</v>
      </c>
      <c r="J53" t="s">
        <v>613</v>
      </c>
      <c r="K53" t="s">
        <v>605</v>
      </c>
      <c r="L53">
        <v>253.58909687539375</v>
      </c>
      <c r="M53">
        <v>0.81</v>
      </c>
      <c r="N53">
        <v>1</v>
      </c>
      <c r="O53" t="s">
        <v>4680</v>
      </c>
      <c r="P53" t="s">
        <v>4681</v>
      </c>
      <c r="Q53" t="s">
        <v>1024</v>
      </c>
      <c r="R53" t="s">
        <v>747</v>
      </c>
      <c r="S53" t="s">
        <v>604</v>
      </c>
      <c r="T53" s="535">
        <v>0.41180555555555554</v>
      </c>
      <c r="U53" t="s">
        <v>4682</v>
      </c>
    </row>
    <row r="54" spans="1:21" x14ac:dyDescent="0.35">
      <c r="A54" t="s">
        <v>4694</v>
      </c>
      <c r="B54" s="523">
        <v>45505</v>
      </c>
      <c r="C54">
        <v>4.7619047619047616E-2</v>
      </c>
      <c r="D54" s="523">
        <v>45520</v>
      </c>
      <c r="E54" s="523">
        <v>45519</v>
      </c>
      <c r="F54" t="s">
        <v>613</v>
      </c>
      <c r="G54">
        <v>233039</v>
      </c>
      <c r="H54" t="s">
        <v>403</v>
      </c>
      <c r="I54" t="s">
        <v>560</v>
      </c>
      <c r="J54" t="s">
        <v>613</v>
      </c>
      <c r="K54" t="s">
        <v>605</v>
      </c>
      <c r="L54">
        <v>244.87288185210514</v>
      </c>
      <c r="M54">
        <v>4.8499999999999996</v>
      </c>
      <c r="N54">
        <v>1</v>
      </c>
      <c r="O54" t="s">
        <v>4680</v>
      </c>
      <c r="P54" t="s">
        <v>4681</v>
      </c>
      <c r="Q54" t="s">
        <v>1024</v>
      </c>
      <c r="R54" t="s">
        <v>747</v>
      </c>
      <c r="S54" t="s">
        <v>604</v>
      </c>
      <c r="T54" s="535">
        <v>0.41180555555555554</v>
      </c>
      <c r="U54" t="s">
        <v>4682</v>
      </c>
    </row>
    <row r="55" spans="1:21" x14ac:dyDescent="0.35">
      <c r="A55" t="s">
        <v>4694</v>
      </c>
      <c r="B55" s="523">
        <v>45505</v>
      </c>
      <c r="C55">
        <v>4.7619047619047616E-2</v>
      </c>
      <c r="D55" s="523">
        <v>45523</v>
      </c>
      <c r="E55" s="523">
        <v>45519</v>
      </c>
      <c r="F55" t="s">
        <v>2148</v>
      </c>
      <c r="G55">
        <v>233171</v>
      </c>
      <c r="H55" t="s">
        <v>403</v>
      </c>
      <c r="I55" t="s">
        <v>560</v>
      </c>
      <c r="J55" t="s">
        <v>613</v>
      </c>
      <c r="K55" t="s">
        <v>605</v>
      </c>
      <c r="L55">
        <v>379.65438922423294</v>
      </c>
      <c r="M55">
        <v>40.5</v>
      </c>
      <c r="N55">
        <v>1</v>
      </c>
      <c r="O55" t="s">
        <v>4680</v>
      </c>
      <c r="P55" t="s">
        <v>4681</v>
      </c>
      <c r="Q55" t="s">
        <v>1024</v>
      </c>
      <c r="R55" t="s">
        <v>747</v>
      </c>
      <c r="S55" t="s">
        <v>604</v>
      </c>
      <c r="T55" s="535">
        <v>0.41180555555555554</v>
      </c>
      <c r="U55" t="s">
        <v>4682</v>
      </c>
    </row>
    <row r="56" spans="1:21" x14ac:dyDescent="0.35">
      <c r="A56" t="s">
        <v>4694</v>
      </c>
      <c r="B56" s="523">
        <v>45505</v>
      </c>
      <c r="C56">
        <v>4.7619047619047616E-2</v>
      </c>
      <c r="D56" s="523">
        <v>45520</v>
      </c>
      <c r="E56" s="523">
        <v>45519</v>
      </c>
      <c r="F56" t="s">
        <v>613</v>
      </c>
      <c r="G56">
        <v>233041</v>
      </c>
      <c r="H56" t="s">
        <v>403</v>
      </c>
      <c r="I56" t="s">
        <v>560</v>
      </c>
      <c r="J56" t="s">
        <v>613</v>
      </c>
      <c r="K56" t="s">
        <v>605</v>
      </c>
      <c r="L56">
        <v>1212.3787852074431</v>
      </c>
      <c r="M56">
        <v>167</v>
      </c>
      <c r="N56">
        <v>1</v>
      </c>
      <c r="O56" t="s">
        <v>4680</v>
      </c>
      <c r="P56" t="s">
        <v>4681</v>
      </c>
      <c r="Q56" t="s">
        <v>1024</v>
      </c>
      <c r="R56" t="s">
        <v>747</v>
      </c>
      <c r="S56" t="s">
        <v>604</v>
      </c>
      <c r="T56" s="535">
        <v>0.41180555555555554</v>
      </c>
      <c r="U56" t="s">
        <v>4682</v>
      </c>
    </row>
    <row r="57" spans="1:21" x14ac:dyDescent="0.35">
      <c r="A57" t="s">
        <v>4694</v>
      </c>
      <c r="B57" s="523">
        <v>45505</v>
      </c>
      <c r="C57">
        <v>4.7619047619047616E-2</v>
      </c>
      <c r="D57" s="523">
        <v>45520</v>
      </c>
      <c r="E57" s="523">
        <v>45519</v>
      </c>
      <c r="F57" t="s">
        <v>613</v>
      </c>
      <c r="G57">
        <v>233042</v>
      </c>
      <c r="H57" t="s">
        <v>403</v>
      </c>
      <c r="I57" t="s">
        <v>560</v>
      </c>
      <c r="J57" t="s">
        <v>613</v>
      </c>
      <c r="K57" t="s">
        <v>605</v>
      </c>
      <c r="L57">
        <v>161.67682032900225</v>
      </c>
      <c r="M57">
        <v>1.48</v>
      </c>
      <c r="N57">
        <v>1</v>
      </c>
      <c r="O57" t="s">
        <v>4680</v>
      </c>
      <c r="P57" t="s">
        <v>4681</v>
      </c>
      <c r="Q57" t="s">
        <v>1024</v>
      </c>
      <c r="R57" t="s">
        <v>747</v>
      </c>
      <c r="S57" t="s">
        <v>604</v>
      </c>
      <c r="T57" s="535">
        <v>0.41180555555555554</v>
      </c>
      <c r="U57" t="s">
        <v>4682</v>
      </c>
    </row>
    <row r="58" spans="1:21" x14ac:dyDescent="0.35">
      <c r="A58" t="s">
        <v>4694</v>
      </c>
      <c r="B58" s="523">
        <v>45505</v>
      </c>
      <c r="C58">
        <v>4.7619047619047616E-2</v>
      </c>
      <c r="D58" s="523">
        <v>45520</v>
      </c>
      <c r="E58" s="523">
        <v>45519</v>
      </c>
      <c r="F58" t="s">
        <v>613</v>
      </c>
      <c r="G58">
        <v>233043</v>
      </c>
      <c r="H58" t="s">
        <v>403</v>
      </c>
      <c r="I58" t="s">
        <v>560</v>
      </c>
      <c r="J58" t="s">
        <v>613</v>
      </c>
      <c r="K58" t="s">
        <v>605</v>
      </c>
      <c r="L58">
        <v>190.95762216215343</v>
      </c>
      <c r="M58">
        <v>6.3</v>
      </c>
      <c r="N58">
        <v>1</v>
      </c>
      <c r="O58" t="s">
        <v>4680</v>
      </c>
      <c r="P58" t="s">
        <v>4681</v>
      </c>
      <c r="Q58" t="s">
        <v>1024</v>
      </c>
      <c r="R58" t="s">
        <v>747</v>
      </c>
      <c r="S58" t="s">
        <v>604</v>
      </c>
      <c r="T58" s="535">
        <v>0.41180555555555554</v>
      </c>
      <c r="U58" t="s">
        <v>4682</v>
      </c>
    </row>
    <row r="59" spans="1:21" x14ac:dyDescent="0.35">
      <c r="A59" t="s">
        <v>4694</v>
      </c>
      <c r="B59" s="523">
        <v>45505</v>
      </c>
      <c r="C59">
        <v>4.7619047619047616E-2</v>
      </c>
      <c r="D59" s="523">
        <v>45526</v>
      </c>
      <c r="E59" s="523">
        <v>45525</v>
      </c>
      <c r="F59" t="s">
        <v>613</v>
      </c>
      <c r="G59">
        <v>233541</v>
      </c>
      <c r="H59" t="s">
        <v>403</v>
      </c>
      <c r="I59" t="s">
        <v>560</v>
      </c>
      <c r="J59" t="s">
        <v>613</v>
      </c>
      <c r="K59" t="s">
        <v>605</v>
      </c>
      <c r="L59">
        <v>322.02404294624995</v>
      </c>
      <c r="M59">
        <v>7.3</v>
      </c>
      <c r="N59">
        <v>2</v>
      </c>
      <c r="O59" t="s">
        <v>4680</v>
      </c>
      <c r="P59" t="s">
        <v>4681</v>
      </c>
      <c r="Q59" t="s">
        <v>1024</v>
      </c>
      <c r="R59" t="s">
        <v>1024</v>
      </c>
      <c r="S59" t="s">
        <v>604</v>
      </c>
      <c r="T59" s="535">
        <v>0.42499999999999999</v>
      </c>
      <c r="U59" t="s">
        <v>4714</v>
      </c>
    </row>
    <row r="60" spans="1:21" x14ac:dyDescent="0.35">
      <c r="A60" t="s">
        <v>4694</v>
      </c>
      <c r="B60" s="523">
        <v>45505</v>
      </c>
      <c r="C60">
        <v>4.7619047619047616E-2</v>
      </c>
      <c r="D60" s="523">
        <v>45526</v>
      </c>
      <c r="E60" s="523">
        <v>45525</v>
      </c>
      <c r="F60" t="s">
        <v>613</v>
      </c>
      <c r="G60">
        <v>233542</v>
      </c>
      <c r="H60" t="s">
        <v>403</v>
      </c>
      <c r="I60" t="s">
        <v>560</v>
      </c>
      <c r="J60" t="s">
        <v>613</v>
      </c>
      <c r="K60" t="s">
        <v>605</v>
      </c>
      <c r="L60">
        <v>379.76888953431813</v>
      </c>
      <c r="M60">
        <v>9.8000000000000007</v>
      </c>
      <c r="N60">
        <v>1</v>
      </c>
      <c r="O60" t="s">
        <v>4680</v>
      </c>
      <c r="P60" t="s">
        <v>4681</v>
      </c>
      <c r="Q60" t="s">
        <v>1024</v>
      </c>
      <c r="R60" t="s">
        <v>1024</v>
      </c>
      <c r="S60" t="s">
        <v>604</v>
      </c>
      <c r="T60" s="535">
        <v>0.42499999999999999</v>
      </c>
      <c r="U60" t="s">
        <v>4714</v>
      </c>
    </row>
    <row r="61" spans="1:21" x14ac:dyDescent="0.35">
      <c r="A61" t="s">
        <v>4694</v>
      </c>
      <c r="B61" s="523">
        <v>45505</v>
      </c>
      <c r="C61">
        <v>4.7619047619047616E-2</v>
      </c>
      <c r="D61" s="523">
        <v>45526</v>
      </c>
      <c r="E61" s="523">
        <v>45525</v>
      </c>
      <c r="F61" t="s">
        <v>613</v>
      </c>
      <c r="G61">
        <v>233543</v>
      </c>
      <c r="H61" t="s">
        <v>403</v>
      </c>
      <c r="I61" t="s">
        <v>560</v>
      </c>
      <c r="J61" t="s">
        <v>613</v>
      </c>
      <c r="K61" t="s">
        <v>605</v>
      </c>
      <c r="L61">
        <v>965.7045861019318</v>
      </c>
      <c r="M61">
        <v>30.3</v>
      </c>
      <c r="N61">
        <v>1</v>
      </c>
      <c r="O61" t="s">
        <v>4680</v>
      </c>
      <c r="P61" t="s">
        <v>4681</v>
      </c>
      <c r="Q61" t="s">
        <v>1024</v>
      </c>
      <c r="R61" t="s">
        <v>1024</v>
      </c>
      <c r="S61" t="s">
        <v>604</v>
      </c>
      <c r="T61" s="535">
        <v>0.42499999999999999</v>
      </c>
      <c r="U61" t="s">
        <v>4714</v>
      </c>
    </row>
    <row r="62" spans="1:21" x14ac:dyDescent="0.35">
      <c r="A62" t="s">
        <v>4694</v>
      </c>
      <c r="B62" s="523">
        <v>45505</v>
      </c>
      <c r="C62">
        <v>4.7619047619047616E-2</v>
      </c>
      <c r="D62" s="523">
        <v>45526</v>
      </c>
      <c r="E62" s="523">
        <v>45525</v>
      </c>
      <c r="F62" t="s">
        <v>613</v>
      </c>
      <c r="G62">
        <v>233544</v>
      </c>
      <c r="H62" t="s">
        <v>403</v>
      </c>
      <c r="I62" t="s">
        <v>560</v>
      </c>
      <c r="J62" t="s">
        <v>613</v>
      </c>
      <c r="K62" t="s">
        <v>605</v>
      </c>
      <c r="L62">
        <v>782.13498055997729</v>
      </c>
      <c r="M62">
        <v>27.22</v>
      </c>
      <c r="N62">
        <v>1</v>
      </c>
      <c r="O62" t="s">
        <v>4680</v>
      </c>
      <c r="P62" t="s">
        <v>4681</v>
      </c>
      <c r="Q62" t="s">
        <v>1024</v>
      </c>
      <c r="R62" t="s">
        <v>1024</v>
      </c>
      <c r="S62" t="s">
        <v>604</v>
      </c>
      <c r="T62" s="535">
        <v>0.42499999999999999</v>
      </c>
      <c r="U62" t="s">
        <v>4714</v>
      </c>
    </row>
    <row r="63" spans="1:21" x14ac:dyDescent="0.35">
      <c r="A63" t="s">
        <v>4694</v>
      </c>
      <c r="B63" s="523">
        <v>45505</v>
      </c>
      <c r="C63">
        <v>4.7619047619047616E-2</v>
      </c>
      <c r="D63" s="523">
        <v>45534</v>
      </c>
      <c r="E63" s="523">
        <v>45533</v>
      </c>
      <c r="F63" t="s">
        <v>613</v>
      </c>
      <c r="G63">
        <v>234288</v>
      </c>
      <c r="H63" t="s">
        <v>403</v>
      </c>
      <c r="I63" t="s">
        <v>560</v>
      </c>
      <c r="J63" t="s">
        <v>613</v>
      </c>
      <c r="K63" t="s">
        <v>605</v>
      </c>
      <c r="L63">
        <v>1216.1226292330796</v>
      </c>
      <c r="M63">
        <v>84.37</v>
      </c>
      <c r="N63">
        <v>1</v>
      </c>
      <c r="O63" t="s">
        <v>4680</v>
      </c>
      <c r="P63" t="s">
        <v>4681</v>
      </c>
      <c r="Q63" t="s">
        <v>1024</v>
      </c>
      <c r="R63" t="s">
        <v>747</v>
      </c>
      <c r="S63" t="s">
        <v>604</v>
      </c>
      <c r="T63" s="535">
        <v>0.42291666666666666</v>
      </c>
      <c r="U63" t="s">
        <v>4714</v>
      </c>
    </row>
    <row r="64" spans="1:21" x14ac:dyDescent="0.35">
      <c r="A64" t="s">
        <v>4694</v>
      </c>
      <c r="B64" s="523">
        <v>45505</v>
      </c>
      <c r="C64">
        <v>4.7619047619047616E-2</v>
      </c>
      <c r="D64" s="523">
        <v>45534</v>
      </c>
      <c r="E64" s="523">
        <v>45533</v>
      </c>
      <c r="F64" t="s">
        <v>613</v>
      </c>
      <c r="G64">
        <v>234290</v>
      </c>
      <c r="H64" t="s">
        <v>403</v>
      </c>
      <c r="I64" t="s">
        <v>560</v>
      </c>
      <c r="J64" t="s">
        <v>613</v>
      </c>
      <c r="K64" t="s">
        <v>605</v>
      </c>
      <c r="L64">
        <v>585.12947990175007</v>
      </c>
      <c r="M64">
        <v>35.18</v>
      </c>
      <c r="N64">
        <v>2</v>
      </c>
      <c r="O64" t="s">
        <v>4680</v>
      </c>
      <c r="P64" t="s">
        <v>4681</v>
      </c>
      <c r="Q64" t="s">
        <v>1024</v>
      </c>
      <c r="R64" t="s">
        <v>747</v>
      </c>
      <c r="S64" t="s">
        <v>604</v>
      </c>
      <c r="T64" s="535">
        <v>0.42291666666666666</v>
      </c>
      <c r="U64" t="s">
        <v>4714</v>
      </c>
    </row>
    <row r="65" spans="1:21" x14ac:dyDescent="0.35">
      <c r="A65" t="s">
        <v>4694</v>
      </c>
      <c r="B65" s="523">
        <v>45505</v>
      </c>
      <c r="C65">
        <v>4.7619047619047616E-2</v>
      </c>
      <c r="D65" s="523">
        <v>45534</v>
      </c>
      <c r="E65" s="523">
        <v>45533</v>
      </c>
      <c r="F65" t="s">
        <v>613</v>
      </c>
      <c r="G65">
        <v>234291</v>
      </c>
      <c r="H65" t="s">
        <v>403</v>
      </c>
      <c r="I65" t="s">
        <v>560</v>
      </c>
      <c r="J65" t="s">
        <v>613</v>
      </c>
      <c r="K65" t="s">
        <v>605</v>
      </c>
      <c r="L65">
        <v>331.34955823125</v>
      </c>
      <c r="M65">
        <v>14.5</v>
      </c>
      <c r="N65">
        <v>1</v>
      </c>
      <c r="O65" t="s">
        <v>4680</v>
      </c>
      <c r="P65" t="s">
        <v>4681</v>
      </c>
      <c r="Q65" t="s">
        <v>1024</v>
      </c>
      <c r="R65" t="s">
        <v>747</v>
      </c>
      <c r="S65" t="s">
        <v>604</v>
      </c>
      <c r="T65" s="535">
        <v>0.42291666666666666</v>
      </c>
      <c r="U65" t="s">
        <v>4714</v>
      </c>
    </row>
    <row r="66" spans="1:21" x14ac:dyDescent="0.35">
      <c r="A66" t="s">
        <v>4694</v>
      </c>
      <c r="B66" s="523">
        <v>45505</v>
      </c>
      <c r="C66">
        <v>4.7619047619047616E-2</v>
      </c>
      <c r="D66" s="523">
        <v>45534</v>
      </c>
      <c r="E66" s="523">
        <v>45533</v>
      </c>
      <c r="F66" t="s">
        <v>613</v>
      </c>
      <c r="G66">
        <v>234289</v>
      </c>
      <c r="H66" t="s">
        <v>403</v>
      </c>
      <c r="I66" t="s">
        <v>560</v>
      </c>
      <c r="J66" t="s">
        <v>613</v>
      </c>
      <c r="K66" t="s">
        <v>605</v>
      </c>
      <c r="L66">
        <v>231.94833165818184</v>
      </c>
      <c r="M66">
        <v>6.4</v>
      </c>
      <c r="N66">
        <v>2</v>
      </c>
      <c r="O66" t="s">
        <v>4680</v>
      </c>
      <c r="P66" t="s">
        <v>4681</v>
      </c>
      <c r="Q66" t="s">
        <v>1024</v>
      </c>
      <c r="R66" t="s">
        <v>747</v>
      </c>
      <c r="S66" t="s">
        <v>604</v>
      </c>
      <c r="T66" s="535">
        <v>0.42291666666666666</v>
      </c>
      <c r="U66" t="s">
        <v>4714</v>
      </c>
    </row>
    <row r="67" spans="1:21" x14ac:dyDescent="0.35">
      <c r="A67" t="s">
        <v>4694</v>
      </c>
      <c r="B67" s="523">
        <v>45505</v>
      </c>
      <c r="C67">
        <v>0.5</v>
      </c>
      <c r="D67" s="523">
        <v>45510</v>
      </c>
      <c r="E67" s="523">
        <v>45509</v>
      </c>
      <c r="F67" t="s">
        <v>613</v>
      </c>
      <c r="G67">
        <v>12317</v>
      </c>
      <c r="H67" t="s">
        <v>560</v>
      </c>
      <c r="I67" t="s">
        <v>560</v>
      </c>
      <c r="J67" t="s">
        <v>613</v>
      </c>
      <c r="K67" t="s">
        <v>605</v>
      </c>
      <c r="L67">
        <v>917.82434833333332</v>
      </c>
      <c r="M67">
        <v>86.2</v>
      </c>
      <c r="N67">
        <v>7</v>
      </c>
      <c r="O67" t="s">
        <v>4696</v>
      </c>
      <c r="P67" t="s">
        <v>635</v>
      </c>
      <c r="Q67" t="s">
        <v>1024</v>
      </c>
      <c r="R67" t="s">
        <v>1024</v>
      </c>
      <c r="S67" t="s">
        <v>604</v>
      </c>
      <c r="T67" s="535">
        <v>0.36249999999999999</v>
      </c>
      <c r="U67" t="s">
        <v>4682</v>
      </c>
    </row>
    <row r="68" spans="1:21" x14ac:dyDescent="0.35">
      <c r="A68" t="s">
        <v>4694</v>
      </c>
      <c r="B68" s="523">
        <v>45505</v>
      </c>
      <c r="C68">
        <v>0.5</v>
      </c>
      <c r="D68" s="523">
        <v>45526</v>
      </c>
      <c r="E68" s="523">
        <v>45525</v>
      </c>
      <c r="F68" t="s">
        <v>613</v>
      </c>
      <c r="G68">
        <v>233599</v>
      </c>
      <c r="H68" t="s">
        <v>560</v>
      </c>
      <c r="I68" t="s">
        <v>1309</v>
      </c>
      <c r="J68" t="s">
        <v>613</v>
      </c>
      <c r="K68" t="s">
        <v>605</v>
      </c>
      <c r="L68">
        <v>3610.0681818181815</v>
      </c>
      <c r="M68">
        <v>126</v>
      </c>
      <c r="N68">
        <v>1</v>
      </c>
      <c r="O68" t="s">
        <v>4696</v>
      </c>
      <c r="P68" t="s">
        <v>635</v>
      </c>
      <c r="Q68" t="s">
        <v>1024</v>
      </c>
      <c r="R68" t="s">
        <v>747</v>
      </c>
      <c r="S68" t="s">
        <v>604</v>
      </c>
      <c r="T68" s="535">
        <v>0.92569444444444449</v>
      </c>
      <c r="U68" t="s">
        <v>4714</v>
      </c>
    </row>
    <row r="69" spans="1:21" x14ac:dyDescent="0.35">
      <c r="A69" t="s">
        <v>4694</v>
      </c>
      <c r="B69" s="523">
        <v>45505</v>
      </c>
      <c r="C69">
        <v>0.5</v>
      </c>
      <c r="D69" s="523">
        <v>45510</v>
      </c>
      <c r="E69" s="523">
        <v>45509</v>
      </c>
      <c r="F69" t="s">
        <v>613</v>
      </c>
      <c r="G69">
        <v>12311</v>
      </c>
      <c r="H69" t="s">
        <v>560</v>
      </c>
      <c r="I69" t="s">
        <v>560</v>
      </c>
      <c r="J69" t="s">
        <v>613</v>
      </c>
      <c r="K69" t="s">
        <v>605</v>
      </c>
      <c r="L69">
        <v>1212.12437875</v>
      </c>
      <c r="M69">
        <v>250</v>
      </c>
      <c r="N69">
        <v>1</v>
      </c>
      <c r="O69" t="s">
        <v>4683</v>
      </c>
      <c r="P69" t="s">
        <v>4681</v>
      </c>
      <c r="Q69" t="s">
        <v>1024</v>
      </c>
      <c r="R69" t="s">
        <v>747</v>
      </c>
      <c r="S69" t="s">
        <v>604</v>
      </c>
      <c r="T69" s="535">
        <v>0.32291666666666669</v>
      </c>
      <c r="U69" t="s">
        <v>4682</v>
      </c>
    </row>
    <row r="70" spans="1:21" x14ac:dyDescent="0.35">
      <c r="A70" t="s">
        <v>4694</v>
      </c>
      <c r="B70" s="523">
        <v>45505</v>
      </c>
      <c r="C70">
        <v>0.5</v>
      </c>
      <c r="D70" s="523">
        <v>45510</v>
      </c>
      <c r="E70" s="523">
        <v>45509</v>
      </c>
      <c r="F70" t="s">
        <v>613</v>
      </c>
      <c r="G70">
        <v>12312</v>
      </c>
      <c r="H70" t="s">
        <v>560</v>
      </c>
      <c r="I70" t="s">
        <v>560</v>
      </c>
      <c r="J70" t="s">
        <v>613</v>
      </c>
      <c r="K70" t="s">
        <v>605</v>
      </c>
      <c r="L70">
        <v>1098.245226701667</v>
      </c>
      <c r="M70">
        <v>277</v>
      </c>
      <c r="N70">
        <v>1</v>
      </c>
      <c r="O70" t="s">
        <v>4683</v>
      </c>
      <c r="P70" t="s">
        <v>4681</v>
      </c>
      <c r="Q70" t="s">
        <v>1024</v>
      </c>
      <c r="R70" t="s">
        <v>747</v>
      </c>
      <c r="S70" t="s">
        <v>604</v>
      </c>
      <c r="T70" s="535">
        <v>0.32291666666666669</v>
      </c>
      <c r="U70" t="s">
        <v>4682</v>
      </c>
    </row>
    <row r="71" spans="1:21" x14ac:dyDescent="0.35">
      <c r="A71" t="s">
        <v>4694</v>
      </c>
      <c r="B71" s="523">
        <v>45505</v>
      </c>
      <c r="C71">
        <v>0.33333333333333331</v>
      </c>
      <c r="D71" s="523">
        <v>45510</v>
      </c>
      <c r="E71" s="523">
        <v>45509</v>
      </c>
      <c r="F71" t="s">
        <v>613</v>
      </c>
      <c r="G71">
        <v>232037</v>
      </c>
      <c r="H71" t="s">
        <v>403</v>
      </c>
      <c r="I71" t="s">
        <v>560</v>
      </c>
      <c r="J71" t="s">
        <v>613</v>
      </c>
      <c r="K71" t="s">
        <v>605</v>
      </c>
      <c r="L71">
        <v>306.13808636703408</v>
      </c>
      <c r="M71">
        <v>2.4900000000000002</v>
      </c>
      <c r="N71">
        <v>1</v>
      </c>
      <c r="O71" t="s">
        <v>4683</v>
      </c>
      <c r="P71" t="s">
        <v>4681</v>
      </c>
      <c r="Q71" t="s">
        <v>1024</v>
      </c>
      <c r="R71" t="s">
        <v>747</v>
      </c>
      <c r="S71" t="s">
        <v>604</v>
      </c>
      <c r="T71" s="535">
        <v>0.32291666666666669</v>
      </c>
      <c r="U71" t="s">
        <v>4682</v>
      </c>
    </row>
    <row r="72" spans="1:21" x14ac:dyDescent="0.35">
      <c r="A72" t="s">
        <v>4694</v>
      </c>
      <c r="B72" s="523">
        <v>45505</v>
      </c>
      <c r="C72">
        <v>0.33333333333333331</v>
      </c>
      <c r="D72" s="523">
        <v>45510</v>
      </c>
      <c r="E72" s="523">
        <v>45509</v>
      </c>
      <c r="F72" t="s">
        <v>613</v>
      </c>
      <c r="G72">
        <v>232038</v>
      </c>
      <c r="H72" t="s">
        <v>403</v>
      </c>
      <c r="I72" t="s">
        <v>560</v>
      </c>
      <c r="J72" t="s">
        <v>613</v>
      </c>
      <c r="K72" t="s">
        <v>605</v>
      </c>
      <c r="L72">
        <v>1434.7378921606703</v>
      </c>
      <c r="M72">
        <v>20.89</v>
      </c>
      <c r="N72">
        <v>1</v>
      </c>
      <c r="O72" t="s">
        <v>4683</v>
      </c>
      <c r="P72" t="s">
        <v>4681</v>
      </c>
      <c r="Q72" t="s">
        <v>1024</v>
      </c>
      <c r="R72" t="s">
        <v>747</v>
      </c>
      <c r="S72" t="s">
        <v>604</v>
      </c>
      <c r="T72" s="535">
        <v>0.32291666666666669</v>
      </c>
      <c r="U72" t="s">
        <v>4682</v>
      </c>
    </row>
    <row r="73" spans="1:21" x14ac:dyDescent="0.35">
      <c r="A73" t="s">
        <v>4694</v>
      </c>
      <c r="B73" s="523">
        <v>45505</v>
      </c>
      <c r="C73">
        <v>0.33333333333333331</v>
      </c>
      <c r="D73" s="523">
        <v>45510</v>
      </c>
      <c r="E73" s="523">
        <v>45509</v>
      </c>
      <c r="F73" t="s">
        <v>613</v>
      </c>
      <c r="G73">
        <v>232036</v>
      </c>
      <c r="H73" t="s">
        <v>403</v>
      </c>
      <c r="I73" t="s">
        <v>560</v>
      </c>
      <c r="J73" t="s">
        <v>613</v>
      </c>
      <c r="K73" t="s">
        <v>605</v>
      </c>
      <c r="L73">
        <v>442.91947587354542</v>
      </c>
      <c r="M73">
        <v>4.72</v>
      </c>
      <c r="N73">
        <v>1</v>
      </c>
      <c r="O73" t="s">
        <v>4683</v>
      </c>
      <c r="P73" t="s">
        <v>4681</v>
      </c>
      <c r="Q73" t="s">
        <v>1024</v>
      </c>
      <c r="R73" t="s">
        <v>747</v>
      </c>
      <c r="S73" t="s">
        <v>604</v>
      </c>
      <c r="T73" s="535">
        <v>0.32291666666666669</v>
      </c>
      <c r="U73" t="s">
        <v>4682</v>
      </c>
    </row>
    <row r="74" spans="1:21" x14ac:dyDescent="0.35">
      <c r="A74" t="s">
        <v>4694</v>
      </c>
      <c r="B74" s="523">
        <v>45505</v>
      </c>
      <c r="C74">
        <v>0.2</v>
      </c>
      <c r="D74" s="523">
        <v>45512</v>
      </c>
      <c r="E74" s="523">
        <v>45511</v>
      </c>
      <c r="F74" t="s">
        <v>613</v>
      </c>
      <c r="G74">
        <v>232372</v>
      </c>
      <c r="H74" t="s">
        <v>403</v>
      </c>
      <c r="I74" t="s">
        <v>560</v>
      </c>
      <c r="J74" t="s">
        <v>613</v>
      </c>
      <c r="K74" t="s">
        <v>605</v>
      </c>
      <c r="L74">
        <v>395.21273185022727</v>
      </c>
      <c r="M74">
        <v>16.149999999999999</v>
      </c>
      <c r="N74">
        <v>1</v>
      </c>
      <c r="O74" t="s">
        <v>4697</v>
      </c>
      <c r="P74" t="s">
        <v>635</v>
      </c>
      <c r="Q74" t="s">
        <v>1024</v>
      </c>
      <c r="R74" t="s">
        <v>1024</v>
      </c>
      <c r="S74" t="s">
        <v>604</v>
      </c>
      <c r="T74" s="535">
        <v>0.43333333333333335</v>
      </c>
      <c r="U74" t="s">
        <v>4714</v>
      </c>
    </row>
    <row r="75" spans="1:21" x14ac:dyDescent="0.35">
      <c r="A75" t="s">
        <v>4694</v>
      </c>
      <c r="B75" s="523">
        <v>45505</v>
      </c>
      <c r="C75">
        <v>0.2</v>
      </c>
      <c r="D75" s="523">
        <v>45512</v>
      </c>
      <c r="E75" s="523">
        <v>45511</v>
      </c>
      <c r="F75" t="s">
        <v>613</v>
      </c>
      <c r="G75">
        <v>232373</v>
      </c>
      <c r="H75" t="s">
        <v>403</v>
      </c>
      <c r="I75" t="s">
        <v>560</v>
      </c>
      <c r="J75" t="s">
        <v>613</v>
      </c>
      <c r="K75" t="s">
        <v>605</v>
      </c>
      <c r="L75">
        <v>763.05327556381815</v>
      </c>
      <c r="M75">
        <v>28.12</v>
      </c>
      <c r="N75">
        <v>5</v>
      </c>
      <c r="O75" t="s">
        <v>4697</v>
      </c>
      <c r="P75" t="s">
        <v>635</v>
      </c>
      <c r="Q75" t="s">
        <v>1024</v>
      </c>
      <c r="R75" t="s">
        <v>1024</v>
      </c>
      <c r="S75" t="s">
        <v>604</v>
      </c>
      <c r="T75" s="535">
        <v>0.43333333333333335</v>
      </c>
      <c r="U75" t="s">
        <v>4714</v>
      </c>
    </row>
    <row r="76" spans="1:21" x14ac:dyDescent="0.35">
      <c r="A76" t="s">
        <v>4694</v>
      </c>
      <c r="B76" s="523">
        <v>45505</v>
      </c>
      <c r="C76">
        <v>0.2</v>
      </c>
      <c r="D76" s="523">
        <v>45512</v>
      </c>
      <c r="E76" s="523">
        <v>45511</v>
      </c>
      <c r="F76" t="s">
        <v>613</v>
      </c>
      <c r="G76">
        <v>232374</v>
      </c>
      <c r="H76" t="s">
        <v>403</v>
      </c>
      <c r="I76" t="s">
        <v>560</v>
      </c>
      <c r="J76" t="s">
        <v>613</v>
      </c>
      <c r="K76" t="s">
        <v>605</v>
      </c>
      <c r="L76">
        <v>268.69627575409095</v>
      </c>
      <c r="M76">
        <v>7.7</v>
      </c>
      <c r="N76">
        <v>1</v>
      </c>
      <c r="O76" t="s">
        <v>4697</v>
      </c>
      <c r="P76" t="s">
        <v>635</v>
      </c>
      <c r="Q76" t="s">
        <v>1024</v>
      </c>
      <c r="R76" t="s">
        <v>1024</v>
      </c>
      <c r="S76" t="s">
        <v>604</v>
      </c>
      <c r="T76" s="535">
        <v>0.43333333333333335</v>
      </c>
      <c r="U76" t="s">
        <v>4714</v>
      </c>
    </row>
    <row r="77" spans="1:21" x14ac:dyDescent="0.35">
      <c r="A77" t="s">
        <v>4694</v>
      </c>
      <c r="B77" s="523">
        <v>45505</v>
      </c>
      <c r="C77">
        <v>0.2</v>
      </c>
      <c r="D77" s="523">
        <v>45512</v>
      </c>
      <c r="E77" s="523">
        <v>45512</v>
      </c>
      <c r="F77" t="s">
        <v>613</v>
      </c>
      <c r="G77">
        <v>232395</v>
      </c>
      <c r="H77" t="s">
        <v>403</v>
      </c>
      <c r="I77" t="s">
        <v>560</v>
      </c>
      <c r="J77" t="s">
        <v>613</v>
      </c>
      <c r="K77" t="s">
        <v>605</v>
      </c>
      <c r="L77">
        <v>210.27546763209091</v>
      </c>
      <c r="M77">
        <v>14.3</v>
      </c>
      <c r="N77">
        <v>2</v>
      </c>
      <c r="O77" t="s">
        <v>4697</v>
      </c>
      <c r="P77" t="s">
        <v>635</v>
      </c>
      <c r="Q77" t="s">
        <v>1024</v>
      </c>
      <c r="R77" t="s">
        <v>1024</v>
      </c>
      <c r="S77" t="s">
        <v>604</v>
      </c>
      <c r="T77" s="535">
        <v>0.4465277777777778</v>
      </c>
      <c r="U77" t="s">
        <v>4714</v>
      </c>
    </row>
    <row r="78" spans="1:21" x14ac:dyDescent="0.35">
      <c r="A78" t="s">
        <v>4694</v>
      </c>
      <c r="B78" s="523">
        <v>45505</v>
      </c>
      <c r="C78">
        <v>0.2</v>
      </c>
      <c r="D78" s="523">
        <v>45512</v>
      </c>
      <c r="E78" s="523">
        <v>45512</v>
      </c>
      <c r="F78" t="s">
        <v>613</v>
      </c>
      <c r="G78">
        <v>232397</v>
      </c>
      <c r="H78" t="s">
        <v>403</v>
      </c>
      <c r="I78" t="s">
        <v>560</v>
      </c>
      <c r="J78" t="s">
        <v>613</v>
      </c>
      <c r="K78" t="s">
        <v>605</v>
      </c>
      <c r="L78">
        <v>2192.8146686813816</v>
      </c>
      <c r="M78">
        <v>419.12</v>
      </c>
      <c r="N78">
        <v>2</v>
      </c>
      <c r="O78" t="s">
        <v>4697</v>
      </c>
      <c r="P78" t="s">
        <v>635</v>
      </c>
      <c r="Q78" t="s">
        <v>1024</v>
      </c>
      <c r="R78" t="s">
        <v>1024</v>
      </c>
      <c r="S78" t="s">
        <v>604</v>
      </c>
      <c r="T78" s="535">
        <v>0.4465277777777778</v>
      </c>
      <c r="U78" t="s">
        <v>4714</v>
      </c>
    </row>
    <row r="79" spans="1:21" x14ac:dyDescent="0.35">
      <c r="A79" t="s">
        <v>4694</v>
      </c>
      <c r="B79" s="523">
        <v>45505</v>
      </c>
      <c r="C79">
        <v>1</v>
      </c>
      <c r="D79" s="523">
        <v>45513</v>
      </c>
      <c r="E79" s="523">
        <v>45513</v>
      </c>
      <c r="F79" t="s">
        <v>613</v>
      </c>
      <c r="G79">
        <v>232513</v>
      </c>
      <c r="H79" t="s">
        <v>403</v>
      </c>
      <c r="I79" t="s">
        <v>560</v>
      </c>
      <c r="J79" t="s">
        <v>613</v>
      </c>
      <c r="K79" t="s">
        <v>605</v>
      </c>
      <c r="L79">
        <v>931.52272727272725</v>
      </c>
      <c r="M79">
        <v>5.13</v>
      </c>
      <c r="N79">
        <v>1</v>
      </c>
      <c r="O79" t="s">
        <v>4684</v>
      </c>
      <c r="P79" t="s">
        <v>4681</v>
      </c>
      <c r="Q79" t="s">
        <v>1024</v>
      </c>
      <c r="R79" t="s">
        <v>1024</v>
      </c>
      <c r="S79" t="s">
        <v>604</v>
      </c>
      <c r="T79" s="535">
        <v>0.5625</v>
      </c>
      <c r="U79" t="s">
        <v>4714</v>
      </c>
    </row>
    <row r="80" spans="1:21" x14ac:dyDescent="0.35">
      <c r="A80" t="s">
        <v>4694</v>
      </c>
      <c r="B80" s="523">
        <v>45505</v>
      </c>
      <c r="C80">
        <v>1</v>
      </c>
      <c r="D80" s="523">
        <v>45516</v>
      </c>
      <c r="E80" s="523">
        <v>45513</v>
      </c>
      <c r="F80" t="s">
        <v>613</v>
      </c>
      <c r="G80">
        <v>232619</v>
      </c>
      <c r="H80" t="s">
        <v>403</v>
      </c>
      <c r="I80" t="s">
        <v>560</v>
      </c>
      <c r="J80" t="s">
        <v>613</v>
      </c>
      <c r="K80" t="s">
        <v>605</v>
      </c>
      <c r="L80">
        <v>6155.0218700000005</v>
      </c>
      <c r="M80">
        <v>950.8</v>
      </c>
      <c r="N80">
        <v>2</v>
      </c>
      <c r="O80" t="s">
        <v>1015</v>
      </c>
      <c r="P80" t="s">
        <v>612</v>
      </c>
      <c r="Q80" t="s">
        <v>1024</v>
      </c>
      <c r="R80" t="s">
        <v>1024</v>
      </c>
      <c r="S80" t="s">
        <v>604</v>
      </c>
      <c r="T80" s="535">
        <v>0.91874999999999996</v>
      </c>
      <c r="U80" t="s">
        <v>4714</v>
      </c>
    </row>
    <row r="81" spans="1:21" x14ac:dyDescent="0.35">
      <c r="A81" t="s">
        <v>4694</v>
      </c>
      <c r="B81" s="523">
        <v>45505</v>
      </c>
      <c r="C81">
        <v>0.2</v>
      </c>
      <c r="D81" s="523">
        <v>45516</v>
      </c>
      <c r="E81" s="523">
        <v>45516</v>
      </c>
      <c r="F81" t="s">
        <v>613</v>
      </c>
      <c r="G81">
        <v>12348</v>
      </c>
      <c r="H81" t="s">
        <v>560</v>
      </c>
      <c r="I81" t="s">
        <v>560</v>
      </c>
      <c r="J81" t="s">
        <v>613</v>
      </c>
      <c r="K81" t="s">
        <v>605</v>
      </c>
      <c r="L81">
        <v>247.32302215000001</v>
      </c>
      <c r="M81">
        <v>160</v>
      </c>
      <c r="N81">
        <v>1</v>
      </c>
      <c r="O81" t="s">
        <v>1015</v>
      </c>
      <c r="P81" t="s">
        <v>612</v>
      </c>
      <c r="Q81" t="s">
        <v>1024</v>
      </c>
      <c r="R81" t="s">
        <v>747</v>
      </c>
      <c r="S81" t="s">
        <v>604</v>
      </c>
      <c r="T81" s="535">
        <v>0.44027777777777777</v>
      </c>
      <c r="U81" t="s">
        <v>4714</v>
      </c>
    </row>
    <row r="82" spans="1:21" x14ac:dyDescent="0.35">
      <c r="A82" t="s">
        <v>4694</v>
      </c>
      <c r="B82" s="523">
        <v>45505</v>
      </c>
      <c r="C82">
        <v>0.2</v>
      </c>
      <c r="D82" s="523">
        <v>45516</v>
      </c>
      <c r="E82" s="523">
        <v>45516</v>
      </c>
      <c r="F82" t="s">
        <v>613</v>
      </c>
      <c r="G82">
        <v>12349</v>
      </c>
      <c r="H82" t="s">
        <v>560</v>
      </c>
      <c r="I82" t="s">
        <v>560</v>
      </c>
      <c r="J82" t="s">
        <v>613</v>
      </c>
      <c r="K82" t="s">
        <v>605</v>
      </c>
      <c r="L82">
        <v>220.6485166125</v>
      </c>
      <c r="M82">
        <v>120</v>
      </c>
      <c r="N82">
        <v>1</v>
      </c>
      <c r="O82" t="s">
        <v>1015</v>
      </c>
      <c r="P82" t="s">
        <v>612</v>
      </c>
      <c r="Q82" t="s">
        <v>1024</v>
      </c>
      <c r="R82" t="s">
        <v>747</v>
      </c>
      <c r="S82" t="s">
        <v>604</v>
      </c>
      <c r="T82" s="535">
        <v>0.44027777777777777</v>
      </c>
      <c r="U82" t="s">
        <v>4714</v>
      </c>
    </row>
    <row r="83" spans="1:21" x14ac:dyDescent="0.35">
      <c r="A83" t="s">
        <v>4694</v>
      </c>
      <c r="B83" s="523">
        <v>45505</v>
      </c>
      <c r="C83">
        <v>0.2</v>
      </c>
      <c r="D83" s="523">
        <v>45516</v>
      </c>
      <c r="E83" s="523">
        <v>45516</v>
      </c>
      <c r="F83" t="s">
        <v>613</v>
      </c>
      <c r="G83">
        <v>12350</v>
      </c>
      <c r="H83" t="s">
        <v>560</v>
      </c>
      <c r="I83" t="s">
        <v>560</v>
      </c>
      <c r="J83" t="s">
        <v>613</v>
      </c>
      <c r="K83" t="s">
        <v>605</v>
      </c>
      <c r="L83">
        <v>2642.3767846112373</v>
      </c>
      <c r="M83">
        <v>1759.72</v>
      </c>
      <c r="N83">
        <v>8</v>
      </c>
      <c r="O83" t="s">
        <v>1015</v>
      </c>
      <c r="P83" t="s">
        <v>612</v>
      </c>
      <c r="Q83" t="s">
        <v>1024</v>
      </c>
      <c r="R83" t="s">
        <v>747</v>
      </c>
      <c r="S83" t="s">
        <v>604</v>
      </c>
      <c r="T83" s="535">
        <v>0.44027777777777777</v>
      </c>
      <c r="U83" t="s">
        <v>4714</v>
      </c>
    </row>
    <row r="84" spans="1:21" x14ac:dyDescent="0.35">
      <c r="A84" t="s">
        <v>4694</v>
      </c>
      <c r="B84" s="523">
        <v>45505</v>
      </c>
      <c r="C84">
        <v>0.2</v>
      </c>
      <c r="D84" s="523">
        <v>45516</v>
      </c>
      <c r="E84" s="523">
        <v>45516</v>
      </c>
      <c r="F84" t="s">
        <v>613</v>
      </c>
      <c r="G84">
        <v>12351</v>
      </c>
      <c r="H84" t="s">
        <v>560</v>
      </c>
      <c r="I84" t="s">
        <v>560</v>
      </c>
      <c r="J84" t="s">
        <v>613</v>
      </c>
      <c r="K84" t="s">
        <v>605</v>
      </c>
      <c r="L84">
        <v>209.1987321515</v>
      </c>
      <c r="M84">
        <v>33.6</v>
      </c>
      <c r="N84">
        <v>1</v>
      </c>
      <c r="O84" t="s">
        <v>1015</v>
      </c>
      <c r="P84" t="s">
        <v>612</v>
      </c>
      <c r="Q84" t="s">
        <v>1024</v>
      </c>
      <c r="R84" t="s">
        <v>747</v>
      </c>
      <c r="S84" t="s">
        <v>604</v>
      </c>
      <c r="T84" s="535">
        <v>0.44027777777777777</v>
      </c>
      <c r="U84" t="s">
        <v>4714</v>
      </c>
    </row>
    <row r="85" spans="1:21" x14ac:dyDescent="0.35">
      <c r="A85" t="s">
        <v>4694</v>
      </c>
      <c r="B85" s="523">
        <v>45505</v>
      </c>
      <c r="C85">
        <v>0.2</v>
      </c>
      <c r="D85" s="523">
        <v>45516</v>
      </c>
      <c r="E85" s="523">
        <v>45516</v>
      </c>
      <c r="F85" t="s">
        <v>613</v>
      </c>
      <c r="G85">
        <v>12352</v>
      </c>
      <c r="H85" t="s">
        <v>560</v>
      </c>
      <c r="I85" t="s">
        <v>560</v>
      </c>
      <c r="J85" t="s">
        <v>613</v>
      </c>
      <c r="K85" t="s">
        <v>605</v>
      </c>
      <c r="L85">
        <v>187.17201216293748</v>
      </c>
      <c r="M85">
        <v>69.8</v>
      </c>
      <c r="N85">
        <v>1</v>
      </c>
      <c r="O85" t="s">
        <v>1015</v>
      </c>
      <c r="P85" t="s">
        <v>612</v>
      </c>
      <c r="Q85" t="s">
        <v>1024</v>
      </c>
      <c r="R85" t="s">
        <v>747</v>
      </c>
      <c r="S85" t="s">
        <v>604</v>
      </c>
      <c r="T85" s="535">
        <v>0.44027777777777777</v>
      </c>
      <c r="U85" t="s">
        <v>4714</v>
      </c>
    </row>
    <row r="86" spans="1:21" x14ac:dyDescent="0.35">
      <c r="A86" t="s">
        <v>4694</v>
      </c>
      <c r="B86" s="523">
        <v>45505</v>
      </c>
      <c r="C86">
        <v>0.33333333333333331</v>
      </c>
      <c r="D86" s="523">
        <v>45520</v>
      </c>
      <c r="E86" s="523">
        <v>45518</v>
      </c>
      <c r="F86" t="s">
        <v>2148</v>
      </c>
      <c r="G86">
        <v>12359</v>
      </c>
      <c r="H86" t="s">
        <v>560</v>
      </c>
      <c r="I86" t="s">
        <v>560</v>
      </c>
      <c r="J86" t="s">
        <v>613</v>
      </c>
      <c r="K86" t="s">
        <v>605</v>
      </c>
      <c r="L86">
        <v>276.24371407656247</v>
      </c>
      <c r="M86">
        <v>105</v>
      </c>
      <c r="N86">
        <v>1</v>
      </c>
      <c r="O86" t="s">
        <v>1021</v>
      </c>
      <c r="P86" t="s">
        <v>612</v>
      </c>
      <c r="Q86" t="s">
        <v>1024</v>
      </c>
      <c r="R86" t="s">
        <v>1024</v>
      </c>
      <c r="S86" t="s">
        <v>604</v>
      </c>
      <c r="T86" s="535">
        <v>0.42152777777777778</v>
      </c>
      <c r="U86" t="s">
        <v>4714</v>
      </c>
    </row>
    <row r="87" spans="1:21" x14ac:dyDescent="0.35">
      <c r="A87" t="s">
        <v>4694</v>
      </c>
      <c r="B87" s="523">
        <v>45505</v>
      </c>
      <c r="C87">
        <v>0.33333333333333331</v>
      </c>
      <c r="D87" s="523">
        <v>45520</v>
      </c>
      <c r="E87" s="523">
        <v>45518</v>
      </c>
      <c r="F87" t="s">
        <v>2148</v>
      </c>
      <c r="G87">
        <v>12369</v>
      </c>
      <c r="H87" t="s">
        <v>560</v>
      </c>
      <c r="I87" t="s">
        <v>560</v>
      </c>
      <c r="J87" t="s">
        <v>613</v>
      </c>
      <c r="K87" t="s">
        <v>605</v>
      </c>
      <c r="L87">
        <v>1006.7040042914375</v>
      </c>
      <c r="M87">
        <v>509.4</v>
      </c>
      <c r="N87">
        <v>16</v>
      </c>
      <c r="O87" t="s">
        <v>1021</v>
      </c>
      <c r="P87" t="s">
        <v>612</v>
      </c>
      <c r="Q87" t="s">
        <v>1024</v>
      </c>
      <c r="R87" t="s">
        <v>1024</v>
      </c>
      <c r="S87" t="s">
        <v>604</v>
      </c>
      <c r="T87" s="535">
        <v>0.42152777777777778</v>
      </c>
      <c r="U87" t="s">
        <v>4714</v>
      </c>
    </row>
    <row r="88" spans="1:21" x14ac:dyDescent="0.35">
      <c r="A88" t="s">
        <v>4694</v>
      </c>
      <c r="B88" s="523">
        <v>45505</v>
      </c>
      <c r="C88">
        <v>0.33333333333333331</v>
      </c>
      <c r="D88" s="523">
        <v>45520</v>
      </c>
      <c r="E88" s="523">
        <v>45518</v>
      </c>
      <c r="F88" t="s">
        <v>2148</v>
      </c>
      <c r="G88">
        <v>12361</v>
      </c>
      <c r="H88" t="s">
        <v>560</v>
      </c>
      <c r="I88" t="s">
        <v>560</v>
      </c>
      <c r="J88" t="s">
        <v>613</v>
      </c>
      <c r="K88" t="s">
        <v>605</v>
      </c>
      <c r="L88">
        <v>246.02011493949999</v>
      </c>
      <c r="M88">
        <v>81.599999999999994</v>
      </c>
      <c r="N88">
        <v>1</v>
      </c>
      <c r="O88" t="s">
        <v>1021</v>
      </c>
      <c r="P88" t="s">
        <v>612</v>
      </c>
      <c r="Q88" t="s">
        <v>1024</v>
      </c>
      <c r="R88" t="s">
        <v>1024</v>
      </c>
      <c r="S88" t="s">
        <v>604</v>
      </c>
      <c r="T88" s="535">
        <v>0.42152777777777778</v>
      </c>
      <c r="U88" t="s">
        <v>4714</v>
      </c>
    </row>
    <row r="89" spans="1:21" x14ac:dyDescent="0.35">
      <c r="A89" t="s">
        <v>4694</v>
      </c>
      <c r="B89" s="523">
        <v>45505</v>
      </c>
      <c r="C89">
        <v>1</v>
      </c>
      <c r="D89" s="523">
        <v>45520</v>
      </c>
      <c r="E89" s="523">
        <v>45518</v>
      </c>
      <c r="F89" t="s">
        <v>2148</v>
      </c>
      <c r="G89">
        <v>232926</v>
      </c>
      <c r="H89" t="s">
        <v>403</v>
      </c>
      <c r="I89" t="s">
        <v>560</v>
      </c>
      <c r="J89" t="s">
        <v>613</v>
      </c>
      <c r="K89" t="s">
        <v>605</v>
      </c>
      <c r="L89">
        <v>1876.9772727272727</v>
      </c>
      <c r="M89">
        <v>1.85</v>
      </c>
      <c r="N89">
        <v>1</v>
      </c>
      <c r="O89" t="s">
        <v>1021</v>
      </c>
      <c r="P89" t="s">
        <v>612</v>
      </c>
      <c r="Q89" t="s">
        <v>1024</v>
      </c>
      <c r="R89" t="s">
        <v>1024</v>
      </c>
      <c r="S89" t="s">
        <v>604</v>
      </c>
      <c r="T89" s="535">
        <v>0.42152777777777778</v>
      </c>
      <c r="U89" t="s">
        <v>4714</v>
      </c>
    </row>
    <row r="90" spans="1:21" x14ac:dyDescent="0.35">
      <c r="A90" t="s">
        <v>4694</v>
      </c>
      <c r="B90" s="523">
        <v>45505</v>
      </c>
      <c r="C90">
        <v>0.33333333333333331</v>
      </c>
      <c r="D90" s="523">
        <v>45520</v>
      </c>
      <c r="E90" s="523">
        <v>45519</v>
      </c>
      <c r="F90" t="s">
        <v>613</v>
      </c>
      <c r="G90">
        <v>12372</v>
      </c>
      <c r="H90" t="s">
        <v>560</v>
      </c>
      <c r="I90" t="s">
        <v>560</v>
      </c>
      <c r="J90" t="s">
        <v>613</v>
      </c>
      <c r="K90" t="s">
        <v>605</v>
      </c>
      <c r="L90">
        <v>873.13487404166665</v>
      </c>
      <c r="M90">
        <v>180</v>
      </c>
      <c r="N90">
        <v>1</v>
      </c>
      <c r="O90" t="s">
        <v>1199</v>
      </c>
      <c r="P90" t="s">
        <v>612</v>
      </c>
      <c r="Q90" t="s">
        <v>1024</v>
      </c>
      <c r="R90" t="s">
        <v>1024</v>
      </c>
      <c r="S90" t="s">
        <v>604</v>
      </c>
      <c r="T90" s="535">
        <v>0.51527777777777772</v>
      </c>
      <c r="U90" t="s">
        <v>4714</v>
      </c>
    </row>
    <row r="91" spans="1:21" x14ac:dyDescent="0.35">
      <c r="A91" t="s">
        <v>4694</v>
      </c>
      <c r="B91" s="523">
        <v>45505</v>
      </c>
      <c r="C91">
        <v>0.33333333333333331</v>
      </c>
      <c r="D91" s="523">
        <v>45523</v>
      </c>
      <c r="E91" s="523">
        <v>45519</v>
      </c>
      <c r="F91" t="s">
        <v>2148</v>
      </c>
      <c r="G91">
        <v>12380</v>
      </c>
      <c r="H91" t="s">
        <v>560</v>
      </c>
      <c r="I91" t="s">
        <v>560</v>
      </c>
      <c r="J91" t="s">
        <v>613</v>
      </c>
      <c r="K91" t="s">
        <v>605</v>
      </c>
      <c r="L91">
        <v>167.68605168958334</v>
      </c>
      <c r="M91">
        <v>7</v>
      </c>
      <c r="N91">
        <v>1</v>
      </c>
      <c r="O91" t="s">
        <v>1199</v>
      </c>
      <c r="P91" t="s">
        <v>612</v>
      </c>
      <c r="Q91" t="s">
        <v>1024</v>
      </c>
      <c r="R91" t="s">
        <v>1024</v>
      </c>
      <c r="S91" t="s">
        <v>604</v>
      </c>
      <c r="T91" s="535">
        <v>0.51527777777777772</v>
      </c>
      <c r="U91" t="s">
        <v>4714</v>
      </c>
    </row>
    <row r="92" spans="1:21" x14ac:dyDescent="0.35">
      <c r="A92" t="s">
        <v>4694</v>
      </c>
      <c r="B92" s="523">
        <v>45505</v>
      </c>
      <c r="C92">
        <v>0.33333333333333331</v>
      </c>
      <c r="D92" s="523">
        <v>45523</v>
      </c>
      <c r="E92" s="523">
        <v>45520</v>
      </c>
      <c r="F92" t="s">
        <v>2148</v>
      </c>
      <c r="G92">
        <v>12384</v>
      </c>
      <c r="H92" t="s">
        <v>560</v>
      </c>
      <c r="I92" t="s">
        <v>560</v>
      </c>
      <c r="J92" t="s">
        <v>613</v>
      </c>
      <c r="K92" t="s">
        <v>605</v>
      </c>
      <c r="L92">
        <v>8041.1152291666667</v>
      </c>
      <c r="M92">
        <v>4236</v>
      </c>
      <c r="N92">
        <v>6</v>
      </c>
      <c r="O92" t="s">
        <v>1199</v>
      </c>
      <c r="P92" t="s">
        <v>612</v>
      </c>
      <c r="Q92" t="s">
        <v>1024</v>
      </c>
      <c r="R92" t="s">
        <v>1024</v>
      </c>
      <c r="S92" t="s">
        <v>604</v>
      </c>
      <c r="T92" s="535">
        <v>0.69236111111111109</v>
      </c>
      <c r="U92" t="s">
        <v>4714</v>
      </c>
    </row>
    <row r="93" spans="1:21" x14ac:dyDescent="0.35">
      <c r="A93" t="s">
        <v>4694</v>
      </c>
      <c r="B93" s="523">
        <v>45505</v>
      </c>
      <c r="C93">
        <v>0.33333333333333331</v>
      </c>
      <c r="D93" s="523">
        <v>45523</v>
      </c>
      <c r="E93" s="523">
        <v>45520</v>
      </c>
      <c r="F93" t="s">
        <v>2148</v>
      </c>
      <c r="G93">
        <v>12381</v>
      </c>
      <c r="H93" t="s">
        <v>560</v>
      </c>
      <c r="I93" t="s">
        <v>560</v>
      </c>
      <c r="J93" t="s">
        <v>613</v>
      </c>
      <c r="K93" t="s">
        <v>605</v>
      </c>
      <c r="L93">
        <v>236.37204140456251</v>
      </c>
      <c r="M93">
        <v>16.2</v>
      </c>
      <c r="N93">
        <v>1</v>
      </c>
      <c r="O93" t="s">
        <v>4698</v>
      </c>
      <c r="P93" t="s">
        <v>612</v>
      </c>
      <c r="Q93" t="s">
        <v>1024</v>
      </c>
      <c r="R93" t="s">
        <v>1024</v>
      </c>
      <c r="S93" t="s">
        <v>604</v>
      </c>
      <c r="T93" s="535">
        <v>0.50208333333333333</v>
      </c>
      <c r="U93" t="s">
        <v>4714</v>
      </c>
    </row>
    <row r="94" spans="1:21" x14ac:dyDescent="0.35">
      <c r="A94" t="s">
        <v>4694</v>
      </c>
      <c r="B94" s="523">
        <v>45505</v>
      </c>
      <c r="C94">
        <v>0.33333333333333331</v>
      </c>
      <c r="D94" s="523">
        <v>45523</v>
      </c>
      <c r="E94" s="523">
        <v>45520</v>
      </c>
      <c r="F94" t="s">
        <v>2148</v>
      </c>
      <c r="G94">
        <v>12382</v>
      </c>
      <c r="H94" t="s">
        <v>560</v>
      </c>
      <c r="I94" t="s">
        <v>560</v>
      </c>
      <c r="J94" t="s">
        <v>613</v>
      </c>
      <c r="K94" t="s">
        <v>605</v>
      </c>
      <c r="L94">
        <v>151.85459127584375</v>
      </c>
      <c r="M94">
        <v>1.9</v>
      </c>
      <c r="N94">
        <v>1</v>
      </c>
      <c r="O94" t="s">
        <v>4698</v>
      </c>
      <c r="P94" t="s">
        <v>612</v>
      </c>
      <c r="Q94" t="s">
        <v>1024</v>
      </c>
      <c r="R94" t="s">
        <v>1024</v>
      </c>
      <c r="S94" t="s">
        <v>604</v>
      </c>
      <c r="T94" s="535">
        <v>0.50208333333333333</v>
      </c>
      <c r="U94" t="s">
        <v>4714</v>
      </c>
    </row>
    <row r="95" spans="1:21" x14ac:dyDescent="0.35">
      <c r="A95" t="s">
        <v>4694</v>
      </c>
      <c r="B95" s="523">
        <v>45505</v>
      </c>
      <c r="C95">
        <v>0.33333333333333331</v>
      </c>
      <c r="D95" s="523">
        <v>45523</v>
      </c>
      <c r="E95" s="523">
        <v>45520</v>
      </c>
      <c r="F95" t="s">
        <v>2148</v>
      </c>
      <c r="G95">
        <v>12383</v>
      </c>
      <c r="H95" t="s">
        <v>560</v>
      </c>
      <c r="I95" t="s">
        <v>560</v>
      </c>
      <c r="J95" t="s">
        <v>613</v>
      </c>
      <c r="K95" t="s">
        <v>605</v>
      </c>
      <c r="L95">
        <v>932.60670050687497</v>
      </c>
      <c r="M95">
        <v>134</v>
      </c>
      <c r="N95">
        <v>1</v>
      </c>
      <c r="O95" t="s">
        <v>4698</v>
      </c>
      <c r="P95" t="s">
        <v>612</v>
      </c>
      <c r="Q95" t="s">
        <v>1024</v>
      </c>
      <c r="R95" t="s">
        <v>1024</v>
      </c>
      <c r="S95" t="s">
        <v>604</v>
      </c>
      <c r="T95" s="535">
        <v>0.50208333333333333</v>
      </c>
      <c r="U95" t="s">
        <v>4714</v>
      </c>
    </row>
    <row r="96" spans="1:21" x14ac:dyDescent="0.35">
      <c r="A96" t="s">
        <v>4694</v>
      </c>
      <c r="B96" s="523">
        <v>45505</v>
      </c>
      <c r="C96">
        <v>1</v>
      </c>
      <c r="D96" s="523">
        <v>45523</v>
      </c>
      <c r="E96" s="523">
        <v>45520</v>
      </c>
      <c r="F96" t="s">
        <v>2148</v>
      </c>
      <c r="G96">
        <v>233168</v>
      </c>
      <c r="H96" t="s">
        <v>403</v>
      </c>
      <c r="I96" t="s">
        <v>560</v>
      </c>
      <c r="J96" t="s">
        <v>613</v>
      </c>
      <c r="K96" t="s">
        <v>605</v>
      </c>
      <c r="L96">
        <v>1876.9772727272727</v>
      </c>
      <c r="M96">
        <v>19.28</v>
      </c>
      <c r="N96">
        <v>1</v>
      </c>
      <c r="O96" t="s">
        <v>4698</v>
      </c>
      <c r="P96" t="s">
        <v>612</v>
      </c>
      <c r="Q96" t="s">
        <v>1024</v>
      </c>
      <c r="R96" t="s">
        <v>1024</v>
      </c>
      <c r="S96" t="s">
        <v>604</v>
      </c>
      <c r="T96" s="535">
        <v>0.50208333333333333</v>
      </c>
      <c r="U96" t="s">
        <v>4714</v>
      </c>
    </row>
    <row r="97" spans="1:21" x14ac:dyDescent="0.35">
      <c r="A97" t="s">
        <v>4694</v>
      </c>
      <c r="B97" s="523">
        <v>45505</v>
      </c>
      <c r="C97">
        <v>0.33333333333333331</v>
      </c>
      <c r="D97" s="523">
        <v>45525</v>
      </c>
      <c r="E97" s="523">
        <v>45523</v>
      </c>
      <c r="F97" t="s">
        <v>2148</v>
      </c>
      <c r="G97">
        <v>12406</v>
      </c>
      <c r="H97" t="s">
        <v>560</v>
      </c>
      <c r="I97" t="s">
        <v>560</v>
      </c>
      <c r="J97" t="s">
        <v>613</v>
      </c>
      <c r="K97" t="s">
        <v>605</v>
      </c>
      <c r="L97">
        <v>313.14482455855523</v>
      </c>
      <c r="M97">
        <v>61.1</v>
      </c>
      <c r="N97">
        <v>7</v>
      </c>
      <c r="O97" t="s">
        <v>1248</v>
      </c>
      <c r="P97" t="s">
        <v>612</v>
      </c>
      <c r="Q97" t="s">
        <v>1024</v>
      </c>
      <c r="R97" t="s">
        <v>747</v>
      </c>
      <c r="S97" t="s">
        <v>604</v>
      </c>
      <c r="T97" s="535">
        <v>0.43125000000000002</v>
      </c>
      <c r="U97" t="s">
        <v>4714</v>
      </c>
    </row>
    <row r="98" spans="1:21" x14ac:dyDescent="0.35">
      <c r="A98" t="s">
        <v>4694</v>
      </c>
      <c r="B98" s="523">
        <v>45505</v>
      </c>
      <c r="C98">
        <v>0.33333333333333331</v>
      </c>
      <c r="D98" s="523">
        <v>45525</v>
      </c>
      <c r="E98" s="523">
        <v>45523</v>
      </c>
      <c r="F98" t="s">
        <v>2148</v>
      </c>
      <c r="G98">
        <v>12407</v>
      </c>
      <c r="H98" t="s">
        <v>560</v>
      </c>
      <c r="I98" t="s">
        <v>560</v>
      </c>
      <c r="J98" t="s">
        <v>613</v>
      </c>
      <c r="K98" t="s">
        <v>605</v>
      </c>
      <c r="L98">
        <v>1810.013201893777</v>
      </c>
      <c r="M98">
        <v>442.2</v>
      </c>
      <c r="N98">
        <v>19</v>
      </c>
      <c r="O98" t="s">
        <v>1248</v>
      </c>
      <c r="P98" t="s">
        <v>612</v>
      </c>
      <c r="Q98" t="s">
        <v>1024</v>
      </c>
      <c r="R98" t="s">
        <v>747</v>
      </c>
      <c r="S98" t="s">
        <v>604</v>
      </c>
      <c r="T98" s="535">
        <v>0.43125000000000002</v>
      </c>
      <c r="U98" t="s">
        <v>4714</v>
      </c>
    </row>
    <row r="99" spans="1:21" x14ac:dyDescent="0.35">
      <c r="A99" t="s">
        <v>4694</v>
      </c>
      <c r="B99" s="523">
        <v>45505</v>
      </c>
      <c r="C99">
        <v>0.33333333333333331</v>
      </c>
      <c r="D99" s="523">
        <v>45525</v>
      </c>
      <c r="E99" s="523">
        <v>45523</v>
      </c>
      <c r="F99" t="s">
        <v>2148</v>
      </c>
      <c r="G99">
        <v>12408</v>
      </c>
      <c r="H99" t="s">
        <v>560</v>
      </c>
      <c r="I99" t="s">
        <v>560</v>
      </c>
      <c r="J99" t="s">
        <v>613</v>
      </c>
      <c r="K99" t="s">
        <v>605</v>
      </c>
      <c r="L99">
        <v>557.12155063209377</v>
      </c>
      <c r="M99">
        <v>207</v>
      </c>
      <c r="N99">
        <v>4</v>
      </c>
      <c r="O99" t="s">
        <v>1248</v>
      </c>
      <c r="P99" t="s">
        <v>612</v>
      </c>
      <c r="Q99" t="s">
        <v>1024</v>
      </c>
      <c r="R99" t="s">
        <v>747</v>
      </c>
      <c r="S99" t="s">
        <v>604</v>
      </c>
      <c r="T99" s="535">
        <v>0.43125000000000002</v>
      </c>
      <c r="U99" t="s">
        <v>4714</v>
      </c>
    </row>
    <row r="100" spans="1:21" x14ac:dyDescent="0.35">
      <c r="A100" t="s">
        <v>4694</v>
      </c>
      <c r="B100" s="523">
        <v>45505</v>
      </c>
      <c r="C100">
        <v>1</v>
      </c>
      <c r="D100" s="523">
        <v>45524</v>
      </c>
      <c r="E100" s="523">
        <v>45523</v>
      </c>
      <c r="F100" t="s">
        <v>613</v>
      </c>
      <c r="G100">
        <v>233202</v>
      </c>
      <c r="H100" t="s">
        <v>403</v>
      </c>
      <c r="I100" t="s">
        <v>560</v>
      </c>
      <c r="J100" t="s">
        <v>613</v>
      </c>
      <c r="K100" t="s">
        <v>605</v>
      </c>
      <c r="L100">
        <v>3972.5932900000003</v>
      </c>
      <c r="M100">
        <v>212.2</v>
      </c>
      <c r="N100">
        <v>1</v>
      </c>
      <c r="O100" t="s">
        <v>1248</v>
      </c>
      <c r="P100" t="s">
        <v>612</v>
      </c>
      <c r="Q100" t="s">
        <v>1024</v>
      </c>
      <c r="R100" t="s">
        <v>747</v>
      </c>
      <c r="S100" t="s">
        <v>604</v>
      </c>
      <c r="T100" s="535">
        <v>0.43125000000000002</v>
      </c>
      <c r="U100" t="s">
        <v>4714</v>
      </c>
    </row>
    <row r="101" spans="1:21" x14ac:dyDescent="0.35">
      <c r="A101" t="s">
        <v>4694</v>
      </c>
      <c r="B101" s="523">
        <v>45505</v>
      </c>
      <c r="C101">
        <v>0.33333333333333331</v>
      </c>
      <c r="D101" s="523">
        <v>45524</v>
      </c>
      <c r="E101" s="523">
        <v>45523</v>
      </c>
      <c r="F101" t="s">
        <v>613</v>
      </c>
      <c r="G101">
        <v>12385</v>
      </c>
      <c r="H101" t="s">
        <v>560</v>
      </c>
      <c r="I101" t="s">
        <v>560</v>
      </c>
      <c r="J101" t="s">
        <v>613</v>
      </c>
      <c r="K101" t="s">
        <v>605</v>
      </c>
      <c r="L101">
        <v>843.08086750000018</v>
      </c>
      <c r="M101">
        <v>200</v>
      </c>
      <c r="N101">
        <v>2</v>
      </c>
      <c r="O101" t="s">
        <v>4699</v>
      </c>
      <c r="P101" t="s">
        <v>635</v>
      </c>
      <c r="Q101" t="s">
        <v>1024</v>
      </c>
      <c r="R101" t="s">
        <v>747</v>
      </c>
      <c r="S101" t="s">
        <v>604</v>
      </c>
      <c r="T101" s="535">
        <v>0.52430555555555558</v>
      </c>
      <c r="U101" t="s">
        <v>4714</v>
      </c>
    </row>
    <row r="102" spans="1:21" x14ac:dyDescent="0.35">
      <c r="A102" t="s">
        <v>4694</v>
      </c>
      <c r="B102" s="523">
        <v>45505</v>
      </c>
      <c r="C102">
        <v>0.33333333333333331</v>
      </c>
      <c r="D102" s="523">
        <v>45524</v>
      </c>
      <c r="E102" s="523">
        <v>45523</v>
      </c>
      <c r="F102" t="s">
        <v>613</v>
      </c>
      <c r="G102">
        <v>12386</v>
      </c>
      <c r="H102" t="s">
        <v>560</v>
      </c>
      <c r="I102" t="s">
        <v>560</v>
      </c>
      <c r="J102" t="s">
        <v>613</v>
      </c>
      <c r="K102" t="s">
        <v>605</v>
      </c>
      <c r="L102">
        <v>216.98439510833333</v>
      </c>
      <c r="M102">
        <v>22</v>
      </c>
      <c r="N102">
        <v>1</v>
      </c>
      <c r="O102" t="s">
        <v>4699</v>
      </c>
      <c r="P102" t="s">
        <v>635</v>
      </c>
      <c r="Q102" t="s">
        <v>1024</v>
      </c>
      <c r="R102" t="s">
        <v>747</v>
      </c>
      <c r="S102" t="s">
        <v>604</v>
      </c>
      <c r="T102" s="535">
        <v>0.52430555555555558</v>
      </c>
      <c r="U102" t="s">
        <v>4714</v>
      </c>
    </row>
    <row r="103" spans="1:21" x14ac:dyDescent="0.35">
      <c r="A103" t="s">
        <v>4694</v>
      </c>
      <c r="B103" s="523">
        <v>45505</v>
      </c>
      <c r="C103">
        <v>0.33333333333333331</v>
      </c>
      <c r="D103" s="523">
        <v>45524</v>
      </c>
      <c r="E103" s="523">
        <v>45523</v>
      </c>
      <c r="F103" t="s">
        <v>613</v>
      </c>
      <c r="G103">
        <v>12387</v>
      </c>
      <c r="H103" t="s">
        <v>560</v>
      </c>
      <c r="I103" t="s">
        <v>560</v>
      </c>
      <c r="J103" t="s">
        <v>613</v>
      </c>
      <c r="K103" t="s">
        <v>605</v>
      </c>
      <c r="L103">
        <v>269.04761904583336</v>
      </c>
      <c r="M103">
        <v>37</v>
      </c>
      <c r="N103">
        <v>1</v>
      </c>
      <c r="O103" t="s">
        <v>4699</v>
      </c>
      <c r="P103" t="s">
        <v>635</v>
      </c>
      <c r="Q103" t="s">
        <v>1024</v>
      </c>
      <c r="R103" t="s">
        <v>747</v>
      </c>
      <c r="S103" t="s">
        <v>604</v>
      </c>
      <c r="T103" s="535">
        <v>0.52430555555555558</v>
      </c>
      <c r="U103" t="s">
        <v>4714</v>
      </c>
    </row>
    <row r="104" spans="1:21" x14ac:dyDescent="0.35">
      <c r="A104" t="s">
        <v>4694</v>
      </c>
      <c r="B104" s="523">
        <v>45505</v>
      </c>
      <c r="C104">
        <v>1</v>
      </c>
      <c r="D104" s="523">
        <v>45525</v>
      </c>
      <c r="E104" s="523">
        <v>45524</v>
      </c>
      <c r="F104" t="s">
        <v>613</v>
      </c>
      <c r="G104">
        <v>12403</v>
      </c>
      <c r="H104" t="s">
        <v>560</v>
      </c>
      <c r="I104" t="s">
        <v>560</v>
      </c>
      <c r="J104" t="s">
        <v>613</v>
      </c>
      <c r="K104" t="s">
        <v>605</v>
      </c>
      <c r="L104">
        <v>1655.9912758333332</v>
      </c>
      <c r="M104">
        <v>497</v>
      </c>
      <c r="N104">
        <v>2</v>
      </c>
      <c r="O104" t="s">
        <v>4700</v>
      </c>
      <c r="P104" t="s">
        <v>612</v>
      </c>
      <c r="Q104" t="s">
        <v>1024</v>
      </c>
      <c r="R104" t="s">
        <v>747</v>
      </c>
      <c r="S104" t="s">
        <v>604</v>
      </c>
      <c r="T104" s="535">
        <v>0.45833333333333331</v>
      </c>
      <c r="U104" t="s">
        <v>4714</v>
      </c>
    </row>
    <row r="105" spans="1:21" x14ac:dyDescent="0.35">
      <c r="A105" t="s">
        <v>4694</v>
      </c>
      <c r="B105" s="523">
        <v>45505</v>
      </c>
      <c r="C105">
        <v>0.5</v>
      </c>
      <c r="D105" s="523">
        <v>45525</v>
      </c>
      <c r="E105" s="523">
        <v>45524</v>
      </c>
      <c r="F105" t="s">
        <v>613</v>
      </c>
      <c r="G105">
        <v>233424</v>
      </c>
      <c r="H105" t="s">
        <v>403</v>
      </c>
      <c r="I105" t="s">
        <v>560</v>
      </c>
      <c r="J105" t="s">
        <v>613</v>
      </c>
      <c r="K105" t="s">
        <v>605</v>
      </c>
      <c r="L105">
        <v>1554.604488707216</v>
      </c>
      <c r="M105">
        <v>16.5</v>
      </c>
      <c r="N105">
        <v>1</v>
      </c>
      <c r="O105" t="s">
        <v>4700</v>
      </c>
      <c r="P105" t="s">
        <v>612</v>
      </c>
      <c r="Q105" t="s">
        <v>1024</v>
      </c>
      <c r="R105" t="s">
        <v>747</v>
      </c>
      <c r="S105" t="s">
        <v>604</v>
      </c>
      <c r="T105" s="535">
        <v>0.45833333333333331</v>
      </c>
      <c r="U105" t="s">
        <v>4714</v>
      </c>
    </row>
    <row r="106" spans="1:21" x14ac:dyDescent="0.35">
      <c r="A106" t="s">
        <v>4694</v>
      </c>
      <c r="B106" s="523">
        <v>45505</v>
      </c>
      <c r="C106">
        <v>0.5</v>
      </c>
      <c r="D106" s="523">
        <v>45525</v>
      </c>
      <c r="E106" s="523">
        <v>45524</v>
      </c>
      <c r="F106" t="s">
        <v>613</v>
      </c>
      <c r="G106">
        <v>233465</v>
      </c>
      <c r="H106" t="s">
        <v>403</v>
      </c>
      <c r="I106" t="s">
        <v>560</v>
      </c>
      <c r="J106" t="s">
        <v>613</v>
      </c>
      <c r="K106" t="s">
        <v>605</v>
      </c>
      <c r="L106">
        <v>1473.9296021673238</v>
      </c>
      <c r="M106">
        <v>15.55</v>
      </c>
      <c r="N106">
        <v>1</v>
      </c>
      <c r="O106" t="s">
        <v>4700</v>
      </c>
      <c r="P106" t="s">
        <v>612</v>
      </c>
      <c r="Q106" t="s">
        <v>1024</v>
      </c>
      <c r="R106" t="s">
        <v>747</v>
      </c>
      <c r="S106" t="s">
        <v>604</v>
      </c>
      <c r="T106" s="535">
        <v>0.45833333333333331</v>
      </c>
      <c r="U106" t="s">
        <v>4714</v>
      </c>
    </row>
    <row r="107" spans="1:21" x14ac:dyDescent="0.35">
      <c r="A107" t="s">
        <v>4694</v>
      </c>
      <c r="B107" s="523">
        <v>45505</v>
      </c>
      <c r="C107">
        <v>0.33333333333333331</v>
      </c>
      <c r="D107" s="523">
        <v>45531</v>
      </c>
      <c r="E107" s="523">
        <v>45526</v>
      </c>
      <c r="F107" t="s">
        <v>2148</v>
      </c>
      <c r="G107">
        <v>12424</v>
      </c>
      <c r="H107" t="s">
        <v>560</v>
      </c>
      <c r="I107" t="s">
        <v>560</v>
      </c>
      <c r="J107" t="s">
        <v>613</v>
      </c>
      <c r="K107" t="s">
        <v>605</v>
      </c>
      <c r="L107">
        <v>376.66939133906254</v>
      </c>
      <c r="M107">
        <v>26.1</v>
      </c>
      <c r="N107">
        <v>3</v>
      </c>
      <c r="O107" t="s">
        <v>1313</v>
      </c>
      <c r="P107" t="s">
        <v>612</v>
      </c>
      <c r="Q107" t="s">
        <v>1024</v>
      </c>
      <c r="R107" t="s">
        <v>747</v>
      </c>
      <c r="S107" t="s">
        <v>604</v>
      </c>
      <c r="T107" s="535">
        <v>0.41458333333333336</v>
      </c>
      <c r="U107" t="s">
        <v>4682</v>
      </c>
    </row>
    <row r="108" spans="1:21" x14ac:dyDescent="0.35">
      <c r="A108" t="s">
        <v>4694</v>
      </c>
      <c r="B108" s="523">
        <v>45505</v>
      </c>
      <c r="C108">
        <v>0.33333333333333331</v>
      </c>
      <c r="D108" s="523">
        <v>45531</v>
      </c>
      <c r="E108" s="523">
        <v>45526</v>
      </c>
      <c r="F108" t="s">
        <v>2148</v>
      </c>
      <c r="G108">
        <v>12425</v>
      </c>
      <c r="H108" t="s">
        <v>560</v>
      </c>
      <c r="I108" t="s">
        <v>560</v>
      </c>
      <c r="J108" t="s">
        <v>613</v>
      </c>
      <c r="K108" t="s">
        <v>605</v>
      </c>
      <c r="L108">
        <v>278.99585009531256</v>
      </c>
      <c r="M108">
        <v>15.3</v>
      </c>
      <c r="N108">
        <v>1</v>
      </c>
      <c r="O108" t="s">
        <v>1313</v>
      </c>
      <c r="P108" t="s">
        <v>612</v>
      </c>
      <c r="Q108" t="s">
        <v>1024</v>
      </c>
      <c r="R108" t="s">
        <v>747</v>
      </c>
      <c r="S108" t="s">
        <v>604</v>
      </c>
      <c r="T108" s="535">
        <v>0.41458333333333336</v>
      </c>
      <c r="U108" t="s">
        <v>4682</v>
      </c>
    </row>
    <row r="109" spans="1:21" x14ac:dyDescent="0.35">
      <c r="A109" t="s">
        <v>4694</v>
      </c>
      <c r="B109" s="523">
        <v>45505</v>
      </c>
      <c r="C109">
        <v>0.33333333333333331</v>
      </c>
      <c r="D109" s="523">
        <v>45531</v>
      </c>
      <c r="E109" s="523">
        <v>45526</v>
      </c>
      <c r="F109" t="s">
        <v>2148</v>
      </c>
      <c r="G109">
        <v>12426</v>
      </c>
      <c r="H109" t="s">
        <v>560</v>
      </c>
      <c r="I109" t="s">
        <v>560</v>
      </c>
      <c r="J109" t="s">
        <v>613</v>
      </c>
      <c r="K109" t="s">
        <v>605</v>
      </c>
      <c r="L109">
        <v>665.16809186458329</v>
      </c>
      <c r="M109">
        <v>58</v>
      </c>
      <c r="N109">
        <v>1</v>
      </c>
      <c r="O109" t="s">
        <v>1313</v>
      </c>
      <c r="P109" t="s">
        <v>612</v>
      </c>
      <c r="Q109" t="s">
        <v>1024</v>
      </c>
      <c r="R109" t="s">
        <v>747</v>
      </c>
      <c r="S109" t="s">
        <v>604</v>
      </c>
      <c r="T109" s="535">
        <v>0.41458333333333336</v>
      </c>
      <c r="U109" t="s">
        <v>4682</v>
      </c>
    </row>
    <row r="110" spans="1:21" x14ac:dyDescent="0.35">
      <c r="A110" t="s">
        <v>4694</v>
      </c>
      <c r="B110" s="523">
        <v>45505</v>
      </c>
      <c r="C110">
        <v>0.5</v>
      </c>
      <c r="D110" s="523">
        <v>45531</v>
      </c>
      <c r="E110" s="523">
        <v>45526</v>
      </c>
      <c r="F110" t="s">
        <v>2148</v>
      </c>
      <c r="G110">
        <v>233775</v>
      </c>
      <c r="H110" t="s">
        <v>403</v>
      </c>
      <c r="I110" t="s">
        <v>560</v>
      </c>
      <c r="J110" t="s">
        <v>613</v>
      </c>
      <c r="K110" t="s">
        <v>605</v>
      </c>
      <c r="L110">
        <v>1113.1231911363636</v>
      </c>
      <c r="M110">
        <v>98</v>
      </c>
      <c r="N110">
        <v>1</v>
      </c>
      <c r="O110" t="s">
        <v>1313</v>
      </c>
      <c r="P110" t="s">
        <v>612</v>
      </c>
      <c r="Q110" t="s">
        <v>1024</v>
      </c>
      <c r="R110" t="s">
        <v>747</v>
      </c>
      <c r="S110" t="s">
        <v>604</v>
      </c>
      <c r="T110" s="535">
        <v>0.41458333333333336</v>
      </c>
      <c r="U110" t="s">
        <v>4682</v>
      </c>
    </row>
    <row r="111" spans="1:21" x14ac:dyDescent="0.35">
      <c r="A111" t="s">
        <v>4694</v>
      </c>
      <c r="B111" s="523">
        <v>45505</v>
      </c>
      <c r="C111">
        <v>0.5</v>
      </c>
      <c r="D111" s="523">
        <v>45531</v>
      </c>
      <c r="E111" s="523">
        <v>45526</v>
      </c>
      <c r="F111" t="s">
        <v>2148</v>
      </c>
      <c r="G111">
        <v>233774</v>
      </c>
      <c r="H111" t="s">
        <v>403</v>
      </c>
      <c r="I111" t="s">
        <v>560</v>
      </c>
      <c r="J111" t="s">
        <v>613</v>
      </c>
      <c r="K111" t="s">
        <v>605</v>
      </c>
      <c r="L111">
        <v>917.26317068181811</v>
      </c>
      <c r="M111">
        <v>78</v>
      </c>
      <c r="N111">
        <v>1</v>
      </c>
      <c r="O111" t="s">
        <v>1313</v>
      </c>
      <c r="P111" t="s">
        <v>612</v>
      </c>
      <c r="Q111" t="s">
        <v>1024</v>
      </c>
      <c r="R111" t="s">
        <v>747</v>
      </c>
      <c r="S111" t="s">
        <v>604</v>
      </c>
      <c r="T111" s="535">
        <v>0.41458333333333336</v>
      </c>
      <c r="U111" t="s">
        <v>4682</v>
      </c>
    </row>
    <row r="112" spans="1:21" x14ac:dyDescent="0.35">
      <c r="A112" t="s">
        <v>4694</v>
      </c>
      <c r="B112" s="523">
        <v>45505</v>
      </c>
      <c r="C112">
        <v>0.2</v>
      </c>
      <c r="D112" s="523">
        <v>45531</v>
      </c>
      <c r="E112" s="523">
        <v>45527</v>
      </c>
      <c r="F112" t="s">
        <v>2148</v>
      </c>
      <c r="G112">
        <v>12432</v>
      </c>
      <c r="H112" t="s">
        <v>560</v>
      </c>
      <c r="I112" t="s">
        <v>560</v>
      </c>
      <c r="J112" t="s">
        <v>613</v>
      </c>
      <c r="K112" t="s">
        <v>605</v>
      </c>
      <c r="L112">
        <v>188.21747336937813</v>
      </c>
      <c r="M112">
        <v>72.209999999999994</v>
      </c>
      <c r="N112">
        <v>2</v>
      </c>
      <c r="O112" t="s">
        <v>1329</v>
      </c>
      <c r="P112" t="s">
        <v>612</v>
      </c>
      <c r="Q112" t="s">
        <v>1024</v>
      </c>
      <c r="R112" t="s">
        <v>1024</v>
      </c>
      <c r="S112" t="s">
        <v>604</v>
      </c>
      <c r="T112" s="535">
        <v>0.375</v>
      </c>
      <c r="U112" t="s">
        <v>4682</v>
      </c>
    </row>
    <row r="113" spans="1:21" x14ac:dyDescent="0.35">
      <c r="A113" t="s">
        <v>4694</v>
      </c>
      <c r="B113" s="523">
        <v>45505</v>
      </c>
      <c r="C113">
        <v>0.2</v>
      </c>
      <c r="D113" s="523">
        <v>45531</v>
      </c>
      <c r="E113" s="523">
        <v>45527</v>
      </c>
      <c r="F113" t="s">
        <v>2148</v>
      </c>
      <c r="G113">
        <v>12435</v>
      </c>
      <c r="H113" t="s">
        <v>560</v>
      </c>
      <c r="I113" t="s">
        <v>560</v>
      </c>
      <c r="J113" t="s">
        <v>613</v>
      </c>
      <c r="K113" t="s">
        <v>605</v>
      </c>
      <c r="L113">
        <v>882.00306371669785</v>
      </c>
      <c r="M113">
        <v>698</v>
      </c>
      <c r="N113">
        <v>4</v>
      </c>
      <c r="O113" t="s">
        <v>1329</v>
      </c>
      <c r="P113" t="s">
        <v>612</v>
      </c>
      <c r="Q113" t="s">
        <v>1024</v>
      </c>
      <c r="R113" t="s">
        <v>1024</v>
      </c>
      <c r="S113" t="s">
        <v>604</v>
      </c>
      <c r="T113" s="535">
        <v>0.375</v>
      </c>
      <c r="U113" t="s">
        <v>4682</v>
      </c>
    </row>
    <row r="114" spans="1:21" x14ac:dyDescent="0.35">
      <c r="A114" t="s">
        <v>4694</v>
      </c>
      <c r="B114" s="523">
        <v>45505</v>
      </c>
      <c r="C114">
        <v>0.2</v>
      </c>
      <c r="D114" s="523">
        <v>45531</v>
      </c>
      <c r="E114" s="523">
        <v>45527</v>
      </c>
      <c r="F114" t="s">
        <v>2148</v>
      </c>
      <c r="G114">
        <v>12433</v>
      </c>
      <c r="H114" t="s">
        <v>560</v>
      </c>
      <c r="I114" t="s">
        <v>560</v>
      </c>
      <c r="J114" t="s">
        <v>613</v>
      </c>
      <c r="K114" t="s">
        <v>605</v>
      </c>
      <c r="L114">
        <v>525.13624424378133</v>
      </c>
      <c r="M114">
        <v>629.6</v>
      </c>
      <c r="N114">
        <v>1</v>
      </c>
      <c r="O114" t="s">
        <v>1329</v>
      </c>
      <c r="P114" t="s">
        <v>612</v>
      </c>
      <c r="Q114" t="s">
        <v>1024</v>
      </c>
      <c r="R114" t="s">
        <v>1024</v>
      </c>
      <c r="S114" t="s">
        <v>604</v>
      </c>
      <c r="T114" s="535">
        <v>0.375</v>
      </c>
      <c r="U114" t="s">
        <v>4682</v>
      </c>
    </row>
    <row r="115" spans="1:21" x14ac:dyDescent="0.35">
      <c r="A115" t="s">
        <v>4694</v>
      </c>
      <c r="B115" s="523">
        <v>45505</v>
      </c>
      <c r="C115">
        <v>0.2</v>
      </c>
      <c r="D115" s="523">
        <v>45531</v>
      </c>
      <c r="E115" s="523">
        <v>45527</v>
      </c>
      <c r="F115" t="s">
        <v>2148</v>
      </c>
      <c r="G115">
        <v>12431</v>
      </c>
      <c r="H115" t="s">
        <v>560</v>
      </c>
      <c r="I115" t="s">
        <v>560</v>
      </c>
      <c r="J115" t="s">
        <v>613</v>
      </c>
      <c r="K115" t="s">
        <v>605</v>
      </c>
      <c r="L115">
        <v>7548.1707531757811</v>
      </c>
      <c r="M115">
        <v>5007</v>
      </c>
      <c r="N115">
        <v>5</v>
      </c>
      <c r="O115" t="s">
        <v>1329</v>
      </c>
      <c r="P115" t="s">
        <v>612</v>
      </c>
      <c r="Q115" t="s">
        <v>1024</v>
      </c>
      <c r="R115" t="s">
        <v>1024</v>
      </c>
      <c r="S115" t="s">
        <v>604</v>
      </c>
      <c r="T115" s="535">
        <v>0.375</v>
      </c>
      <c r="U115" t="s">
        <v>4682</v>
      </c>
    </row>
    <row r="116" spans="1:21" x14ac:dyDescent="0.35">
      <c r="A116" t="s">
        <v>4694</v>
      </c>
      <c r="B116" s="523">
        <v>45505</v>
      </c>
      <c r="C116">
        <v>0.2</v>
      </c>
      <c r="D116" s="523">
        <v>45531</v>
      </c>
      <c r="E116" s="523">
        <v>45527</v>
      </c>
      <c r="F116" t="s">
        <v>2148</v>
      </c>
      <c r="G116">
        <v>12434</v>
      </c>
      <c r="H116" t="s">
        <v>560</v>
      </c>
      <c r="I116" t="s">
        <v>560</v>
      </c>
      <c r="J116" t="s">
        <v>613</v>
      </c>
      <c r="K116" t="s">
        <v>605</v>
      </c>
      <c r="L116">
        <v>861.00709389560416</v>
      </c>
      <c r="M116">
        <v>65.400000000000006</v>
      </c>
      <c r="N116">
        <v>3</v>
      </c>
      <c r="O116" t="s">
        <v>1329</v>
      </c>
      <c r="P116" t="s">
        <v>612</v>
      </c>
      <c r="Q116" t="s">
        <v>1024</v>
      </c>
      <c r="R116" t="s">
        <v>1024</v>
      </c>
      <c r="S116" t="s">
        <v>604</v>
      </c>
      <c r="T116" s="535">
        <v>0.375</v>
      </c>
      <c r="U116" t="s">
        <v>4682</v>
      </c>
    </row>
    <row r="117" spans="1:21" x14ac:dyDescent="0.35">
      <c r="A117" t="s">
        <v>4694</v>
      </c>
      <c r="B117" s="523">
        <v>45505</v>
      </c>
      <c r="C117">
        <v>1</v>
      </c>
      <c r="D117" s="523">
        <v>45531</v>
      </c>
      <c r="E117" s="523">
        <v>45527</v>
      </c>
      <c r="F117" t="s">
        <v>2148</v>
      </c>
      <c r="G117">
        <v>233913</v>
      </c>
      <c r="H117" t="s">
        <v>403</v>
      </c>
      <c r="I117" t="s">
        <v>560</v>
      </c>
      <c r="J117" t="s">
        <v>613</v>
      </c>
      <c r="K117" t="s">
        <v>605</v>
      </c>
      <c r="L117">
        <v>3389.6136363636365</v>
      </c>
      <c r="M117">
        <v>12.74</v>
      </c>
      <c r="N117">
        <v>1</v>
      </c>
      <c r="O117" t="s">
        <v>1329</v>
      </c>
      <c r="P117" t="s">
        <v>612</v>
      </c>
      <c r="Q117" t="s">
        <v>1024</v>
      </c>
      <c r="R117" t="s">
        <v>1024</v>
      </c>
      <c r="S117" t="s">
        <v>604</v>
      </c>
      <c r="T117" s="535">
        <v>0.375</v>
      </c>
      <c r="U117" t="s">
        <v>4682</v>
      </c>
    </row>
    <row r="118" spans="1:21" x14ac:dyDescent="0.35">
      <c r="A118" t="s">
        <v>4694</v>
      </c>
      <c r="B118" s="523">
        <v>45505</v>
      </c>
      <c r="C118">
        <v>0.5</v>
      </c>
      <c r="D118" s="523">
        <v>45531</v>
      </c>
      <c r="E118" s="523">
        <v>45527</v>
      </c>
      <c r="F118" t="s">
        <v>2148</v>
      </c>
      <c r="G118">
        <v>12427</v>
      </c>
      <c r="H118" t="s">
        <v>560</v>
      </c>
      <c r="I118" t="s">
        <v>560</v>
      </c>
      <c r="J118" t="s">
        <v>613</v>
      </c>
      <c r="K118" t="s">
        <v>605</v>
      </c>
      <c r="L118">
        <v>957.11758243750012</v>
      </c>
      <c r="M118">
        <v>100</v>
      </c>
      <c r="N118">
        <v>1</v>
      </c>
      <c r="O118" t="s">
        <v>4685</v>
      </c>
      <c r="P118" t="s">
        <v>4681</v>
      </c>
      <c r="Q118" t="s">
        <v>1024</v>
      </c>
      <c r="R118" t="s">
        <v>1024</v>
      </c>
      <c r="S118" t="s">
        <v>604</v>
      </c>
      <c r="T118" s="535">
        <v>0.48333333333333334</v>
      </c>
      <c r="U118" t="s">
        <v>4714</v>
      </c>
    </row>
    <row r="119" spans="1:21" x14ac:dyDescent="0.35">
      <c r="A119" t="s">
        <v>4694</v>
      </c>
      <c r="B119" s="523">
        <v>45505</v>
      </c>
      <c r="C119">
        <v>0.5</v>
      </c>
      <c r="D119" s="523">
        <v>45531</v>
      </c>
      <c r="E119" s="523">
        <v>45527</v>
      </c>
      <c r="F119" t="s">
        <v>2148</v>
      </c>
      <c r="G119">
        <v>12428</v>
      </c>
      <c r="H119" t="s">
        <v>560</v>
      </c>
      <c r="I119" t="s">
        <v>560</v>
      </c>
      <c r="J119" t="s">
        <v>613</v>
      </c>
      <c r="K119" t="s">
        <v>605</v>
      </c>
      <c r="L119">
        <v>223.0907508261875</v>
      </c>
      <c r="M119">
        <v>10.1</v>
      </c>
      <c r="N119">
        <v>2</v>
      </c>
      <c r="O119" t="s">
        <v>4685</v>
      </c>
      <c r="P119" t="s">
        <v>4681</v>
      </c>
      <c r="Q119" t="s">
        <v>1024</v>
      </c>
      <c r="R119" t="s">
        <v>1024</v>
      </c>
      <c r="S119" t="s">
        <v>604</v>
      </c>
      <c r="T119" s="535">
        <v>0.48333333333333334</v>
      </c>
      <c r="U119" t="s">
        <v>4714</v>
      </c>
    </row>
    <row r="120" spans="1:21" x14ac:dyDescent="0.35">
      <c r="A120" t="s">
        <v>4694</v>
      </c>
      <c r="B120" s="523">
        <v>45505</v>
      </c>
      <c r="C120">
        <v>1</v>
      </c>
      <c r="D120" s="523">
        <v>45531</v>
      </c>
      <c r="E120" s="523">
        <v>45531</v>
      </c>
      <c r="F120" t="s">
        <v>613</v>
      </c>
      <c r="G120">
        <v>12436</v>
      </c>
      <c r="H120" t="s">
        <v>560</v>
      </c>
      <c r="I120" t="s">
        <v>560</v>
      </c>
      <c r="J120" t="s">
        <v>613</v>
      </c>
      <c r="K120" t="s">
        <v>605</v>
      </c>
      <c r="L120">
        <v>1314.9387091666665</v>
      </c>
      <c r="M120">
        <v>542</v>
      </c>
      <c r="N120">
        <v>3</v>
      </c>
      <c r="O120" t="s">
        <v>4687</v>
      </c>
      <c r="P120" t="s">
        <v>4681</v>
      </c>
      <c r="Q120" t="s">
        <v>1024</v>
      </c>
      <c r="R120" t="s">
        <v>1024</v>
      </c>
      <c r="S120" t="s">
        <v>604</v>
      </c>
      <c r="T120" s="535">
        <v>0.43958333333333333</v>
      </c>
      <c r="U120" t="s">
        <v>4714</v>
      </c>
    </row>
    <row r="121" spans="1:21" x14ac:dyDescent="0.35">
      <c r="A121" t="s">
        <v>4694</v>
      </c>
      <c r="B121" s="523">
        <v>45505</v>
      </c>
      <c r="C121">
        <v>0.5</v>
      </c>
      <c r="D121" s="523">
        <v>45532</v>
      </c>
      <c r="E121" s="523">
        <v>45532</v>
      </c>
      <c r="F121" t="s">
        <v>613</v>
      </c>
      <c r="G121">
        <v>12440</v>
      </c>
      <c r="H121" t="s">
        <v>560</v>
      </c>
      <c r="I121" t="s">
        <v>560</v>
      </c>
      <c r="J121" t="s">
        <v>613</v>
      </c>
      <c r="K121" t="s">
        <v>605</v>
      </c>
      <c r="L121">
        <v>2168.9874254592269</v>
      </c>
      <c r="M121">
        <v>879.86</v>
      </c>
      <c r="N121">
        <v>4</v>
      </c>
      <c r="O121" t="s">
        <v>4701</v>
      </c>
      <c r="P121" t="s">
        <v>612</v>
      </c>
      <c r="Q121" t="s">
        <v>1024</v>
      </c>
      <c r="R121" t="s">
        <v>747</v>
      </c>
      <c r="S121" t="s">
        <v>604</v>
      </c>
      <c r="T121" s="535">
        <v>0.44097222222222221</v>
      </c>
      <c r="U121" t="s">
        <v>4714</v>
      </c>
    </row>
    <row r="122" spans="1:21" x14ac:dyDescent="0.35">
      <c r="A122" t="s">
        <v>4694</v>
      </c>
      <c r="B122" s="523">
        <v>45505</v>
      </c>
      <c r="C122">
        <v>0.5</v>
      </c>
      <c r="D122" s="523">
        <v>45532</v>
      </c>
      <c r="E122" s="523">
        <v>45532</v>
      </c>
      <c r="F122" t="s">
        <v>613</v>
      </c>
      <c r="G122">
        <v>12441</v>
      </c>
      <c r="H122" t="s">
        <v>560</v>
      </c>
      <c r="I122" t="s">
        <v>560</v>
      </c>
      <c r="J122" t="s">
        <v>613</v>
      </c>
      <c r="K122" t="s">
        <v>605</v>
      </c>
      <c r="L122">
        <v>155.0957827996875</v>
      </c>
      <c r="M122">
        <v>9</v>
      </c>
      <c r="N122">
        <v>1</v>
      </c>
      <c r="O122" t="s">
        <v>4701</v>
      </c>
      <c r="P122" t="s">
        <v>612</v>
      </c>
      <c r="Q122" t="s">
        <v>1024</v>
      </c>
      <c r="R122" t="s">
        <v>747</v>
      </c>
      <c r="S122" t="s">
        <v>604</v>
      </c>
      <c r="T122" s="535">
        <v>0.44097222222222221</v>
      </c>
      <c r="U122" t="s">
        <v>4714</v>
      </c>
    </row>
    <row r="123" spans="1:21" x14ac:dyDescent="0.35">
      <c r="A123" t="s">
        <v>4694</v>
      </c>
      <c r="B123" s="523">
        <v>45505</v>
      </c>
      <c r="C123">
        <v>0.5</v>
      </c>
      <c r="D123" s="523">
        <v>45532</v>
      </c>
      <c r="E123" s="523">
        <v>45532</v>
      </c>
      <c r="F123" t="s">
        <v>613</v>
      </c>
      <c r="G123">
        <v>234047</v>
      </c>
      <c r="H123" t="s">
        <v>403</v>
      </c>
      <c r="I123" t="s">
        <v>560</v>
      </c>
      <c r="J123" t="s">
        <v>613</v>
      </c>
      <c r="K123" t="s">
        <v>605</v>
      </c>
      <c r="L123">
        <v>3125.2544108418178</v>
      </c>
      <c r="M123">
        <v>1116.8</v>
      </c>
      <c r="N123">
        <v>4</v>
      </c>
      <c r="O123" t="s">
        <v>4701</v>
      </c>
      <c r="P123" t="s">
        <v>612</v>
      </c>
      <c r="Q123" t="s">
        <v>1024</v>
      </c>
      <c r="R123" t="s">
        <v>747</v>
      </c>
      <c r="S123" t="s">
        <v>604</v>
      </c>
      <c r="T123" s="535">
        <v>0.44097222222222221</v>
      </c>
      <c r="U123" t="s">
        <v>4714</v>
      </c>
    </row>
    <row r="124" spans="1:21" x14ac:dyDescent="0.35">
      <c r="A124" t="s">
        <v>4694</v>
      </c>
      <c r="B124" s="523">
        <v>45505</v>
      </c>
      <c r="C124">
        <v>0.5</v>
      </c>
      <c r="D124" s="523">
        <v>45532</v>
      </c>
      <c r="E124" s="523">
        <v>45532</v>
      </c>
      <c r="F124" t="s">
        <v>613</v>
      </c>
      <c r="G124">
        <v>234046</v>
      </c>
      <c r="H124" t="s">
        <v>403</v>
      </c>
      <c r="I124" t="s">
        <v>560</v>
      </c>
      <c r="J124" t="s">
        <v>613</v>
      </c>
      <c r="K124" t="s">
        <v>605</v>
      </c>
      <c r="L124">
        <v>380.36767288590909</v>
      </c>
      <c r="M124">
        <v>101.6</v>
      </c>
      <c r="N124">
        <v>2</v>
      </c>
      <c r="O124" t="s">
        <v>4701</v>
      </c>
      <c r="P124" t="s">
        <v>612</v>
      </c>
      <c r="Q124" t="s">
        <v>1024</v>
      </c>
      <c r="R124" t="s">
        <v>747</v>
      </c>
      <c r="S124" t="s">
        <v>604</v>
      </c>
      <c r="T124" s="535">
        <v>0.44097222222222221</v>
      </c>
      <c r="U124" t="s">
        <v>4714</v>
      </c>
    </row>
    <row r="125" spans="1:21" x14ac:dyDescent="0.35">
      <c r="A125" t="s">
        <v>4694</v>
      </c>
      <c r="B125" s="523">
        <v>45505</v>
      </c>
      <c r="C125">
        <v>1</v>
      </c>
      <c r="D125" s="523">
        <v>45534</v>
      </c>
      <c r="E125" s="523">
        <v>45533</v>
      </c>
      <c r="F125" t="s">
        <v>613</v>
      </c>
      <c r="G125">
        <v>234293</v>
      </c>
      <c r="H125" t="s">
        <v>1309</v>
      </c>
      <c r="I125" t="s">
        <v>560</v>
      </c>
      <c r="J125" t="s">
        <v>613</v>
      </c>
      <c r="K125" t="s">
        <v>605</v>
      </c>
      <c r="L125">
        <v>1847.4149300000001</v>
      </c>
      <c r="M125">
        <v>126</v>
      </c>
      <c r="N125">
        <v>1</v>
      </c>
      <c r="O125" t="s">
        <v>4702</v>
      </c>
      <c r="P125" t="s">
        <v>635</v>
      </c>
      <c r="Q125" t="s">
        <v>1024</v>
      </c>
      <c r="R125" t="s">
        <v>1024</v>
      </c>
      <c r="S125" t="s">
        <v>604</v>
      </c>
      <c r="T125" s="535">
        <v>0.62777777777777777</v>
      </c>
      <c r="U125" t="s">
        <v>4714</v>
      </c>
    </row>
    <row r="126" spans="1:21" x14ac:dyDescent="0.35">
      <c r="A126" t="s">
        <v>4694</v>
      </c>
      <c r="B126" s="523">
        <v>45536</v>
      </c>
      <c r="C126">
        <v>2.7777777777777776E-2</v>
      </c>
      <c r="D126" s="523">
        <v>45537</v>
      </c>
      <c r="E126" s="523">
        <v>45537</v>
      </c>
      <c r="F126" t="s">
        <v>613</v>
      </c>
      <c r="G126">
        <v>12452</v>
      </c>
      <c r="H126" t="s">
        <v>560</v>
      </c>
      <c r="I126" t="s">
        <v>560</v>
      </c>
      <c r="J126" t="s">
        <v>613</v>
      </c>
      <c r="K126" t="s">
        <v>605</v>
      </c>
      <c r="L126">
        <v>183.32253809314582</v>
      </c>
      <c r="M126">
        <v>84.7</v>
      </c>
      <c r="N126">
        <v>9</v>
      </c>
      <c r="O126" t="s">
        <v>4680</v>
      </c>
      <c r="P126" t="s">
        <v>4681</v>
      </c>
      <c r="Q126" t="s">
        <v>1024</v>
      </c>
      <c r="R126" t="s">
        <v>747</v>
      </c>
      <c r="S126" t="s">
        <v>604</v>
      </c>
      <c r="T126" s="535">
        <v>0.37569444444444444</v>
      </c>
      <c r="U126" t="s">
        <v>4682</v>
      </c>
    </row>
    <row r="127" spans="1:21" x14ac:dyDescent="0.35">
      <c r="A127" t="s">
        <v>4694</v>
      </c>
      <c r="B127" s="523">
        <v>45536</v>
      </c>
      <c r="C127">
        <v>2.7777777777777776E-2</v>
      </c>
      <c r="D127" s="523">
        <v>45537</v>
      </c>
      <c r="E127" s="523">
        <v>45537</v>
      </c>
      <c r="F127" t="s">
        <v>613</v>
      </c>
      <c r="G127">
        <v>12451</v>
      </c>
      <c r="H127" t="s">
        <v>560</v>
      </c>
      <c r="I127" t="s">
        <v>560</v>
      </c>
      <c r="J127" t="s">
        <v>613</v>
      </c>
      <c r="K127" t="s">
        <v>605</v>
      </c>
      <c r="L127">
        <v>161.69651230570832</v>
      </c>
      <c r="M127">
        <v>41.8</v>
      </c>
      <c r="N127">
        <v>6</v>
      </c>
      <c r="O127" t="s">
        <v>4680</v>
      </c>
      <c r="P127" t="s">
        <v>4681</v>
      </c>
      <c r="Q127" t="s">
        <v>1024</v>
      </c>
      <c r="R127" t="s">
        <v>747</v>
      </c>
      <c r="S127" t="s">
        <v>604</v>
      </c>
      <c r="T127" s="535">
        <v>0.37569444444444444</v>
      </c>
      <c r="U127" t="s">
        <v>4682</v>
      </c>
    </row>
    <row r="128" spans="1:21" x14ac:dyDescent="0.35">
      <c r="A128" t="s">
        <v>4694</v>
      </c>
      <c r="B128" s="523">
        <v>45536</v>
      </c>
      <c r="C128">
        <v>2.7777777777777776E-2</v>
      </c>
      <c r="D128" s="523">
        <v>45537</v>
      </c>
      <c r="E128" s="523">
        <v>45537</v>
      </c>
      <c r="F128" t="s">
        <v>613</v>
      </c>
      <c r="G128">
        <v>12453</v>
      </c>
      <c r="H128" t="s">
        <v>560</v>
      </c>
      <c r="I128" t="s">
        <v>560</v>
      </c>
      <c r="J128" t="s">
        <v>613</v>
      </c>
      <c r="K128" t="s">
        <v>605</v>
      </c>
      <c r="L128">
        <v>1425.5603395293751</v>
      </c>
      <c r="M128">
        <v>1237</v>
      </c>
      <c r="N128">
        <v>2</v>
      </c>
      <c r="O128" t="s">
        <v>4680</v>
      </c>
      <c r="P128" t="s">
        <v>4681</v>
      </c>
      <c r="Q128" t="s">
        <v>1024</v>
      </c>
      <c r="R128" t="s">
        <v>747</v>
      </c>
      <c r="S128" t="s">
        <v>604</v>
      </c>
      <c r="T128" s="535">
        <v>0.37569444444444444</v>
      </c>
      <c r="U128" t="s">
        <v>4682</v>
      </c>
    </row>
    <row r="129" spans="1:21" x14ac:dyDescent="0.35">
      <c r="A129" t="s">
        <v>4694</v>
      </c>
      <c r="B129" s="523">
        <v>45536</v>
      </c>
      <c r="C129">
        <v>2.7777777777777776E-2</v>
      </c>
      <c r="D129" s="523">
        <v>45537</v>
      </c>
      <c r="E129" s="523">
        <v>45537</v>
      </c>
      <c r="F129" t="s">
        <v>613</v>
      </c>
      <c r="G129">
        <v>12454</v>
      </c>
      <c r="H129" t="s">
        <v>560</v>
      </c>
      <c r="I129" t="s">
        <v>560</v>
      </c>
      <c r="J129" t="s">
        <v>613</v>
      </c>
      <c r="K129" t="s">
        <v>605</v>
      </c>
      <c r="L129">
        <v>662.26164987854168</v>
      </c>
      <c r="M129">
        <v>769</v>
      </c>
      <c r="N129">
        <v>2</v>
      </c>
      <c r="O129" t="s">
        <v>4680</v>
      </c>
      <c r="P129" t="s">
        <v>4681</v>
      </c>
      <c r="Q129" t="s">
        <v>1024</v>
      </c>
      <c r="R129" t="s">
        <v>747</v>
      </c>
      <c r="S129" t="s">
        <v>604</v>
      </c>
      <c r="T129" s="535">
        <v>0.37569444444444444</v>
      </c>
      <c r="U129" t="s">
        <v>4682</v>
      </c>
    </row>
    <row r="130" spans="1:21" x14ac:dyDescent="0.35">
      <c r="A130" t="s">
        <v>4694</v>
      </c>
      <c r="B130" s="523">
        <v>45536</v>
      </c>
      <c r="C130">
        <v>2.7777777777777776E-2</v>
      </c>
      <c r="D130" s="523">
        <v>45539</v>
      </c>
      <c r="E130" s="523">
        <v>45539</v>
      </c>
      <c r="F130" t="s">
        <v>613</v>
      </c>
      <c r="G130">
        <v>12467</v>
      </c>
      <c r="H130" t="s">
        <v>560</v>
      </c>
      <c r="I130" t="s">
        <v>560</v>
      </c>
      <c r="J130" t="s">
        <v>613</v>
      </c>
      <c r="K130" t="s">
        <v>605</v>
      </c>
      <c r="L130">
        <v>409.22406121514581</v>
      </c>
      <c r="M130">
        <v>100.2</v>
      </c>
      <c r="N130">
        <v>3</v>
      </c>
      <c r="O130" t="s">
        <v>4680</v>
      </c>
      <c r="P130" t="s">
        <v>4681</v>
      </c>
      <c r="Q130" t="s">
        <v>1024</v>
      </c>
      <c r="R130" t="s">
        <v>1024</v>
      </c>
      <c r="S130" t="s">
        <v>604</v>
      </c>
      <c r="T130" s="535">
        <v>0.60624999999999996</v>
      </c>
      <c r="U130" t="s">
        <v>4714</v>
      </c>
    </row>
    <row r="131" spans="1:21" x14ac:dyDescent="0.35">
      <c r="A131" t="s">
        <v>4694</v>
      </c>
      <c r="B131" s="523">
        <v>45536</v>
      </c>
      <c r="C131">
        <v>2.7777777777777776E-2</v>
      </c>
      <c r="D131" s="523">
        <v>45539</v>
      </c>
      <c r="E131" s="523">
        <v>45539</v>
      </c>
      <c r="F131" t="s">
        <v>613</v>
      </c>
      <c r="G131">
        <v>12468</v>
      </c>
      <c r="H131" t="s">
        <v>560</v>
      </c>
      <c r="I131" t="s">
        <v>560</v>
      </c>
      <c r="J131" t="s">
        <v>613</v>
      </c>
      <c r="K131" t="s">
        <v>605</v>
      </c>
      <c r="L131">
        <v>300.65707877493753</v>
      </c>
      <c r="M131">
        <v>62.2</v>
      </c>
      <c r="N131">
        <v>6</v>
      </c>
      <c r="O131" t="s">
        <v>4680</v>
      </c>
      <c r="P131" t="s">
        <v>4681</v>
      </c>
      <c r="Q131" t="s">
        <v>1024</v>
      </c>
      <c r="R131" t="s">
        <v>1024</v>
      </c>
      <c r="S131" t="s">
        <v>604</v>
      </c>
      <c r="T131" s="535">
        <v>0.60624999999999996</v>
      </c>
      <c r="U131" t="s">
        <v>4714</v>
      </c>
    </row>
    <row r="132" spans="1:21" x14ac:dyDescent="0.35">
      <c r="A132" t="s">
        <v>4694</v>
      </c>
      <c r="B132" s="523">
        <v>45536</v>
      </c>
      <c r="C132">
        <v>2.7777777777777776E-2</v>
      </c>
      <c r="D132" s="523">
        <v>45539</v>
      </c>
      <c r="E132" s="523">
        <v>45539</v>
      </c>
      <c r="F132" t="s">
        <v>613</v>
      </c>
      <c r="G132">
        <v>12469</v>
      </c>
      <c r="H132" t="s">
        <v>560</v>
      </c>
      <c r="I132" t="s">
        <v>560</v>
      </c>
      <c r="J132" t="s">
        <v>613</v>
      </c>
      <c r="K132" t="s">
        <v>605</v>
      </c>
      <c r="L132">
        <v>727.95855819260419</v>
      </c>
      <c r="M132">
        <v>187</v>
      </c>
      <c r="N132">
        <v>2</v>
      </c>
      <c r="O132" t="s">
        <v>4680</v>
      </c>
      <c r="P132" t="s">
        <v>4681</v>
      </c>
      <c r="Q132" t="s">
        <v>1024</v>
      </c>
      <c r="R132" t="s">
        <v>1024</v>
      </c>
      <c r="S132" t="s">
        <v>604</v>
      </c>
      <c r="T132" s="535">
        <v>0.60624999999999996</v>
      </c>
      <c r="U132" t="s">
        <v>4714</v>
      </c>
    </row>
    <row r="133" spans="1:21" x14ac:dyDescent="0.35">
      <c r="A133" t="s">
        <v>4694</v>
      </c>
      <c r="B133" s="523">
        <v>45536</v>
      </c>
      <c r="C133">
        <v>2.7777777777777776E-2</v>
      </c>
      <c r="D133" s="523">
        <v>45545</v>
      </c>
      <c r="E133" s="523">
        <v>45540</v>
      </c>
      <c r="F133" t="s">
        <v>2148</v>
      </c>
      <c r="G133">
        <v>12478</v>
      </c>
      <c r="H133" t="s">
        <v>560</v>
      </c>
      <c r="I133" t="s">
        <v>560</v>
      </c>
      <c r="J133" t="s">
        <v>613</v>
      </c>
      <c r="K133" t="s">
        <v>605</v>
      </c>
      <c r="L133">
        <v>353.68979971145836</v>
      </c>
      <c r="M133">
        <v>73</v>
      </c>
      <c r="N133">
        <v>1</v>
      </c>
      <c r="O133" t="s">
        <v>4680</v>
      </c>
      <c r="P133" t="s">
        <v>4681</v>
      </c>
      <c r="Q133" t="s">
        <v>1024</v>
      </c>
      <c r="R133" t="s">
        <v>1024</v>
      </c>
      <c r="S133" t="s">
        <v>604</v>
      </c>
      <c r="T133" s="535">
        <v>0.43680555555555556</v>
      </c>
      <c r="U133" t="s">
        <v>4714</v>
      </c>
    </row>
    <row r="134" spans="1:21" x14ac:dyDescent="0.35">
      <c r="A134" t="s">
        <v>4694</v>
      </c>
      <c r="B134" s="523">
        <v>45536</v>
      </c>
      <c r="C134">
        <v>2.7777777777777776E-2</v>
      </c>
      <c r="D134" s="523">
        <v>45545</v>
      </c>
      <c r="E134" s="523">
        <v>45540</v>
      </c>
      <c r="F134" t="s">
        <v>2148</v>
      </c>
      <c r="G134">
        <v>12479</v>
      </c>
      <c r="H134" t="s">
        <v>560</v>
      </c>
      <c r="I134" t="s">
        <v>560</v>
      </c>
      <c r="J134" t="s">
        <v>613</v>
      </c>
      <c r="K134" t="s">
        <v>605</v>
      </c>
      <c r="L134">
        <v>373.05614788541669</v>
      </c>
      <c r="M134">
        <v>70</v>
      </c>
      <c r="N134">
        <v>1</v>
      </c>
      <c r="O134" t="s">
        <v>4680</v>
      </c>
      <c r="P134" t="s">
        <v>4681</v>
      </c>
      <c r="Q134" t="s">
        <v>1024</v>
      </c>
      <c r="R134" t="s">
        <v>1024</v>
      </c>
      <c r="S134" t="s">
        <v>604</v>
      </c>
      <c r="T134" s="535">
        <v>0.43680555555555556</v>
      </c>
      <c r="U134" t="s">
        <v>4714</v>
      </c>
    </row>
    <row r="135" spans="1:21" x14ac:dyDescent="0.35">
      <c r="A135" t="s">
        <v>4694</v>
      </c>
      <c r="B135" s="523">
        <v>45536</v>
      </c>
      <c r="C135">
        <v>2.7777777777777776E-2</v>
      </c>
      <c r="D135" s="523">
        <v>45545</v>
      </c>
      <c r="E135" s="523">
        <v>45540</v>
      </c>
      <c r="F135" t="s">
        <v>2148</v>
      </c>
      <c r="G135">
        <v>12480</v>
      </c>
      <c r="H135" t="s">
        <v>560</v>
      </c>
      <c r="I135" t="s">
        <v>560</v>
      </c>
      <c r="J135" t="s">
        <v>613</v>
      </c>
      <c r="K135" t="s">
        <v>605</v>
      </c>
      <c r="L135">
        <v>1071.0928937656249</v>
      </c>
      <c r="M135">
        <v>165</v>
      </c>
      <c r="N135">
        <v>2</v>
      </c>
      <c r="O135" t="s">
        <v>4680</v>
      </c>
      <c r="P135" t="s">
        <v>4681</v>
      </c>
      <c r="Q135" t="s">
        <v>1024</v>
      </c>
      <c r="R135" t="s">
        <v>1024</v>
      </c>
      <c r="S135" t="s">
        <v>604</v>
      </c>
      <c r="T135" s="535">
        <v>0.43680555555555556</v>
      </c>
      <c r="U135" t="s">
        <v>4714</v>
      </c>
    </row>
    <row r="136" spans="1:21" x14ac:dyDescent="0.35">
      <c r="A136" t="s">
        <v>4694</v>
      </c>
      <c r="B136" s="523">
        <v>45536</v>
      </c>
      <c r="C136">
        <v>2.7777777777777776E-2</v>
      </c>
      <c r="D136" s="523">
        <v>45546</v>
      </c>
      <c r="E136" s="523">
        <v>45541</v>
      </c>
      <c r="F136" t="s">
        <v>2148</v>
      </c>
      <c r="G136">
        <v>12483</v>
      </c>
      <c r="H136" t="s">
        <v>560</v>
      </c>
      <c r="I136" t="s">
        <v>560</v>
      </c>
      <c r="J136" t="s">
        <v>613</v>
      </c>
      <c r="K136" t="s">
        <v>605</v>
      </c>
      <c r="L136">
        <v>176.03504870718439</v>
      </c>
      <c r="M136">
        <v>9.3000000000000007</v>
      </c>
      <c r="N136">
        <v>1</v>
      </c>
      <c r="O136" t="s">
        <v>4680</v>
      </c>
      <c r="P136" t="s">
        <v>4681</v>
      </c>
      <c r="Q136" t="s">
        <v>1024</v>
      </c>
      <c r="R136" t="s">
        <v>1024</v>
      </c>
      <c r="S136" t="s">
        <v>604</v>
      </c>
      <c r="T136" s="535">
        <v>0.35625000000000001</v>
      </c>
      <c r="U136" t="s">
        <v>4682</v>
      </c>
    </row>
    <row r="137" spans="1:21" x14ac:dyDescent="0.35">
      <c r="A137" t="s">
        <v>4694</v>
      </c>
      <c r="B137" s="523">
        <v>45536</v>
      </c>
      <c r="C137">
        <v>2.7777777777777776E-2</v>
      </c>
      <c r="D137" s="523">
        <v>45546</v>
      </c>
      <c r="E137" s="523">
        <v>45541</v>
      </c>
      <c r="F137" t="s">
        <v>2148</v>
      </c>
      <c r="G137">
        <v>12482</v>
      </c>
      <c r="H137" t="s">
        <v>560</v>
      </c>
      <c r="I137" t="s">
        <v>560</v>
      </c>
      <c r="J137" t="s">
        <v>613</v>
      </c>
      <c r="K137" t="s">
        <v>605</v>
      </c>
      <c r="L137">
        <v>797.68214016710419</v>
      </c>
      <c r="M137">
        <v>98</v>
      </c>
      <c r="N137">
        <v>1</v>
      </c>
      <c r="O137" t="s">
        <v>4680</v>
      </c>
      <c r="P137" t="s">
        <v>4681</v>
      </c>
      <c r="Q137" t="s">
        <v>1024</v>
      </c>
      <c r="R137" t="s">
        <v>1024</v>
      </c>
      <c r="S137" t="s">
        <v>604</v>
      </c>
      <c r="T137" s="535">
        <v>0.35625000000000001</v>
      </c>
      <c r="U137" t="s">
        <v>4682</v>
      </c>
    </row>
    <row r="138" spans="1:21" x14ac:dyDescent="0.35">
      <c r="A138" t="s">
        <v>4694</v>
      </c>
      <c r="B138" s="523">
        <v>45536</v>
      </c>
      <c r="C138">
        <v>2.7777777777777776E-2</v>
      </c>
      <c r="D138" s="523">
        <v>45546</v>
      </c>
      <c r="E138" s="523">
        <v>45541</v>
      </c>
      <c r="F138" t="s">
        <v>2148</v>
      </c>
      <c r="G138">
        <v>12485</v>
      </c>
      <c r="H138" t="s">
        <v>560</v>
      </c>
      <c r="I138" t="s">
        <v>560</v>
      </c>
      <c r="J138" t="s">
        <v>613</v>
      </c>
      <c r="K138" t="s">
        <v>605</v>
      </c>
      <c r="L138">
        <v>369.07692714312498</v>
      </c>
      <c r="M138">
        <v>60</v>
      </c>
      <c r="N138">
        <v>1</v>
      </c>
      <c r="O138" t="s">
        <v>4680</v>
      </c>
      <c r="P138" t="s">
        <v>4681</v>
      </c>
      <c r="Q138" t="s">
        <v>1024</v>
      </c>
      <c r="R138" t="s">
        <v>1024</v>
      </c>
      <c r="S138" t="s">
        <v>604</v>
      </c>
      <c r="T138" s="535">
        <v>0.35625000000000001</v>
      </c>
      <c r="U138" t="s">
        <v>4682</v>
      </c>
    </row>
    <row r="139" spans="1:21" x14ac:dyDescent="0.35">
      <c r="A139" t="s">
        <v>4694</v>
      </c>
      <c r="B139" s="523">
        <v>45536</v>
      </c>
      <c r="C139">
        <v>2.7777777777777776E-2</v>
      </c>
      <c r="D139" s="523">
        <v>45546</v>
      </c>
      <c r="E139" s="523">
        <v>45541</v>
      </c>
      <c r="F139" t="s">
        <v>2148</v>
      </c>
      <c r="G139">
        <v>12486</v>
      </c>
      <c r="H139" t="s">
        <v>560</v>
      </c>
      <c r="I139" t="s">
        <v>560</v>
      </c>
      <c r="J139" t="s">
        <v>613</v>
      </c>
      <c r="K139" t="s">
        <v>605</v>
      </c>
      <c r="L139">
        <v>181.74634688576251</v>
      </c>
      <c r="M139">
        <v>10.8</v>
      </c>
      <c r="N139">
        <v>1</v>
      </c>
      <c r="O139" t="s">
        <v>4680</v>
      </c>
      <c r="P139" t="s">
        <v>4681</v>
      </c>
      <c r="Q139" t="s">
        <v>1024</v>
      </c>
      <c r="R139" t="s">
        <v>1024</v>
      </c>
      <c r="S139" t="s">
        <v>604</v>
      </c>
      <c r="T139" s="535">
        <v>0.35625000000000001</v>
      </c>
      <c r="U139" t="s">
        <v>4682</v>
      </c>
    </row>
    <row r="140" spans="1:21" x14ac:dyDescent="0.35">
      <c r="A140" t="s">
        <v>4694</v>
      </c>
      <c r="B140" s="523">
        <v>45536</v>
      </c>
      <c r="C140">
        <v>2.7777777777777776E-2</v>
      </c>
      <c r="D140" s="523">
        <v>45546</v>
      </c>
      <c r="E140" s="523">
        <v>45541</v>
      </c>
      <c r="F140" t="s">
        <v>2148</v>
      </c>
      <c r="G140">
        <v>12484</v>
      </c>
      <c r="H140" t="s">
        <v>560</v>
      </c>
      <c r="I140" t="s">
        <v>560</v>
      </c>
      <c r="J140" t="s">
        <v>613</v>
      </c>
      <c r="K140" t="s">
        <v>605</v>
      </c>
      <c r="L140">
        <v>361.46186290502084</v>
      </c>
      <c r="M140">
        <v>58</v>
      </c>
      <c r="N140">
        <v>1</v>
      </c>
      <c r="O140" t="s">
        <v>4680</v>
      </c>
      <c r="P140" t="s">
        <v>4681</v>
      </c>
      <c r="Q140" t="s">
        <v>1024</v>
      </c>
      <c r="R140" t="s">
        <v>1024</v>
      </c>
      <c r="S140" t="s">
        <v>604</v>
      </c>
      <c r="T140" s="535">
        <v>0.35625000000000001</v>
      </c>
      <c r="U140" t="s">
        <v>4682</v>
      </c>
    </row>
    <row r="141" spans="1:21" x14ac:dyDescent="0.35">
      <c r="A141" t="s">
        <v>4694</v>
      </c>
      <c r="B141" s="523">
        <v>45536</v>
      </c>
      <c r="C141">
        <v>2.7777777777777776E-2</v>
      </c>
      <c r="D141" s="523">
        <v>45547</v>
      </c>
      <c r="E141" s="523">
        <v>45544</v>
      </c>
      <c r="F141" t="s">
        <v>2148</v>
      </c>
      <c r="G141">
        <v>12492</v>
      </c>
      <c r="H141" t="s">
        <v>560</v>
      </c>
      <c r="I141" t="s">
        <v>560</v>
      </c>
      <c r="J141" t="s">
        <v>613</v>
      </c>
      <c r="K141" t="s">
        <v>605</v>
      </c>
      <c r="L141">
        <v>152.68721691008332</v>
      </c>
      <c r="M141">
        <v>2.6</v>
      </c>
      <c r="N141">
        <v>1</v>
      </c>
      <c r="O141" t="s">
        <v>4680</v>
      </c>
      <c r="P141" t="s">
        <v>4681</v>
      </c>
      <c r="Q141" t="s">
        <v>1024</v>
      </c>
      <c r="R141" t="s">
        <v>1024</v>
      </c>
      <c r="S141" t="s">
        <v>604</v>
      </c>
      <c r="T141" s="535">
        <v>0.36875000000000002</v>
      </c>
      <c r="U141" t="s">
        <v>4682</v>
      </c>
    </row>
    <row r="142" spans="1:21" x14ac:dyDescent="0.35">
      <c r="A142" t="s">
        <v>4694</v>
      </c>
      <c r="B142" s="523">
        <v>45536</v>
      </c>
      <c r="C142">
        <v>2.7777777777777776E-2</v>
      </c>
      <c r="D142" s="523">
        <v>45547</v>
      </c>
      <c r="E142" s="523">
        <v>45544</v>
      </c>
      <c r="F142" t="s">
        <v>2148</v>
      </c>
      <c r="G142">
        <v>12491</v>
      </c>
      <c r="H142" t="s">
        <v>560</v>
      </c>
      <c r="I142" t="s">
        <v>560</v>
      </c>
      <c r="J142" t="s">
        <v>613</v>
      </c>
      <c r="K142" t="s">
        <v>605</v>
      </c>
      <c r="L142">
        <v>529.46015123041673</v>
      </c>
      <c r="M142">
        <v>109</v>
      </c>
      <c r="N142">
        <v>1</v>
      </c>
      <c r="O142" t="s">
        <v>4680</v>
      </c>
      <c r="P142" t="s">
        <v>4681</v>
      </c>
      <c r="Q142" t="s">
        <v>1024</v>
      </c>
      <c r="R142" t="s">
        <v>1024</v>
      </c>
      <c r="S142" t="s">
        <v>604</v>
      </c>
      <c r="T142" s="535">
        <v>0.36875000000000002</v>
      </c>
      <c r="U142" t="s">
        <v>4682</v>
      </c>
    </row>
    <row r="143" spans="1:21" x14ac:dyDescent="0.35">
      <c r="A143" t="s">
        <v>4694</v>
      </c>
      <c r="B143" s="523">
        <v>45536</v>
      </c>
      <c r="C143">
        <v>2.7777777777777776E-2</v>
      </c>
      <c r="D143" s="523">
        <v>45547</v>
      </c>
      <c r="E143" s="523">
        <v>45544</v>
      </c>
      <c r="F143" t="s">
        <v>2148</v>
      </c>
      <c r="G143">
        <v>12490</v>
      </c>
      <c r="H143" t="s">
        <v>560</v>
      </c>
      <c r="I143" t="s">
        <v>560</v>
      </c>
      <c r="J143" t="s">
        <v>613</v>
      </c>
      <c r="K143" t="s">
        <v>605</v>
      </c>
      <c r="L143">
        <v>793.59131251666668</v>
      </c>
      <c r="M143">
        <v>120</v>
      </c>
      <c r="N143">
        <v>1</v>
      </c>
      <c r="O143" t="s">
        <v>4680</v>
      </c>
      <c r="P143" t="s">
        <v>4681</v>
      </c>
      <c r="Q143" t="s">
        <v>1024</v>
      </c>
      <c r="R143" t="s">
        <v>1024</v>
      </c>
      <c r="S143" t="s">
        <v>604</v>
      </c>
      <c r="T143" s="535">
        <v>0.36875000000000002</v>
      </c>
      <c r="U143" t="s">
        <v>4682</v>
      </c>
    </row>
    <row r="144" spans="1:21" x14ac:dyDescent="0.35">
      <c r="A144" t="s">
        <v>4694</v>
      </c>
      <c r="B144" s="523">
        <v>45536</v>
      </c>
      <c r="C144">
        <v>2.7777777777777776E-2</v>
      </c>
      <c r="D144" s="523">
        <v>45547</v>
      </c>
      <c r="E144" s="523">
        <v>45544</v>
      </c>
      <c r="F144" t="s">
        <v>2148</v>
      </c>
      <c r="G144">
        <v>12493</v>
      </c>
      <c r="H144" t="s">
        <v>560</v>
      </c>
      <c r="I144" t="s">
        <v>560</v>
      </c>
      <c r="J144" t="s">
        <v>613</v>
      </c>
      <c r="K144" t="s">
        <v>605</v>
      </c>
      <c r="L144">
        <v>213.39781729450002</v>
      </c>
      <c r="M144">
        <v>20.399999999999999</v>
      </c>
      <c r="N144">
        <v>1</v>
      </c>
      <c r="O144" t="s">
        <v>4680</v>
      </c>
      <c r="P144" t="s">
        <v>4681</v>
      </c>
      <c r="Q144" t="s">
        <v>1024</v>
      </c>
      <c r="R144" t="s">
        <v>1024</v>
      </c>
      <c r="S144" t="s">
        <v>604</v>
      </c>
      <c r="T144" s="535">
        <v>0.36875000000000002</v>
      </c>
      <c r="U144" t="s">
        <v>4682</v>
      </c>
    </row>
    <row r="145" spans="1:21" x14ac:dyDescent="0.35">
      <c r="A145" t="s">
        <v>4694</v>
      </c>
      <c r="B145" s="523">
        <v>45536</v>
      </c>
      <c r="C145">
        <v>2.7777777777777776E-2</v>
      </c>
      <c r="D145" s="523">
        <v>45551</v>
      </c>
      <c r="E145" s="523">
        <v>45547</v>
      </c>
      <c r="F145" t="s">
        <v>2148</v>
      </c>
      <c r="G145">
        <v>12505</v>
      </c>
      <c r="H145" t="s">
        <v>560</v>
      </c>
      <c r="I145" t="s">
        <v>560</v>
      </c>
      <c r="J145" t="s">
        <v>613</v>
      </c>
      <c r="K145" t="s">
        <v>605</v>
      </c>
      <c r="L145">
        <v>1388.2639199999999</v>
      </c>
      <c r="M145">
        <v>506</v>
      </c>
      <c r="N145">
        <v>1</v>
      </c>
      <c r="O145" t="s">
        <v>4680</v>
      </c>
      <c r="P145" t="s">
        <v>4681</v>
      </c>
      <c r="Q145" t="s">
        <v>1024</v>
      </c>
      <c r="R145" t="s">
        <v>1024</v>
      </c>
      <c r="S145" t="s">
        <v>604</v>
      </c>
      <c r="T145" s="535">
        <v>0.51388888888888884</v>
      </c>
      <c r="U145" t="s">
        <v>4714</v>
      </c>
    </row>
    <row r="146" spans="1:21" x14ac:dyDescent="0.35">
      <c r="A146" t="s">
        <v>4694</v>
      </c>
      <c r="B146" s="523">
        <v>45536</v>
      </c>
      <c r="C146">
        <v>7.6923076923076927E-2</v>
      </c>
      <c r="D146" s="523">
        <v>45537</v>
      </c>
      <c r="E146" s="523">
        <v>45537</v>
      </c>
      <c r="F146" t="s">
        <v>613</v>
      </c>
      <c r="G146">
        <v>234454</v>
      </c>
      <c r="H146" t="s">
        <v>403</v>
      </c>
      <c r="I146" t="s">
        <v>560</v>
      </c>
      <c r="J146" t="s">
        <v>613</v>
      </c>
      <c r="K146" t="s">
        <v>605</v>
      </c>
      <c r="L146">
        <v>1034.8694775905456</v>
      </c>
      <c r="M146">
        <v>48</v>
      </c>
      <c r="N146">
        <v>1</v>
      </c>
      <c r="O146" t="s">
        <v>4680</v>
      </c>
      <c r="P146" t="s">
        <v>4681</v>
      </c>
      <c r="Q146" t="s">
        <v>1024</v>
      </c>
      <c r="R146" t="s">
        <v>747</v>
      </c>
      <c r="S146" t="s">
        <v>604</v>
      </c>
      <c r="T146" s="535">
        <v>0.37569444444444444</v>
      </c>
      <c r="U146" t="s">
        <v>4682</v>
      </c>
    </row>
    <row r="147" spans="1:21" x14ac:dyDescent="0.35">
      <c r="A147" t="s">
        <v>4694</v>
      </c>
      <c r="B147" s="523">
        <v>45536</v>
      </c>
      <c r="C147">
        <v>7.6923076923076927E-2</v>
      </c>
      <c r="D147" s="523">
        <v>45537</v>
      </c>
      <c r="E147" s="523">
        <v>45537</v>
      </c>
      <c r="F147" t="s">
        <v>613</v>
      </c>
      <c r="G147">
        <v>234455</v>
      </c>
      <c r="H147" t="s">
        <v>403</v>
      </c>
      <c r="I147" t="s">
        <v>560</v>
      </c>
      <c r="J147" t="s">
        <v>613</v>
      </c>
      <c r="K147" t="s">
        <v>605</v>
      </c>
      <c r="L147">
        <v>936.43973441111643</v>
      </c>
      <c r="M147">
        <v>42.64</v>
      </c>
      <c r="N147">
        <v>1</v>
      </c>
      <c r="O147" t="s">
        <v>4680</v>
      </c>
      <c r="P147" t="s">
        <v>4681</v>
      </c>
      <c r="Q147" t="s">
        <v>1024</v>
      </c>
      <c r="R147" t="s">
        <v>747</v>
      </c>
      <c r="S147" t="s">
        <v>604</v>
      </c>
      <c r="T147" s="535">
        <v>0.37569444444444444</v>
      </c>
      <c r="U147" t="s">
        <v>4682</v>
      </c>
    </row>
    <row r="148" spans="1:21" x14ac:dyDescent="0.35">
      <c r="A148" t="s">
        <v>4694</v>
      </c>
      <c r="B148" s="523">
        <v>45536</v>
      </c>
      <c r="C148">
        <v>7.6923076923076927E-2</v>
      </c>
      <c r="D148" s="523">
        <v>45537</v>
      </c>
      <c r="E148" s="523">
        <v>45537</v>
      </c>
      <c r="F148" t="s">
        <v>613</v>
      </c>
      <c r="G148">
        <v>234456</v>
      </c>
      <c r="H148" t="s">
        <v>403</v>
      </c>
      <c r="I148" t="s">
        <v>560</v>
      </c>
      <c r="J148" t="s">
        <v>613</v>
      </c>
      <c r="K148" t="s">
        <v>605</v>
      </c>
      <c r="L148">
        <v>554.34830361240404</v>
      </c>
      <c r="M148">
        <v>21.41</v>
      </c>
      <c r="N148">
        <v>4</v>
      </c>
      <c r="O148" t="s">
        <v>4680</v>
      </c>
      <c r="P148" t="s">
        <v>4681</v>
      </c>
      <c r="Q148" t="s">
        <v>1024</v>
      </c>
      <c r="R148" t="s">
        <v>747</v>
      </c>
      <c r="S148" t="s">
        <v>604</v>
      </c>
      <c r="T148" s="535">
        <v>0.37569444444444444</v>
      </c>
      <c r="U148" t="s">
        <v>4682</v>
      </c>
    </row>
    <row r="149" spans="1:21" x14ac:dyDescent="0.35">
      <c r="A149" t="s">
        <v>4694</v>
      </c>
      <c r="B149" s="523">
        <v>45536</v>
      </c>
      <c r="C149">
        <v>7.6923076923076927E-2</v>
      </c>
      <c r="D149" s="523">
        <v>45538</v>
      </c>
      <c r="E149" s="523">
        <v>45538</v>
      </c>
      <c r="F149" t="s">
        <v>613</v>
      </c>
      <c r="G149">
        <v>234618</v>
      </c>
      <c r="H149" t="s">
        <v>403</v>
      </c>
      <c r="I149" t="s">
        <v>560</v>
      </c>
      <c r="J149" t="s">
        <v>613</v>
      </c>
      <c r="K149" t="s">
        <v>605</v>
      </c>
      <c r="L149">
        <v>209.69805830397726</v>
      </c>
      <c r="M149">
        <v>25</v>
      </c>
      <c r="N149">
        <v>9</v>
      </c>
      <c r="O149" t="s">
        <v>4680</v>
      </c>
      <c r="P149" t="s">
        <v>4681</v>
      </c>
      <c r="Q149" t="s">
        <v>1024</v>
      </c>
      <c r="R149" t="s">
        <v>1024</v>
      </c>
      <c r="S149" t="s">
        <v>604</v>
      </c>
      <c r="T149" s="535">
        <v>0.39583333333333331</v>
      </c>
      <c r="U149" t="s">
        <v>4682</v>
      </c>
    </row>
    <row r="150" spans="1:21" x14ac:dyDescent="0.35">
      <c r="A150" t="s">
        <v>4694</v>
      </c>
      <c r="B150" s="523">
        <v>45536</v>
      </c>
      <c r="C150">
        <v>7.6923076923076927E-2</v>
      </c>
      <c r="D150" s="523">
        <v>45538</v>
      </c>
      <c r="E150" s="523">
        <v>45538</v>
      </c>
      <c r="F150" t="s">
        <v>613</v>
      </c>
      <c r="G150">
        <v>234619</v>
      </c>
      <c r="H150" t="s">
        <v>403</v>
      </c>
      <c r="I150" t="s">
        <v>560</v>
      </c>
      <c r="J150" t="s">
        <v>613</v>
      </c>
      <c r="K150" t="s">
        <v>605</v>
      </c>
      <c r="L150">
        <v>530.82142053653399</v>
      </c>
      <c r="M150">
        <v>20.5</v>
      </c>
      <c r="N150">
        <v>1</v>
      </c>
      <c r="O150" t="s">
        <v>4680</v>
      </c>
      <c r="P150" t="s">
        <v>4681</v>
      </c>
      <c r="Q150" t="s">
        <v>1024</v>
      </c>
      <c r="R150" t="s">
        <v>1024</v>
      </c>
      <c r="S150" t="s">
        <v>604</v>
      </c>
      <c r="T150" s="535">
        <v>0.39583333333333331</v>
      </c>
      <c r="U150" t="s">
        <v>4682</v>
      </c>
    </row>
    <row r="151" spans="1:21" x14ac:dyDescent="0.35">
      <c r="A151" t="s">
        <v>4694</v>
      </c>
      <c r="B151" s="523">
        <v>45536</v>
      </c>
      <c r="C151">
        <v>7.6923076923076927E-2</v>
      </c>
      <c r="D151" s="523">
        <v>45538</v>
      </c>
      <c r="E151" s="523">
        <v>45538</v>
      </c>
      <c r="F151" t="s">
        <v>613</v>
      </c>
      <c r="G151">
        <v>234620</v>
      </c>
      <c r="H151" t="s">
        <v>403</v>
      </c>
      <c r="I151" t="s">
        <v>560</v>
      </c>
      <c r="J151" t="s">
        <v>613</v>
      </c>
      <c r="K151" t="s">
        <v>605</v>
      </c>
      <c r="L151">
        <v>2167.5870955181822</v>
      </c>
      <c r="M151">
        <v>720</v>
      </c>
      <c r="N151">
        <v>4</v>
      </c>
      <c r="O151" t="s">
        <v>4680</v>
      </c>
      <c r="P151" t="s">
        <v>4681</v>
      </c>
      <c r="Q151" t="s">
        <v>1024</v>
      </c>
      <c r="R151" t="s">
        <v>1024</v>
      </c>
      <c r="S151" t="s">
        <v>604</v>
      </c>
      <c r="T151" s="535">
        <v>0.39583333333333331</v>
      </c>
      <c r="U151" t="s">
        <v>4682</v>
      </c>
    </row>
    <row r="152" spans="1:21" x14ac:dyDescent="0.35">
      <c r="A152" t="s">
        <v>4694</v>
      </c>
      <c r="B152" s="523">
        <v>45536</v>
      </c>
      <c r="C152">
        <v>7.6923076923076927E-2</v>
      </c>
      <c r="D152" s="523">
        <v>45546</v>
      </c>
      <c r="E152" s="523">
        <v>45544</v>
      </c>
      <c r="F152" t="s">
        <v>2148</v>
      </c>
      <c r="G152">
        <v>235376</v>
      </c>
      <c r="H152" t="s">
        <v>403</v>
      </c>
      <c r="I152" t="s">
        <v>560</v>
      </c>
      <c r="J152" t="s">
        <v>613</v>
      </c>
      <c r="K152" t="s">
        <v>605</v>
      </c>
      <c r="L152">
        <v>160.53341452232843</v>
      </c>
      <c r="M152">
        <v>1.1000000000000001</v>
      </c>
      <c r="N152">
        <v>1</v>
      </c>
      <c r="O152" t="s">
        <v>4680</v>
      </c>
      <c r="P152" t="s">
        <v>4681</v>
      </c>
      <c r="Q152" t="s">
        <v>1024</v>
      </c>
      <c r="R152" t="s">
        <v>1024</v>
      </c>
      <c r="S152" t="s">
        <v>604</v>
      </c>
      <c r="T152" s="535">
        <v>0.36875000000000002</v>
      </c>
      <c r="U152" t="s">
        <v>4682</v>
      </c>
    </row>
    <row r="153" spans="1:21" x14ac:dyDescent="0.35">
      <c r="A153" t="s">
        <v>4694</v>
      </c>
      <c r="B153" s="523">
        <v>45536</v>
      </c>
      <c r="C153">
        <v>7.6923076923076927E-2</v>
      </c>
      <c r="D153" s="523">
        <v>45546</v>
      </c>
      <c r="E153" s="523">
        <v>45544</v>
      </c>
      <c r="F153" t="s">
        <v>2148</v>
      </c>
      <c r="G153">
        <v>235378</v>
      </c>
      <c r="H153" t="s">
        <v>403</v>
      </c>
      <c r="I153" t="s">
        <v>560</v>
      </c>
      <c r="J153" t="s">
        <v>613</v>
      </c>
      <c r="K153" t="s">
        <v>605</v>
      </c>
      <c r="L153">
        <v>1801.7533415419434</v>
      </c>
      <c r="M153">
        <v>249</v>
      </c>
      <c r="N153">
        <v>1</v>
      </c>
      <c r="O153" t="s">
        <v>4680</v>
      </c>
      <c r="P153" t="s">
        <v>4681</v>
      </c>
      <c r="Q153" t="s">
        <v>1024</v>
      </c>
      <c r="R153" t="s">
        <v>1024</v>
      </c>
      <c r="S153" t="s">
        <v>604</v>
      </c>
      <c r="T153" s="535">
        <v>0.36875000000000002</v>
      </c>
      <c r="U153" t="s">
        <v>4682</v>
      </c>
    </row>
    <row r="154" spans="1:21" x14ac:dyDescent="0.35">
      <c r="A154" t="s">
        <v>4694</v>
      </c>
      <c r="B154" s="523">
        <v>45536</v>
      </c>
      <c r="C154">
        <v>7.6923076923076927E-2</v>
      </c>
      <c r="D154" s="523">
        <v>45546</v>
      </c>
      <c r="E154" s="523">
        <v>45544</v>
      </c>
      <c r="F154" t="s">
        <v>2148</v>
      </c>
      <c r="G154">
        <v>235377</v>
      </c>
      <c r="H154" t="s">
        <v>403</v>
      </c>
      <c r="I154" t="s">
        <v>560</v>
      </c>
      <c r="J154" t="s">
        <v>613</v>
      </c>
      <c r="K154" t="s">
        <v>605</v>
      </c>
      <c r="L154">
        <v>257.16514934914977</v>
      </c>
      <c r="M154">
        <v>16.02</v>
      </c>
      <c r="N154">
        <v>2</v>
      </c>
      <c r="O154" t="s">
        <v>4680</v>
      </c>
      <c r="P154" t="s">
        <v>4681</v>
      </c>
      <c r="Q154" t="s">
        <v>1024</v>
      </c>
      <c r="R154" t="s">
        <v>1024</v>
      </c>
      <c r="S154" t="s">
        <v>604</v>
      </c>
      <c r="T154" s="535">
        <v>0.36875000000000002</v>
      </c>
      <c r="U154" t="s">
        <v>4682</v>
      </c>
    </row>
    <row r="155" spans="1:21" x14ac:dyDescent="0.35">
      <c r="A155" t="s">
        <v>4694</v>
      </c>
      <c r="B155" s="523">
        <v>45536</v>
      </c>
      <c r="C155">
        <v>7.6923076923076927E-2</v>
      </c>
      <c r="D155" s="523">
        <v>45552</v>
      </c>
      <c r="E155" s="523">
        <v>45551</v>
      </c>
      <c r="F155" t="s">
        <v>613</v>
      </c>
      <c r="G155">
        <v>235743</v>
      </c>
      <c r="H155" t="s">
        <v>403</v>
      </c>
      <c r="I155" t="s">
        <v>560</v>
      </c>
      <c r="J155" t="s">
        <v>613</v>
      </c>
      <c r="K155" t="s">
        <v>605</v>
      </c>
      <c r="L155">
        <v>670.68850240909103</v>
      </c>
      <c r="M155">
        <v>33</v>
      </c>
      <c r="N155">
        <v>3</v>
      </c>
      <c r="O155" t="s">
        <v>4680</v>
      </c>
      <c r="P155" t="s">
        <v>4681</v>
      </c>
      <c r="Q155" t="s">
        <v>1024</v>
      </c>
      <c r="R155" t="s">
        <v>1024</v>
      </c>
      <c r="S155" t="s">
        <v>604</v>
      </c>
      <c r="T155" s="535">
        <v>0.37777777777777777</v>
      </c>
      <c r="U155" t="s">
        <v>4682</v>
      </c>
    </row>
    <row r="156" spans="1:21" x14ac:dyDescent="0.35">
      <c r="A156" t="s">
        <v>4694</v>
      </c>
      <c r="B156" s="523">
        <v>45536</v>
      </c>
      <c r="C156">
        <v>7.6923076923076927E-2</v>
      </c>
      <c r="D156" s="523">
        <v>45552</v>
      </c>
      <c r="E156" s="523">
        <v>45551</v>
      </c>
      <c r="F156" t="s">
        <v>613</v>
      </c>
      <c r="G156">
        <v>235744</v>
      </c>
      <c r="H156" t="s">
        <v>403</v>
      </c>
      <c r="I156" t="s">
        <v>560</v>
      </c>
      <c r="J156" t="s">
        <v>613</v>
      </c>
      <c r="K156" t="s">
        <v>605</v>
      </c>
      <c r="L156">
        <v>414.24331537454543</v>
      </c>
      <c r="M156">
        <v>16.64</v>
      </c>
      <c r="N156">
        <v>4</v>
      </c>
      <c r="O156" t="s">
        <v>4680</v>
      </c>
      <c r="P156" t="s">
        <v>4681</v>
      </c>
      <c r="Q156" t="s">
        <v>1024</v>
      </c>
      <c r="R156" t="s">
        <v>1024</v>
      </c>
      <c r="S156" t="s">
        <v>604</v>
      </c>
      <c r="T156" s="535">
        <v>0.37777777777777777</v>
      </c>
      <c r="U156" t="s">
        <v>4682</v>
      </c>
    </row>
    <row r="157" spans="1:21" x14ac:dyDescent="0.35">
      <c r="A157" t="s">
        <v>4694</v>
      </c>
      <c r="B157" s="523">
        <v>45536</v>
      </c>
      <c r="C157">
        <v>0.5</v>
      </c>
      <c r="D157" s="523">
        <v>45537</v>
      </c>
      <c r="E157" s="523">
        <v>45537</v>
      </c>
      <c r="F157" t="s">
        <v>613</v>
      </c>
      <c r="G157">
        <v>12455</v>
      </c>
      <c r="H157" t="s">
        <v>560</v>
      </c>
      <c r="I157" t="s">
        <v>560</v>
      </c>
      <c r="J157" t="s">
        <v>613</v>
      </c>
      <c r="K157" t="s">
        <v>605</v>
      </c>
      <c r="L157">
        <v>1699.7322188862502</v>
      </c>
      <c r="M157">
        <v>281</v>
      </c>
      <c r="N157">
        <v>2</v>
      </c>
      <c r="O157" t="s">
        <v>1329</v>
      </c>
      <c r="P157" t="s">
        <v>612</v>
      </c>
      <c r="Q157" t="s">
        <v>1024</v>
      </c>
      <c r="R157" t="s">
        <v>1024</v>
      </c>
      <c r="S157" t="s">
        <v>604</v>
      </c>
      <c r="T157" s="535">
        <v>0.45</v>
      </c>
      <c r="U157" t="s">
        <v>4714</v>
      </c>
    </row>
    <row r="158" spans="1:21" x14ac:dyDescent="0.35">
      <c r="A158" t="s">
        <v>4694</v>
      </c>
      <c r="B158" s="523">
        <v>45536</v>
      </c>
      <c r="C158">
        <v>0.5</v>
      </c>
      <c r="D158" s="523">
        <v>45537</v>
      </c>
      <c r="E158" s="523">
        <v>45537</v>
      </c>
      <c r="F158" t="s">
        <v>613</v>
      </c>
      <c r="G158">
        <v>12456</v>
      </c>
      <c r="H158" t="s">
        <v>560</v>
      </c>
      <c r="I158" t="s">
        <v>560</v>
      </c>
      <c r="J158" t="s">
        <v>613</v>
      </c>
      <c r="K158" t="s">
        <v>605</v>
      </c>
      <c r="L158">
        <v>145.69296690291665</v>
      </c>
      <c r="M158">
        <v>1</v>
      </c>
      <c r="N158">
        <v>1</v>
      </c>
      <c r="O158" t="s">
        <v>1329</v>
      </c>
      <c r="P158" t="s">
        <v>612</v>
      </c>
      <c r="Q158" t="s">
        <v>1024</v>
      </c>
      <c r="R158" t="s">
        <v>1024</v>
      </c>
      <c r="S158" t="s">
        <v>604</v>
      </c>
      <c r="T158" s="535">
        <v>0.45</v>
      </c>
      <c r="U158" t="s">
        <v>4714</v>
      </c>
    </row>
    <row r="159" spans="1:21" x14ac:dyDescent="0.35">
      <c r="A159" t="s">
        <v>4694</v>
      </c>
      <c r="B159" s="523">
        <v>45536</v>
      </c>
      <c r="C159">
        <v>1</v>
      </c>
      <c r="D159" s="523">
        <v>45539</v>
      </c>
      <c r="E159" s="523">
        <v>45539</v>
      </c>
      <c r="F159" t="s">
        <v>613</v>
      </c>
      <c r="G159">
        <v>12470</v>
      </c>
      <c r="H159" t="s">
        <v>560</v>
      </c>
      <c r="I159" t="s">
        <v>560</v>
      </c>
      <c r="J159" t="s">
        <v>613</v>
      </c>
      <c r="K159" t="s">
        <v>605</v>
      </c>
      <c r="L159">
        <v>1086.1561783333334</v>
      </c>
      <c r="M159">
        <v>710</v>
      </c>
      <c r="N159">
        <v>3</v>
      </c>
      <c r="O159" t="s">
        <v>4683</v>
      </c>
      <c r="P159" t="s">
        <v>4681</v>
      </c>
      <c r="Q159" t="s">
        <v>1024</v>
      </c>
      <c r="R159" t="s">
        <v>747</v>
      </c>
      <c r="S159" t="s">
        <v>604</v>
      </c>
      <c r="T159" s="535">
        <v>0.44236111111111109</v>
      </c>
      <c r="U159" t="s">
        <v>4714</v>
      </c>
    </row>
    <row r="160" spans="1:21" x14ac:dyDescent="0.35">
      <c r="A160" t="s">
        <v>4694</v>
      </c>
      <c r="B160" s="523">
        <v>45536</v>
      </c>
      <c r="C160">
        <v>0.2</v>
      </c>
      <c r="D160" s="523">
        <v>45545</v>
      </c>
      <c r="E160" s="523">
        <v>45540</v>
      </c>
      <c r="F160" t="s">
        <v>2148</v>
      </c>
      <c r="G160">
        <v>235112</v>
      </c>
      <c r="H160" t="s">
        <v>403</v>
      </c>
      <c r="I160" t="s">
        <v>560</v>
      </c>
      <c r="J160" t="s">
        <v>613</v>
      </c>
      <c r="K160" t="s">
        <v>605</v>
      </c>
      <c r="L160">
        <v>186.52429014600341</v>
      </c>
      <c r="M160">
        <v>1.77</v>
      </c>
      <c r="N160">
        <v>1</v>
      </c>
      <c r="O160" t="s">
        <v>4688</v>
      </c>
      <c r="P160" t="s">
        <v>4681</v>
      </c>
      <c r="Q160" t="s">
        <v>1024</v>
      </c>
      <c r="R160" t="s">
        <v>1024</v>
      </c>
      <c r="S160" t="s">
        <v>604</v>
      </c>
      <c r="T160" s="535">
        <v>0.27083333333333331</v>
      </c>
      <c r="U160" t="s">
        <v>4682</v>
      </c>
    </row>
    <row r="161" spans="1:21" x14ac:dyDescent="0.35">
      <c r="A161" t="s">
        <v>4694</v>
      </c>
      <c r="B161" s="523">
        <v>45536</v>
      </c>
      <c r="C161">
        <v>0.2</v>
      </c>
      <c r="D161" s="523">
        <v>45545</v>
      </c>
      <c r="E161" s="523">
        <v>45540</v>
      </c>
      <c r="F161" t="s">
        <v>2148</v>
      </c>
      <c r="G161">
        <v>235109</v>
      </c>
      <c r="H161" t="s">
        <v>403</v>
      </c>
      <c r="I161" t="s">
        <v>560</v>
      </c>
      <c r="J161" t="s">
        <v>613</v>
      </c>
      <c r="K161" t="s">
        <v>605</v>
      </c>
      <c r="L161">
        <v>216.75240944750681</v>
      </c>
      <c r="M161">
        <v>3.14</v>
      </c>
      <c r="N161">
        <v>1</v>
      </c>
      <c r="O161" t="s">
        <v>4688</v>
      </c>
      <c r="P161" t="s">
        <v>4681</v>
      </c>
      <c r="Q161" t="s">
        <v>1024</v>
      </c>
      <c r="R161" t="s">
        <v>1024</v>
      </c>
      <c r="S161" t="s">
        <v>604</v>
      </c>
      <c r="T161" s="535">
        <v>0.27083333333333331</v>
      </c>
      <c r="U161" t="s">
        <v>4682</v>
      </c>
    </row>
    <row r="162" spans="1:21" x14ac:dyDescent="0.35">
      <c r="A162" t="s">
        <v>4694</v>
      </c>
      <c r="B162" s="523">
        <v>45536</v>
      </c>
      <c r="C162">
        <v>0.2</v>
      </c>
      <c r="D162" s="523">
        <v>45545</v>
      </c>
      <c r="E162" s="523">
        <v>45540</v>
      </c>
      <c r="F162" t="s">
        <v>2148</v>
      </c>
      <c r="G162">
        <v>235113</v>
      </c>
      <c r="H162" t="s">
        <v>403</v>
      </c>
      <c r="I162" t="s">
        <v>560</v>
      </c>
      <c r="J162" t="s">
        <v>613</v>
      </c>
      <c r="K162" t="s">
        <v>605</v>
      </c>
      <c r="L162">
        <v>899.71822934829527</v>
      </c>
      <c r="M162">
        <v>35</v>
      </c>
      <c r="N162">
        <v>1</v>
      </c>
      <c r="O162" t="s">
        <v>4688</v>
      </c>
      <c r="P162" t="s">
        <v>4681</v>
      </c>
      <c r="Q162" t="s">
        <v>1024</v>
      </c>
      <c r="R162" t="s">
        <v>1024</v>
      </c>
      <c r="S162" t="s">
        <v>604</v>
      </c>
      <c r="T162" s="535">
        <v>0.27083333333333331</v>
      </c>
      <c r="U162" t="s">
        <v>4682</v>
      </c>
    </row>
    <row r="163" spans="1:21" x14ac:dyDescent="0.35">
      <c r="A163" t="s">
        <v>4694</v>
      </c>
      <c r="B163" s="523">
        <v>45536</v>
      </c>
      <c r="C163">
        <v>0.2</v>
      </c>
      <c r="D163" s="523">
        <v>45545</v>
      </c>
      <c r="E163" s="523">
        <v>45540</v>
      </c>
      <c r="F163" t="s">
        <v>2148</v>
      </c>
      <c r="G163">
        <v>235111</v>
      </c>
      <c r="H163" t="s">
        <v>403</v>
      </c>
      <c r="I163" t="s">
        <v>560</v>
      </c>
      <c r="J163" t="s">
        <v>613</v>
      </c>
      <c r="K163" t="s">
        <v>605</v>
      </c>
      <c r="L163">
        <v>155.09291459910344</v>
      </c>
      <c r="M163">
        <v>0.09</v>
      </c>
      <c r="N163">
        <v>1</v>
      </c>
      <c r="O163" t="s">
        <v>4688</v>
      </c>
      <c r="P163" t="s">
        <v>4681</v>
      </c>
      <c r="Q163" t="s">
        <v>1024</v>
      </c>
      <c r="R163" t="s">
        <v>1024</v>
      </c>
      <c r="S163" t="s">
        <v>604</v>
      </c>
      <c r="T163" s="535">
        <v>0.27083333333333331</v>
      </c>
      <c r="U163" t="s">
        <v>4682</v>
      </c>
    </row>
    <row r="164" spans="1:21" x14ac:dyDescent="0.35">
      <c r="A164" t="s">
        <v>4694</v>
      </c>
      <c r="B164" s="523">
        <v>45536</v>
      </c>
      <c r="C164">
        <v>0.2</v>
      </c>
      <c r="D164" s="523">
        <v>45545</v>
      </c>
      <c r="E164" s="523">
        <v>45540</v>
      </c>
      <c r="F164" t="s">
        <v>2148</v>
      </c>
      <c r="G164">
        <v>235110</v>
      </c>
      <c r="H164" t="s">
        <v>403</v>
      </c>
      <c r="I164" t="s">
        <v>560</v>
      </c>
      <c r="J164" t="s">
        <v>613</v>
      </c>
      <c r="K164" t="s">
        <v>605</v>
      </c>
      <c r="L164">
        <v>211.43413276597843</v>
      </c>
      <c r="M164">
        <v>1.59</v>
      </c>
      <c r="N164">
        <v>1</v>
      </c>
      <c r="O164" t="s">
        <v>4688</v>
      </c>
      <c r="P164" t="s">
        <v>4681</v>
      </c>
      <c r="Q164" t="s">
        <v>1024</v>
      </c>
      <c r="R164" t="s">
        <v>1024</v>
      </c>
      <c r="S164" t="s">
        <v>604</v>
      </c>
      <c r="T164" s="535">
        <v>0.27083333333333331</v>
      </c>
      <c r="U164" t="s">
        <v>4682</v>
      </c>
    </row>
    <row r="165" spans="1:21" x14ac:dyDescent="0.35">
      <c r="A165" t="s">
        <v>4694</v>
      </c>
      <c r="B165" s="523">
        <v>45536</v>
      </c>
      <c r="C165">
        <v>0.2</v>
      </c>
      <c r="D165" s="523">
        <v>45547</v>
      </c>
      <c r="E165" s="523">
        <v>45546</v>
      </c>
      <c r="F165" t="s">
        <v>613</v>
      </c>
      <c r="G165">
        <v>12495</v>
      </c>
      <c r="H165" t="s">
        <v>560</v>
      </c>
      <c r="I165" t="s">
        <v>560</v>
      </c>
      <c r="J165" t="s">
        <v>613</v>
      </c>
      <c r="K165" t="s">
        <v>605</v>
      </c>
      <c r="L165">
        <v>330.52902343083332</v>
      </c>
      <c r="M165">
        <v>26.3</v>
      </c>
      <c r="N165">
        <v>2</v>
      </c>
      <c r="O165" t="s">
        <v>4689</v>
      </c>
      <c r="P165" t="s">
        <v>4681</v>
      </c>
      <c r="Q165" t="s">
        <v>1024</v>
      </c>
      <c r="R165" t="s">
        <v>747</v>
      </c>
      <c r="S165" t="s">
        <v>604</v>
      </c>
      <c r="T165" s="535">
        <v>0.37152777777777779</v>
      </c>
      <c r="U165" t="s">
        <v>4682</v>
      </c>
    </row>
    <row r="166" spans="1:21" x14ac:dyDescent="0.35">
      <c r="A166" t="s">
        <v>4694</v>
      </c>
      <c r="B166" s="523">
        <v>45536</v>
      </c>
      <c r="C166">
        <v>0.2</v>
      </c>
      <c r="D166" s="523">
        <v>45547</v>
      </c>
      <c r="E166" s="523">
        <v>45546</v>
      </c>
      <c r="F166" t="s">
        <v>613</v>
      </c>
      <c r="G166">
        <v>12498</v>
      </c>
      <c r="H166" t="s">
        <v>560</v>
      </c>
      <c r="I166" t="s">
        <v>560</v>
      </c>
      <c r="J166" t="s">
        <v>613</v>
      </c>
      <c r="K166" t="s">
        <v>605</v>
      </c>
      <c r="L166">
        <v>225.40891354999999</v>
      </c>
      <c r="M166">
        <v>14</v>
      </c>
      <c r="N166">
        <v>1</v>
      </c>
      <c r="O166" t="s">
        <v>4689</v>
      </c>
      <c r="P166" t="s">
        <v>4681</v>
      </c>
      <c r="Q166" t="s">
        <v>1024</v>
      </c>
      <c r="R166" t="s">
        <v>747</v>
      </c>
      <c r="S166" t="s">
        <v>604</v>
      </c>
      <c r="T166" s="535">
        <v>0.37152777777777779</v>
      </c>
      <c r="U166" t="s">
        <v>4682</v>
      </c>
    </row>
    <row r="167" spans="1:21" x14ac:dyDescent="0.35">
      <c r="A167" t="s">
        <v>4694</v>
      </c>
      <c r="B167" s="523">
        <v>45536</v>
      </c>
      <c r="C167">
        <v>0.2</v>
      </c>
      <c r="D167" s="523">
        <v>45547</v>
      </c>
      <c r="E167" s="523">
        <v>45546</v>
      </c>
      <c r="F167" t="s">
        <v>613</v>
      </c>
      <c r="G167">
        <v>12496</v>
      </c>
      <c r="H167" t="s">
        <v>560</v>
      </c>
      <c r="I167" t="s">
        <v>560</v>
      </c>
      <c r="J167" t="s">
        <v>613</v>
      </c>
      <c r="K167" t="s">
        <v>605</v>
      </c>
      <c r="L167">
        <v>204.2129351625</v>
      </c>
      <c r="M167">
        <v>10.5</v>
      </c>
      <c r="N167">
        <v>1</v>
      </c>
      <c r="O167" t="s">
        <v>4689</v>
      </c>
      <c r="P167" t="s">
        <v>4681</v>
      </c>
      <c r="Q167" t="s">
        <v>1024</v>
      </c>
      <c r="R167" t="s">
        <v>747</v>
      </c>
      <c r="S167" t="s">
        <v>604</v>
      </c>
      <c r="T167" s="535">
        <v>0.37152777777777779</v>
      </c>
      <c r="U167" t="s">
        <v>4682</v>
      </c>
    </row>
    <row r="168" spans="1:21" x14ac:dyDescent="0.35">
      <c r="A168" t="s">
        <v>4694</v>
      </c>
      <c r="B168" s="523">
        <v>45536</v>
      </c>
      <c r="C168">
        <v>0.2</v>
      </c>
      <c r="D168" s="523">
        <v>45547</v>
      </c>
      <c r="E168" s="523">
        <v>45546</v>
      </c>
      <c r="F168" t="s">
        <v>613</v>
      </c>
      <c r="G168">
        <v>12497</v>
      </c>
      <c r="H168" t="s">
        <v>560</v>
      </c>
      <c r="I168" t="s">
        <v>560</v>
      </c>
      <c r="J168" t="s">
        <v>613</v>
      </c>
      <c r="K168" t="s">
        <v>605</v>
      </c>
      <c r="L168">
        <v>147.649952837</v>
      </c>
      <c r="M168">
        <v>1.1599999999999999</v>
      </c>
      <c r="N168">
        <v>1</v>
      </c>
      <c r="O168" t="s">
        <v>4689</v>
      </c>
      <c r="P168" t="s">
        <v>4681</v>
      </c>
      <c r="Q168" t="s">
        <v>1024</v>
      </c>
      <c r="R168" t="s">
        <v>747</v>
      </c>
      <c r="S168" t="s">
        <v>604</v>
      </c>
      <c r="T168" s="535">
        <v>0.37152777777777779</v>
      </c>
      <c r="U168" t="s">
        <v>4682</v>
      </c>
    </row>
    <row r="169" spans="1:21" x14ac:dyDescent="0.35">
      <c r="A169" t="s">
        <v>4694</v>
      </c>
      <c r="B169" s="523">
        <v>45536</v>
      </c>
      <c r="C169">
        <v>0.2</v>
      </c>
      <c r="D169" s="523">
        <v>45547</v>
      </c>
      <c r="E169" s="523">
        <v>45546</v>
      </c>
      <c r="F169" t="s">
        <v>613</v>
      </c>
      <c r="G169">
        <v>12499</v>
      </c>
      <c r="H169" t="s">
        <v>560</v>
      </c>
      <c r="I169" t="s">
        <v>560</v>
      </c>
      <c r="J169" t="s">
        <v>613</v>
      </c>
      <c r="K169" t="s">
        <v>605</v>
      </c>
      <c r="L169">
        <v>179.08056078875001</v>
      </c>
      <c r="M169">
        <v>6.35</v>
      </c>
      <c r="N169">
        <v>1</v>
      </c>
      <c r="O169" t="s">
        <v>4689</v>
      </c>
      <c r="P169" t="s">
        <v>4681</v>
      </c>
      <c r="Q169" t="s">
        <v>1024</v>
      </c>
      <c r="R169" t="s">
        <v>747</v>
      </c>
      <c r="S169" t="s">
        <v>604</v>
      </c>
      <c r="T169" s="535">
        <v>0.37152777777777779</v>
      </c>
      <c r="U169" t="s">
        <v>4682</v>
      </c>
    </row>
    <row r="170" spans="1:21" x14ac:dyDescent="0.35">
      <c r="A170" t="s">
        <v>4694</v>
      </c>
      <c r="B170" s="523">
        <v>45536</v>
      </c>
      <c r="C170">
        <v>0.33333333333333331</v>
      </c>
      <c r="D170" s="523">
        <v>45546</v>
      </c>
      <c r="E170" s="523">
        <v>45546</v>
      </c>
      <c r="F170" t="s">
        <v>613</v>
      </c>
      <c r="G170">
        <v>235362</v>
      </c>
      <c r="H170" t="s">
        <v>403</v>
      </c>
      <c r="I170" t="s">
        <v>560</v>
      </c>
      <c r="J170" t="s">
        <v>613</v>
      </c>
      <c r="K170" t="s">
        <v>605</v>
      </c>
      <c r="L170">
        <v>195.42039289209089</v>
      </c>
      <c r="M170">
        <v>2.09</v>
      </c>
      <c r="N170">
        <v>1</v>
      </c>
      <c r="O170" t="s">
        <v>4689</v>
      </c>
      <c r="P170" t="s">
        <v>4681</v>
      </c>
      <c r="Q170" t="s">
        <v>1024</v>
      </c>
      <c r="R170" t="s">
        <v>747</v>
      </c>
      <c r="S170" t="s">
        <v>604</v>
      </c>
      <c r="T170" s="535">
        <v>0.37152777777777779</v>
      </c>
      <c r="U170" t="s">
        <v>4682</v>
      </c>
    </row>
    <row r="171" spans="1:21" x14ac:dyDescent="0.35">
      <c r="A171" t="s">
        <v>4694</v>
      </c>
      <c r="B171" s="523">
        <v>45536</v>
      </c>
      <c r="C171">
        <v>0.33333333333333331</v>
      </c>
      <c r="D171" s="523">
        <v>45546</v>
      </c>
      <c r="E171" s="523">
        <v>45546</v>
      </c>
      <c r="F171" t="s">
        <v>613</v>
      </c>
      <c r="G171">
        <v>235361</v>
      </c>
      <c r="H171" t="s">
        <v>403</v>
      </c>
      <c r="I171" t="s">
        <v>560</v>
      </c>
      <c r="J171" t="s">
        <v>613</v>
      </c>
      <c r="K171" t="s">
        <v>605</v>
      </c>
      <c r="L171">
        <v>841.26878175036359</v>
      </c>
      <c r="M171">
        <v>34.22</v>
      </c>
      <c r="N171">
        <v>1</v>
      </c>
      <c r="O171" t="s">
        <v>4689</v>
      </c>
      <c r="P171" t="s">
        <v>4681</v>
      </c>
      <c r="Q171" t="s">
        <v>1024</v>
      </c>
      <c r="R171" t="s">
        <v>747</v>
      </c>
      <c r="S171" t="s">
        <v>604</v>
      </c>
      <c r="T171" s="535">
        <v>0.37152777777777779</v>
      </c>
      <c r="U171" t="s">
        <v>4682</v>
      </c>
    </row>
    <row r="172" spans="1:21" x14ac:dyDescent="0.35">
      <c r="A172" t="s">
        <v>4694</v>
      </c>
      <c r="B172" s="523">
        <v>45536</v>
      </c>
      <c r="C172">
        <v>0.33333333333333331</v>
      </c>
      <c r="D172" s="523">
        <v>45546</v>
      </c>
      <c r="E172" s="523">
        <v>45546</v>
      </c>
      <c r="F172" t="s">
        <v>613</v>
      </c>
      <c r="G172">
        <v>235363</v>
      </c>
      <c r="H172" t="s">
        <v>403</v>
      </c>
      <c r="I172" t="s">
        <v>560</v>
      </c>
      <c r="J172" t="s">
        <v>613</v>
      </c>
      <c r="K172" t="s">
        <v>605</v>
      </c>
      <c r="L172">
        <v>253.44728615272726</v>
      </c>
      <c r="M172">
        <v>2.4</v>
      </c>
      <c r="N172">
        <v>2</v>
      </c>
      <c r="O172" t="s">
        <v>4689</v>
      </c>
      <c r="P172" t="s">
        <v>4681</v>
      </c>
      <c r="Q172" t="s">
        <v>1024</v>
      </c>
      <c r="R172" t="s">
        <v>747</v>
      </c>
      <c r="S172" t="s">
        <v>604</v>
      </c>
      <c r="T172" s="535">
        <v>0.37152777777777779</v>
      </c>
      <c r="U172" t="s">
        <v>4682</v>
      </c>
    </row>
    <row r="173" spans="1:21" x14ac:dyDescent="0.35">
      <c r="A173" t="s">
        <v>4694</v>
      </c>
      <c r="B173" s="523">
        <v>45536</v>
      </c>
      <c r="C173">
        <v>1</v>
      </c>
      <c r="D173" s="523">
        <v>45548</v>
      </c>
      <c r="E173" s="523">
        <v>45548</v>
      </c>
      <c r="F173" t="s">
        <v>613</v>
      </c>
      <c r="G173">
        <v>235525</v>
      </c>
      <c r="H173" t="s">
        <v>403</v>
      </c>
      <c r="I173" t="s">
        <v>560</v>
      </c>
      <c r="J173" t="s">
        <v>613</v>
      </c>
      <c r="K173" t="s">
        <v>605</v>
      </c>
      <c r="L173">
        <v>931.52272727272725</v>
      </c>
      <c r="M173">
        <v>1</v>
      </c>
      <c r="N173">
        <v>1</v>
      </c>
      <c r="O173" t="s">
        <v>4699</v>
      </c>
      <c r="P173" t="s">
        <v>635</v>
      </c>
      <c r="Q173" t="s">
        <v>1024</v>
      </c>
      <c r="R173" t="s">
        <v>1024</v>
      </c>
      <c r="S173" t="s">
        <v>604</v>
      </c>
      <c r="T173" s="535">
        <v>0.32777777777777778</v>
      </c>
      <c r="U173" t="s">
        <v>4682</v>
      </c>
    </row>
    <row r="174" spans="1:21" x14ac:dyDescent="0.35">
      <c r="A174" t="s">
        <v>4694</v>
      </c>
      <c r="B174" s="523">
        <v>45536</v>
      </c>
      <c r="C174">
        <v>0.25</v>
      </c>
      <c r="D174" s="523">
        <v>45548</v>
      </c>
      <c r="E174" s="523">
        <v>45548</v>
      </c>
      <c r="F174" t="s">
        <v>613</v>
      </c>
      <c r="G174">
        <v>12503</v>
      </c>
      <c r="H174" t="s">
        <v>560</v>
      </c>
      <c r="I174" t="s">
        <v>560</v>
      </c>
      <c r="J174" t="s">
        <v>613</v>
      </c>
      <c r="K174" t="s">
        <v>605</v>
      </c>
      <c r="L174">
        <v>493.75</v>
      </c>
      <c r="M174">
        <v>0.9</v>
      </c>
      <c r="N174">
        <v>1</v>
      </c>
      <c r="O174" t="s">
        <v>4699</v>
      </c>
      <c r="P174" t="s">
        <v>635</v>
      </c>
      <c r="Q174" t="s">
        <v>1024</v>
      </c>
      <c r="R174" t="s">
        <v>1024</v>
      </c>
      <c r="S174" t="s">
        <v>604</v>
      </c>
      <c r="T174" s="535">
        <v>0.32777777777777778</v>
      </c>
      <c r="U174" t="s">
        <v>4682</v>
      </c>
    </row>
    <row r="175" spans="1:21" x14ac:dyDescent="0.35">
      <c r="A175" t="s">
        <v>4694</v>
      </c>
      <c r="B175" s="523">
        <v>45536</v>
      </c>
      <c r="C175">
        <v>8.3333333333333329E-2</v>
      </c>
      <c r="D175" s="523">
        <v>45553</v>
      </c>
      <c r="E175" s="523">
        <v>45551</v>
      </c>
      <c r="F175" t="s">
        <v>2148</v>
      </c>
      <c r="G175">
        <v>12524</v>
      </c>
      <c r="H175" t="s">
        <v>560</v>
      </c>
      <c r="I175" t="s">
        <v>560</v>
      </c>
      <c r="J175" t="s">
        <v>613</v>
      </c>
      <c r="K175" t="s">
        <v>605</v>
      </c>
      <c r="L175">
        <v>434.52549011806468</v>
      </c>
      <c r="M175">
        <v>48.6</v>
      </c>
      <c r="N175">
        <v>1</v>
      </c>
      <c r="O175" t="s">
        <v>1022</v>
      </c>
      <c r="P175" t="s">
        <v>612</v>
      </c>
      <c r="Q175" t="s">
        <v>1024</v>
      </c>
      <c r="R175" t="s">
        <v>747</v>
      </c>
      <c r="S175" t="s">
        <v>604</v>
      </c>
      <c r="T175" s="535">
        <v>0.45694444444444443</v>
      </c>
      <c r="U175" t="s">
        <v>4714</v>
      </c>
    </row>
    <row r="176" spans="1:21" x14ac:dyDescent="0.35">
      <c r="A176" t="s">
        <v>4694</v>
      </c>
      <c r="B176" s="523">
        <v>45536</v>
      </c>
      <c r="C176">
        <v>8.3333333333333329E-2</v>
      </c>
      <c r="D176" s="523">
        <v>45553</v>
      </c>
      <c r="E176" s="523">
        <v>45551</v>
      </c>
      <c r="F176" t="s">
        <v>2148</v>
      </c>
      <c r="G176">
        <v>12520</v>
      </c>
      <c r="H176" t="s">
        <v>560</v>
      </c>
      <c r="I176" t="s">
        <v>560</v>
      </c>
      <c r="J176" t="s">
        <v>613</v>
      </c>
      <c r="K176" t="s">
        <v>605</v>
      </c>
      <c r="L176">
        <v>163.67843127652708</v>
      </c>
      <c r="M176">
        <v>16</v>
      </c>
      <c r="N176">
        <v>1</v>
      </c>
      <c r="O176" t="s">
        <v>1022</v>
      </c>
      <c r="P176" t="s">
        <v>612</v>
      </c>
      <c r="Q176" t="s">
        <v>1024</v>
      </c>
      <c r="R176" t="s">
        <v>747</v>
      </c>
      <c r="S176" t="s">
        <v>604</v>
      </c>
      <c r="T176" s="535">
        <v>0.45694444444444443</v>
      </c>
      <c r="U176" t="s">
        <v>4714</v>
      </c>
    </row>
    <row r="177" spans="1:21" x14ac:dyDescent="0.35">
      <c r="A177" t="s">
        <v>4694</v>
      </c>
      <c r="B177" s="523">
        <v>45536</v>
      </c>
      <c r="C177">
        <v>8.3333333333333329E-2</v>
      </c>
      <c r="D177" s="523">
        <v>45553</v>
      </c>
      <c r="E177" s="523">
        <v>45551</v>
      </c>
      <c r="F177" t="s">
        <v>2148</v>
      </c>
      <c r="G177">
        <v>12523</v>
      </c>
      <c r="H177" t="s">
        <v>560</v>
      </c>
      <c r="I177" t="s">
        <v>560</v>
      </c>
      <c r="J177" t="s">
        <v>613</v>
      </c>
      <c r="K177" t="s">
        <v>605</v>
      </c>
      <c r="L177">
        <v>143.03267459056042</v>
      </c>
      <c r="M177">
        <v>1</v>
      </c>
      <c r="N177">
        <v>1</v>
      </c>
      <c r="O177" t="s">
        <v>1022</v>
      </c>
      <c r="P177" t="s">
        <v>612</v>
      </c>
      <c r="Q177" t="s">
        <v>1024</v>
      </c>
      <c r="R177" t="s">
        <v>747</v>
      </c>
      <c r="S177" t="s">
        <v>604</v>
      </c>
      <c r="T177" s="535">
        <v>0.45694444444444443</v>
      </c>
      <c r="U177" t="s">
        <v>4714</v>
      </c>
    </row>
    <row r="178" spans="1:21" x14ac:dyDescent="0.35">
      <c r="A178" t="s">
        <v>4694</v>
      </c>
      <c r="B178" s="523">
        <v>45536</v>
      </c>
      <c r="C178">
        <v>8.3333333333333329E-2</v>
      </c>
      <c r="D178" s="523">
        <v>45553</v>
      </c>
      <c r="E178" s="523">
        <v>45551</v>
      </c>
      <c r="F178" t="s">
        <v>2148</v>
      </c>
      <c r="G178">
        <v>12521</v>
      </c>
      <c r="H178" t="s">
        <v>560</v>
      </c>
      <c r="I178" t="s">
        <v>560</v>
      </c>
      <c r="J178" t="s">
        <v>613</v>
      </c>
      <c r="K178" t="s">
        <v>605</v>
      </c>
      <c r="L178">
        <v>674.67654824246767</v>
      </c>
      <c r="M178">
        <v>407</v>
      </c>
      <c r="N178">
        <v>2</v>
      </c>
      <c r="O178" t="s">
        <v>1022</v>
      </c>
      <c r="P178" t="s">
        <v>612</v>
      </c>
      <c r="Q178" t="s">
        <v>1024</v>
      </c>
      <c r="R178" t="s">
        <v>747</v>
      </c>
      <c r="S178" t="s">
        <v>604</v>
      </c>
      <c r="T178" s="535">
        <v>0.45694444444444443</v>
      </c>
      <c r="U178" t="s">
        <v>4714</v>
      </c>
    </row>
    <row r="179" spans="1:21" x14ac:dyDescent="0.35">
      <c r="A179" t="s">
        <v>4694</v>
      </c>
      <c r="B179" s="523">
        <v>45536</v>
      </c>
      <c r="C179">
        <v>8.3333333333333329E-2</v>
      </c>
      <c r="D179" s="523">
        <v>45553</v>
      </c>
      <c r="E179" s="523">
        <v>45551</v>
      </c>
      <c r="F179" t="s">
        <v>2148</v>
      </c>
      <c r="G179">
        <v>12522</v>
      </c>
      <c r="H179" t="s">
        <v>560</v>
      </c>
      <c r="I179" t="s">
        <v>560</v>
      </c>
      <c r="J179" t="s">
        <v>613</v>
      </c>
      <c r="K179" t="s">
        <v>605</v>
      </c>
      <c r="L179">
        <v>199.56308993850521</v>
      </c>
      <c r="M179">
        <v>28.6</v>
      </c>
      <c r="N179">
        <v>2</v>
      </c>
      <c r="O179" t="s">
        <v>1022</v>
      </c>
      <c r="P179" t="s">
        <v>612</v>
      </c>
      <c r="Q179" t="s">
        <v>1024</v>
      </c>
      <c r="R179" t="s">
        <v>747</v>
      </c>
      <c r="S179" t="s">
        <v>604</v>
      </c>
      <c r="T179" s="535">
        <v>0.45694444444444443</v>
      </c>
      <c r="U179" t="s">
        <v>4714</v>
      </c>
    </row>
    <row r="180" spans="1:21" x14ac:dyDescent="0.35">
      <c r="A180" t="s">
        <v>4694</v>
      </c>
      <c r="B180" s="523">
        <v>45536</v>
      </c>
      <c r="C180">
        <v>8.3333333333333329E-2</v>
      </c>
      <c r="D180" s="523">
        <v>45553</v>
      </c>
      <c r="E180" s="523">
        <v>45551</v>
      </c>
      <c r="F180" t="s">
        <v>2148</v>
      </c>
      <c r="G180">
        <v>12525</v>
      </c>
      <c r="H180" t="s">
        <v>560</v>
      </c>
      <c r="I180" t="s">
        <v>560</v>
      </c>
      <c r="J180" t="s">
        <v>613</v>
      </c>
      <c r="K180" t="s">
        <v>605</v>
      </c>
      <c r="L180">
        <v>358.15176906740527</v>
      </c>
      <c r="M180">
        <v>153</v>
      </c>
      <c r="N180">
        <v>2</v>
      </c>
      <c r="O180" t="s">
        <v>1022</v>
      </c>
      <c r="P180" t="s">
        <v>612</v>
      </c>
      <c r="Q180" t="s">
        <v>1024</v>
      </c>
      <c r="R180" t="s">
        <v>747</v>
      </c>
      <c r="S180" t="s">
        <v>604</v>
      </c>
      <c r="T180" s="535">
        <v>0.45694444444444443</v>
      </c>
      <c r="U180" t="s">
        <v>4714</v>
      </c>
    </row>
    <row r="181" spans="1:21" x14ac:dyDescent="0.35">
      <c r="A181" t="s">
        <v>4694</v>
      </c>
      <c r="B181" s="523">
        <v>45536</v>
      </c>
      <c r="C181">
        <v>8.3333333333333329E-2</v>
      </c>
      <c r="D181" s="523">
        <v>45553</v>
      </c>
      <c r="E181" s="523">
        <v>45551</v>
      </c>
      <c r="F181" t="s">
        <v>2148</v>
      </c>
      <c r="G181">
        <v>12527</v>
      </c>
      <c r="H181" t="s">
        <v>560</v>
      </c>
      <c r="I181" t="s">
        <v>560</v>
      </c>
      <c r="J181" t="s">
        <v>613</v>
      </c>
      <c r="K181" t="s">
        <v>605</v>
      </c>
      <c r="L181">
        <v>189.46836076035419</v>
      </c>
      <c r="M181">
        <v>34.9</v>
      </c>
      <c r="N181">
        <v>2</v>
      </c>
      <c r="O181" t="s">
        <v>1022</v>
      </c>
      <c r="P181" t="s">
        <v>612</v>
      </c>
      <c r="Q181" t="s">
        <v>1024</v>
      </c>
      <c r="R181" t="s">
        <v>747</v>
      </c>
      <c r="S181" t="s">
        <v>604</v>
      </c>
      <c r="T181" s="535">
        <v>0.45694444444444443</v>
      </c>
      <c r="U181" t="s">
        <v>4714</v>
      </c>
    </row>
    <row r="182" spans="1:21" x14ac:dyDescent="0.35">
      <c r="A182" t="s">
        <v>4694</v>
      </c>
      <c r="B182" s="523">
        <v>45536</v>
      </c>
      <c r="C182">
        <v>8.3333333333333329E-2</v>
      </c>
      <c r="D182" s="523">
        <v>45552</v>
      </c>
      <c r="E182" s="523">
        <v>45551</v>
      </c>
      <c r="F182" t="s">
        <v>613</v>
      </c>
      <c r="G182">
        <v>12514</v>
      </c>
      <c r="H182" t="s">
        <v>560</v>
      </c>
      <c r="I182" t="s">
        <v>560</v>
      </c>
      <c r="J182" t="s">
        <v>613</v>
      </c>
      <c r="K182" t="s">
        <v>605</v>
      </c>
      <c r="L182">
        <v>258.98965004423019</v>
      </c>
      <c r="M182">
        <v>89</v>
      </c>
      <c r="N182">
        <v>1</v>
      </c>
      <c r="O182" t="s">
        <v>1022</v>
      </c>
      <c r="P182" t="s">
        <v>612</v>
      </c>
      <c r="Q182" t="s">
        <v>1024</v>
      </c>
      <c r="R182" t="s">
        <v>747</v>
      </c>
      <c r="S182" t="s">
        <v>604</v>
      </c>
      <c r="T182" s="535">
        <v>0.45694444444444443</v>
      </c>
      <c r="U182" t="s">
        <v>4714</v>
      </c>
    </row>
    <row r="183" spans="1:21" x14ac:dyDescent="0.35">
      <c r="A183" t="s">
        <v>4694</v>
      </c>
      <c r="B183" s="523">
        <v>45536</v>
      </c>
      <c r="C183">
        <v>8.3333333333333329E-2</v>
      </c>
      <c r="D183" s="523">
        <v>45553</v>
      </c>
      <c r="E183" s="523">
        <v>45551</v>
      </c>
      <c r="F183" t="s">
        <v>2148</v>
      </c>
      <c r="G183">
        <v>12526</v>
      </c>
      <c r="H183" t="s">
        <v>560</v>
      </c>
      <c r="I183" t="s">
        <v>560</v>
      </c>
      <c r="J183" t="s">
        <v>613</v>
      </c>
      <c r="K183" t="s">
        <v>605</v>
      </c>
      <c r="L183">
        <v>155.28948277457917</v>
      </c>
      <c r="M183">
        <v>4</v>
      </c>
      <c r="N183">
        <v>1</v>
      </c>
      <c r="O183" t="s">
        <v>1022</v>
      </c>
      <c r="P183" t="s">
        <v>612</v>
      </c>
      <c r="Q183" t="s">
        <v>1024</v>
      </c>
      <c r="R183" t="s">
        <v>747</v>
      </c>
      <c r="S183" t="s">
        <v>604</v>
      </c>
      <c r="T183" s="535">
        <v>0.45694444444444443</v>
      </c>
      <c r="U183" t="s">
        <v>4714</v>
      </c>
    </row>
    <row r="184" spans="1:21" x14ac:dyDescent="0.35">
      <c r="A184" t="s">
        <v>4694</v>
      </c>
      <c r="B184" s="523">
        <v>45536</v>
      </c>
      <c r="C184">
        <v>8.3333333333333329E-2</v>
      </c>
      <c r="D184" s="523">
        <v>45553</v>
      </c>
      <c r="E184" s="523">
        <v>45551</v>
      </c>
      <c r="F184" t="s">
        <v>2148</v>
      </c>
      <c r="G184">
        <v>12528</v>
      </c>
      <c r="H184" t="s">
        <v>560</v>
      </c>
      <c r="I184" t="s">
        <v>560</v>
      </c>
      <c r="J184" t="s">
        <v>613</v>
      </c>
      <c r="K184" t="s">
        <v>605</v>
      </c>
      <c r="L184">
        <v>170.95897892707814</v>
      </c>
      <c r="M184">
        <v>13.6</v>
      </c>
      <c r="N184">
        <v>1</v>
      </c>
      <c r="O184" t="s">
        <v>1022</v>
      </c>
      <c r="P184" t="s">
        <v>612</v>
      </c>
      <c r="Q184" t="s">
        <v>1024</v>
      </c>
      <c r="R184" t="s">
        <v>747</v>
      </c>
      <c r="S184" t="s">
        <v>604</v>
      </c>
      <c r="T184" s="535">
        <v>0.45694444444444443</v>
      </c>
      <c r="U184" t="s">
        <v>4714</v>
      </c>
    </row>
    <row r="185" spans="1:21" x14ac:dyDescent="0.35">
      <c r="A185" t="s">
        <v>4694</v>
      </c>
      <c r="B185" s="523">
        <v>45536</v>
      </c>
      <c r="C185">
        <v>8.3333333333333329E-2</v>
      </c>
      <c r="D185" s="523">
        <v>45553</v>
      </c>
      <c r="E185" s="523">
        <v>45551</v>
      </c>
      <c r="F185" t="s">
        <v>2148</v>
      </c>
      <c r="G185">
        <v>12529</v>
      </c>
      <c r="H185" t="s">
        <v>560</v>
      </c>
      <c r="I185" t="s">
        <v>560</v>
      </c>
      <c r="J185" t="s">
        <v>613</v>
      </c>
      <c r="K185" t="s">
        <v>605</v>
      </c>
      <c r="L185">
        <v>157.67224488506457</v>
      </c>
      <c r="M185">
        <v>4.42</v>
      </c>
      <c r="N185">
        <v>1</v>
      </c>
      <c r="O185" t="s">
        <v>1022</v>
      </c>
      <c r="P185" t="s">
        <v>612</v>
      </c>
      <c r="Q185" t="s">
        <v>1024</v>
      </c>
      <c r="R185" t="s">
        <v>747</v>
      </c>
      <c r="S185" t="s">
        <v>604</v>
      </c>
      <c r="T185" s="535">
        <v>0.45694444444444443</v>
      </c>
      <c r="U185" t="s">
        <v>4714</v>
      </c>
    </row>
    <row r="186" spans="1:21" x14ac:dyDescent="0.35">
      <c r="A186" t="s">
        <v>4694</v>
      </c>
      <c r="B186" s="523">
        <v>45536</v>
      </c>
      <c r="C186">
        <v>8.3333333333333329E-2</v>
      </c>
      <c r="D186" s="523">
        <v>45553</v>
      </c>
      <c r="E186" s="523">
        <v>45551</v>
      </c>
      <c r="F186" t="s">
        <v>2148</v>
      </c>
      <c r="G186">
        <v>12530</v>
      </c>
      <c r="H186" t="s">
        <v>560</v>
      </c>
      <c r="I186" t="s">
        <v>560</v>
      </c>
      <c r="J186" t="s">
        <v>613</v>
      </c>
      <c r="K186" t="s">
        <v>605</v>
      </c>
      <c r="L186">
        <v>1542.2835934929531</v>
      </c>
      <c r="M186">
        <v>1000</v>
      </c>
      <c r="N186">
        <v>1</v>
      </c>
      <c r="O186" t="s">
        <v>1022</v>
      </c>
      <c r="P186" t="s">
        <v>612</v>
      </c>
      <c r="Q186" t="s">
        <v>1024</v>
      </c>
      <c r="R186" t="s">
        <v>747</v>
      </c>
      <c r="S186" t="s">
        <v>604</v>
      </c>
      <c r="T186" s="535">
        <v>0.45694444444444443</v>
      </c>
      <c r="U186" t="s">
        <v>4714</v>
      </c>
    </row>
    <row r="187" spans="1:21" x14ac:dyDescent="0.35">
      <c r="A187" t="s">
        <v>4694</v>
      </c>
      <c r="B187" s="523">
        <v>45536</v>
      </c>
      <c r="C187">
        <v>1</v>
      </c>
      <c r="D187" s="523">
        <v>45552</v>
      </c>
      <c r="E187" s="523">
        <v>45551</v>
      </c>
      <c r="F187" t="s">
        <v>613</v>
      </c>
      <c r="G187">
        <v>12518</v>
      </c>
      <c r="H187" t="s">
        <v>560</v>
      </c>
      <c r="I187" t="s">
        <v>560</v>
      </c>
      <c r="J187" t="s">
        <v>613</v>
      </c>
      <c r="K187" t="s">
        <v>605</v>
      </c>
      <c r="L187">
        <v>3340.2679125000004</v>
      </c>
      <c r="M187">
        <v>2115</v>
      </c>
      <c r="N187">
        <v>11</v>
      </c>
      <c r="O187" t="s">
        <v>1013</v>
      </c>
      <c r="P187" t="s">
        <v>618</v>
      </c>
      <c r="Q187" t="s">
        <v>1024</v>
      </c>
      <c r="R187" t="s">
        <v>1024</v>
      </c>
      <c r="S187" t="s">
        <v>604</v>
      </c>
      <c r="T187" s="535">
        <v>0.75694444444444442</v>
      </c>
      <c r="U187" t="s">
        <v>4714</v>
      </c>
    </row>
    <row r="188" spans="1:21" x14ac:dyDescent="0.35">
      <c r="A188" t="s">
        <v>4694</v>
      </c>
      <c r="B188" s="523">
        <v>45536</v>
      </c>
      <c r="C188">
        <v>0.125</v>
      </c>
      <c r="D188" s="523">
        <v>45554</v>
      </c>
      <c r="E188" s="523">
        <v>45553</v>
      </c>
      <c r="F188" t="s">
        <v>613</v>
      </c>
      <c r="G188">
        <v>235899</v>
      </c>
      <c r="H188" t="s">
        <v>403</v>
      </c>
      <c r="I188" t="s">
        <v>560</v>
      </c>
      <c r="J188" t="s">
        <v>613</v>
      </c>
      <c r="K188" t="s">
        <v>605</v>
      </c>
      <c r="L188">
        <v>8211.2664827272729</v>
      </c>
      <c r="M188">
        <v>1891</v>
      </c>
      <c r="N188">
        <v>4</v>
      </c>
      <c r="O188" t="s">
        <v>4703</v>
      </c>
      <c r="P188" t="s">
        <v>618</v>
      </c>
      <c r="Q188" t="s">
        <v>1024</v>
      </c>
      <c r="R188" t="s">
        <v>1024</v>
      </c>
      <c r="S188" t="s">
        <v>604</v>
      </c>
      <c r="T188" s="535">
        <v>0.87083333333333335</v>
      </c>
      <c r="U188" t="s">
        <v>4714</v>
      </c>
    </row>
    <row r="189" spans="1:21" x14ac:dyDescent="0.35">
      <c r="A189" t="s">
        <v>4694</v>
      </c>
      <c r="B189" s="523">
        <v>45536</v>
      </c>
      <c r="C189">
        <v>2.7777777777777776E-2</v>
      </c>
      <c r="D189" s="523">
        <v>45555</v>
      </c>
      <c r="E189" s="523">
        <v>45554</v>
      </c>
      <c r="F189" t="s">
        <v>613</v>
      </c>
      <c r="G189">
        <v>12536</v>
      </c>
      <c r="H189" t="s">
        <v>560</v>
      </c>
      <c r="I189" t="s">
        <v>560</v>
      </c>
      <c r="J189" t="s">
        <v>613</v>
      </c>
      <c r="K189" t="s">
        <v>605</v>
      </c>
      <c r="L189">
        <v>921.08963380994817</v>
      </c>
      <c r="M189">
        <v>654.20000000000005</v>
      </c>
      <c r="N189">
        <v>2</v>
      </c>
      <c r="O189" t="s">
        <v>4680</v>
      </c>
      <c r="P189" t="s">
        <v>4681</v>
      </c>
      <c r="Q189" t="s">
        <v>1024</v>
      </c>
      <c r="R189" t="s">
        <v>1024</v>
      </c>
      <c r="S189" t="s">
        <v>604</v>
      </c>
      <c r="T189" s="535">
        <v>0.41944444444444445</v>
      </c>
      <c r="U189" t="s">
        <v>4714</v>
      </c>
    </row>
    <row r="190" spans="1:21" x14ac:dyDescent="0.35">
      <c r="A190" t="s">
        <v>4694</v>
      </c>
      <c r="B190" s="523">
        <v>45536</v>
      </c>
      <c r="C190">
        <v>2.7777777777777776E-2</v>
      </c>
      <c r="D190" s="523">
        <v>45558</v>
      </c>
      <c r="E190" s="523">
        <v>45554</v>
      </c>
      <c r="F190" t="s">
        <v>2148</v>
      </c>
      <c r="G190">
        <v>12543</v>
      </c>
      <c r="H190" t="s">
        <v>560</v>
      </c>
      <c r="I190" t="s">
        <v>560</v>
      </c>
      <c r="J190" t="s">
        <v>613</v>
      </c>
      <c r="K190" t="s">
        <v>605</v>
      </c>
      <c r="L190">
        <v>2893.4137248520319</v>
      </c>
      <c r="M190">
        <v>364</v>
      </c>
      <c r="N190">
        <v>3</v>
      </c>
      <c r="O190" t="s">
        <v>4680</v>
      </c>
      <c r="P190" t="s">
        <v>4681</v>
      </c>
      <c r="Q190" t="s">
        <v>1024</v>
      </c>
      <c r="R190" t="s">
        <v>1024</v>
      </c>
      <c r="S190" t="s">
        <v>604</v>
      </c>
      <c r="T190" s="535">
        <v>0.41944444444444445</v>
      </c>
      <c r="U190" t="s">
        <v>4714</v>
      </c>
    </row>
    <row r="191" spans="1:21" x14ac:dyDescent="0.35">
      <c r="A191" t="s">
        <v>4694</v>
      </c>
      <c r="B191" s="523">
        <v>45536</v>
      </c>
      <c r="C191">
        <v>2.7777777777777776E-2</v>
      </c>
      <c r="D191" s="523">
        <v>45559</v>
      </c>
      <c r="E191" s="523">
        <v>45555</v>
      </c>
      <c r="F191" t="s">
        <v>2148</v>
      </c>
      <c r="G191">
        <v>12550</v>
      </c>
      <c r="H191" t="s">
        <v>560</v>
      </c>
      <c r="I191" t="s">
        <v>560</v>
      </c>
      <c r="J191" t="s">
        <v>613</v>
      </c>
      <c r="K191" t="s">
        <v>605</v>
      </c>
      <c r="L191">
        <v>166.8421905365625</v>
      </c>
      <c r="M191">
        <v>9</v>
      </c>
      <c r="N191">
        <v>1</v>
      </c>
      <c r="O191" t="s">
        <v>4680</v>
      </c>
      <c r="P191" t="s">
        <v>4681</v>
      </c>
      <c r="Q191" t="s">
        <v>1024</v>
      </c>
      <c r="R191" t="s">
        <v>747</v>
      </c>
      <c r="S191" t="s">
        <v>604</v>
      </c>
      <c r="T191" s="535">
        <v>0.33541666666666664</v>
      </c>
      <c r="U191" t="s">
        <v>4682</v>
      </c>
    </row>
    <row r="192" spans="1:21" x14ac:dyDescent="0.35">
      <c r="A192" t="s">
        <v>4694</v>
      </c>
      <c r="B192" s="523">
        <v>45536</v>
      </c>
      <c r="C192">
        <v>2.7777777777777776E-2</v>
      </c>
      <c r="D192" s="523">
        <v>45559</v>
      </c>
      <c r="E192" s="523">
        <v>45555</v>
      </c>
      <c r="F192" t="s">
        <v>2148</v>
      </c>
      <c r="G192">
        <v>12551</v>
      </c>
      <c r="H192" t="s">
        <v>560</v>
      </c>
      <c r="I192" t="s">
        <v>560</v>
      </c>
      <c r="J192" t="s">
        <v>613</v>
      </c>
      <c r="K192" t="s">
        <v>605</v>
      </c>
      <c r="L192">
        <v>178.49427521947916</v>
      </c>
      <c r="M192">
        <v>13</v>
      </c>
      <c r="N192">
        <v>1</v>
      </c>
      <c r="O192" t="s">
        <v>4680</v>
      </c>
      <c r="P192" t="s">
        <v>4681</v>
      </c>
      <c r="Q192" t="s">
        <v>1024</v>
      </c>
      <c r="R192" t="s">
        <v>747</v>
      </c>
      <c r="S192" t="s">
        <v>604</v>
      </c>
      <c r="T192" s="535">
        <v>0.33541666666666664</v>
      </c>
      <c r="U192" t="s">
        <v>4682</v>
      </c>
    </row>
    <row r="193" spans="1:21" x14ac:dyDescent="0.35">
      <c r="A193" t="s">
        <v>4694</v>
      </c>
      <c r="B193" s="523">
        <v>45536</v>
      </c>
      <c r="C193">
        <v>2.7777777777777776E-2</v>
      </c>
      <c r="D193" s="523">
        <v>45559</v>
      </c>
      <c r="E193" s="523">
        <v>45555</v>
      </c>
      <c r="F193" t="s">
        <v>2148</v>
      </c>
      <c r="G193">
        <v>12552</v>
      </c>
      <c r="H193" t="s">
        <v>560</v>
      </c>
      <c r="I193" t="s">
        <v>560</v>
      </c>
      <c r="J193" t="s">
        <v>613</v>
      </c>
      <c r="K193" t="s">
        <v>605</v>
      </c>
      <c r="L193">
        <v>141.79020846829167</v>
      </c>
      <c r="M193">
        <v>0.4</v>
      </c>
      <c r="N193">
        <v>1</v>
      </c>
      <c r="O193" t="s">
        <v>4680</v>
      </c>
      <c r="P193" t="s">
        <v>4681</v>
      </c>
      <c r="Q193" t="s">
        <v>1024</v>
      </c>
      <c r="R193" t="s">
        <v>747</v>
      </c>
      <c r="S193" t="s">
        <v>604</v>
      </c>
      <c r="T193" s="535">
        <v>0.33541666666666664</v>
      </c>
      <c r="U193" t="s">
        <v>4682</v>
      </c>
    </row>
    <row r="194" spans="1:21" x14ac:dyDescent="0.35">
      <c r="A194" t="s">
        <v>4694</v>
      </c>
      <c r="B194" s="523">
        <v>45536</v>
      </c>
      <c r="C194">
        <v>2.7777777777777776E-2</v>
      </c>
      <c r="D194" s="523">
        <v>45559</v>
      </c>
      <c r="E194" s="523">
        <v>45555</v>
      </c>
      <c r="F194" t="s">
        <v>2148</v>
      </c>
      <c r="G194">
        <v>12549</v>
      </c>
      <c r="H194" t="s">
        <v>560</v>
      </c>
      <c r="I194" t="s">
        <v>560</v>
      </c>
      <c r="J194" t="s">
        <v>613</v>
      </c>
      <c r="K194" t="s">
        <v>605</v>
      </c>
      <c r="L194">
        <v>938.79280077979172</v>
      </c>
      <c r="M194">
        <v>274</v>
      </c>
      <c r="N194">
        <v>1</v>
      </c>
      <c r="O194" t="s">
        <v>4680</v>
      </c>
      <c r="P194" t="s">
        <v>4681</v>
      </c>
      <c r="Q194" t="s">
        <v>1024</v>
      </c>
      <c r="R194" t="s">
        <v>747</v>
      </c>
      <c r="S194" t="s">
        <v>604</v>
      </c>
      <c r="T194" s="535">
        <v>0.33541666666666664</v>
      </c>
      <c r="U194" t="s">
        <v>4682</v>
      </c>
    </row>
    <row r="195" spans="1:21" x14ac:dyDescent="0.35">
      <c r="A195" t="s">
        <v>4694</v>
      </c>
      <c r="B195" s="523">
        <v>45536</v>
      </c>
      <c r="C195">
        <v>2.7777777777777776E-2</v>
      </c>
      <c r="D195" s="523">
        <v>45559</v>
      </c>
      <c r="E195" s="523">
        <v>45555</v>
      </c>
      <c r="F195" t="s">
        <v>2148</v>
      </c>
      <c r="G195">
        <v>12553</v>
      </c>
      <c r="H195" t="s">
        <v>560</v>
      </c>
      <c r="I195" t="s">
        <v>560</v>
      </c>
      <c r="J195" t="s">
        <v>613</v>
      </c>
      <c r="K195" t="s">
        <v>605</v>
      </c>
      <c r="L195">
        <v>176.16385828289583</v>
      </c>
      <c r="M195">
        <v>12.2</v>
      </c>
      <c r="N195">
        <v>1</v>
      </c>
      <c r="O195" t="s">
        <v>4680</v>
      </c>
      <c r="P195" t="s">
        <v>4681</v>
      </c>
      <c r="Q195" t="s">
        <v>1024</v>
      </c>
      <c r="R195" t="s">
        <v>747</v>
      </c>
      <c r="S195" t="s">
        <v>604</v>
      </c>
      <c r="T195" s="535">
        <v>0.33541666666666664</v>
      </c>
      <c r="U195" t="s">
        <v>4682</v>
      </c>
    </row>
    <row r="196" spans="1:21" x14ac:dyDescent="0.35">
      <c r="A196" t="s">
        <v>4694</v>
      </c>
      <c r="B196" s="523">
        <v>45536</v>
      </c>
      <c r="C196">
        <v>7.6923076923076927E-2</v>
      </c>
      <c r="D196" s="523">
        <v>45559</v>
      </c>
      <c r="E196" s="523">
        <v>45555</v>
      </c>
      <c r="F196" t="s">
        <v>2148</v>
      </c>
      <c r="G196">
        <v>236178</v>
      </c>
      <c r="H196" t="s">
        <v>403</v>
      </c>
      <c r="I196" t="s">
        <v>560</v>
      </c>
      <c r="J196" t="s">
        <v>613</v>
      </c>
      <c r="K196" t="s">
        <v>605</v>
      </c>
      <c r="L196">
        <v>1349.3455890263635</v>
      </c>
      <c r="M196">
        <v>10.68</v>
      </c>
      <c r="N196">
        <v>3</v>
      </c>
      <c r="O196" t="s">
        <v>4680</v>
      </c>
      <c r="P196" t="s">
        <v>4681</v>
      </c>
      <c r="Q196" t="s">
        <v>1024</v>
      </c>
      <c r="R196" t="s">
        <v>747</v>
      </c>
      <c r="S196" t="s">
        <v>604</v>
      </c>
      <c r="T196" s="535">
        <v>0.33541666666666664</v>
      </c>
      <c r="U196" t="s">
        <v>4682</v>
      </c>
    </row>
    <row r="197" spans="1:21" x14ac:dyDescent="0.35">
      <c r="A197" t="s">
        <v>4694</v>
      </c>
      <c r="B197" s="523">
        <v>45536</v>
      </c>
      <c r="C197">
        <v>7.6923076923076927E-2</v>
      </c>
      <c r="D197" s="523">
        <v>45559</v>
      </c>
      <c r="E197" s="523">
        <v>45555</v>
      </c>
      <c r="F197" t="s">
        <v>2148</v>
      </c>
      <c r="G197">
        <v>236184</v>
      </c>
      <c r="H197" t="s">
        <v>403</v>
      </c>
      <c r="I197" t="s">
        <v>560</v>
      </c>
      <c r="J197" t="s">
        <v>613</v>
      </c>
      <c r="K197" t="s">
        <v>605</v>
      </c>
      <c r="L197">
        <v>1170.0760361890912</v>
      </c>
      <c r="M197">
        <v>15.36</v>
      </c>
      <c r="N197">
        <v>1</v>
      </c>
      <c r="O197" t="s">
        <v>4680</v>
      </c>
      <c r="P197" t="s">
        <v>4681</v>
      </c>
      <c r="Q197" t="s">
        <v>1024</v>
      </c>
      <c r="R197" t="s">
        <v>747</v>
      </c>
      <c r="S197" t="s">
        <v>604</v>
      </c>
      <c r="T197" s="535">
        <v>0.33541666666666664</v>
      </c>
      <c r="U197" t="s">
        <v>4682</v>
      </c>
    </row>
    <row r="198" spans="1:21" x14ac:dyDescent="0.35">
      <c r="A198" t="s">
        <v>4694</v>
      </c>
      <c r="B198" s="523">
        <v>45536</v>
      </c>
      <c r="C198">
        <v>0.33333333333333331</v>
      </c>
      <c r="D198" s="523">
        <v>45559</v>
      </c>
      <c r="E198" s="523">
        <v>45558</v>
      </c>
      <c r="F198" t="s">
        <v>613</v>
      </c>
      <c r="G198">
        <v>236285</v>
      </c>
      <c r="H198" t="s">
        <v>403</v>
      </c>
      <c r="I198" t="s">
        <v>560</v>
      </c>
      <c r="J198" t="s">
        <v>613</v>
      </c>
      <c r="K198" t="s">
        <v>605</v>
      </c>
      <c r="L198">
        <v>193.73613192890909</v>
      </c>
      <c r="M198">
        <v>0.8</v>
      </c>
      <c r="N198">
        <v>1</v>
      </c>
      <c r="O198" t="s">
        <v>4704</v>
      </c>
      <c r="P198" t="s">
        <v>635</v>
      </c>
      <c r="Q198" t="s">
        <v>1024</v>
      </c>
      <c r="R198" t="s">
        <v>1024</v>
      </c>
      <c r="S198" t="s">
        <v>604</v>
      </c>
      <c r="T198" s="535">
        <v>0.36458333333333331</v>
      </c>
      <c r="U198" t="s">
        <v>4682</v>
      </c>
    </row>
    <row r="199" spans="1:21" x14ac:dyDescent="0.35">
      <c r="A199" t="s">
        <v>4694</v>
      </c>
      <c r="B199" s="523">
        <v>45536</v>
      </c>
      <c r="C199">
        <v>0.33333333333333331</v>
      </c>
      <c r="D199" s="523">
        <v>45559</v>
      </c>
      <c r="E199" s="523">
        <v>45558</v>
      </c>
      <c r="F199" t="s">
        <v>613</v>
      </c>
      <c r="G199">
        <v>236287</v>
      </c>
      <c r="H199" t="s">
        <v>403</v>
      </c>
      <c r="I199" t="s">
        <v>560</v>
      </c>
      <c r="J199" t="s">
        <v>613</v>
      </c>
      <c r="K199" t="s">
        <v>605</v>
      </c>
      <c r="L199">
        <v>162.90881343954092</v>
      </c>
      <c r="M199">
        <v>0.22</v>
      </c>
      <c r="N199">
        <v>1</v>
      </c>
      <c r="O199" t="s">
        <v>4704</v>
      </c>
      <c r="P199" t="s">
        <v>635</v>
      </c>
      <c r="Q199" t="s">
        <v>1024</v>
      </c>
      <c r="R199" t="s">
        <v>1024</v>
      </c>
      <c r="S199" t="s">
        <v>604</v>
      </c>
      <c r="T199" s="535">
        <v>0.36458333333333331</v>
      </c>
      <c r="U199" t="s">
        <v>4682</v>
      </c>
    </row>
    <row r="200" spans="1:21" x14ac:dyDescent="0.35">
      <c r="A200" t="s">
        <v>4694</v>
      </c>
      <c r="B200" s="523">
        <v>45536</v>
      </c>
      <c r="C200">
        <v>0.33333333333333331</v>
      </c>
      <c r="D200" s="523">
        <v>45559</v>
      </c>
      <c r="E200" s="523">
        <v>45558</v>
      </c>
      <c r="F200" t="s">
        <v>613</v>
      </c>
      <c r="G200">
        <v>236286</v>
      </c>
      <c r="H200" t="s">
        <v>403</v>
      </c>
      <c r="I200" t="s">
        <v>560</v>
      </c>
      <c r="J200" t="s">
        <v>613</v>
      </c>
      <c r="K200" t="s">
        <v>605</v>
      </c>
      <c r="L200">
        <v>887.47855917113634</v>
      </c>
      <c r="M200">
        <v>17</v>
      </c>
      <c r="N200">
        <v>1</v>
      </c>
      <c r="O200" t="s">
        <v>4704</v>
      </c>
      <c r="P200" t="s">
        <v>635</v>
      </c>
      <c r="Q200" t="s">
        <v>1024</v>
      </c>
      <c r="R200" t="s">
        <v>1024</v>
      </c>
      <c r="S200" t="s">
        <v>604</v>
      </c>
      <c r="T200" s="535">
        <v>0.36458333333333331</v>
      </c>
      <c r="U200" t="s">
        <v>4682</v>
      </c>
    </row>
    <row r="201" spans="1:21" x14ac:dyDescent="0.35">
      <c r="A201" t="s">
        <v>4694</v>
      </c>
      <c r="B201" s="523">
        <v>45536</v>
      </c>
      <c r="C201">
        <v>2.7777777777777776E-2</v>
      </c>
      <c r="D201" s="523">
        <v>45559</v>
      </c>
      <c r="E201" s="523">
        <v>45558</v>
      </c>
      <c r="F201" t="s">
        <v>613</v>
      </c>
      <c r="G201">
        <v>12554</v>
      </c>
      <c r="H201" t="s">
        <v>560</v>
      </c>
      <c r="I201" t="s">
        <v>560</v>
      </c>
      <c r="J201" t="s">
        <v>613</v>
      </c>
      <c r="K201" t="s">
        <v>605</v>
      </c>
      <c r="L201">
        <v>4855.0570141666667</v>
      </c>
      <c r="M201">
        <v>357.1</v>
      </c>
      <c r="N201">
        <v>4</v>
      </c>
      <c r="O201" t="s">
        <v>4680</v>
      </c>
      <c r="P201" t="s">
        <v>4681</v>
      </c>
      <c r="Q201" t="s">
        <v>1024</v>
      </c>
      <c r="R201" t="s">
        <v>1024</v>
      </c>
      <c r="S201" t="s">
        <v>604</v>
      </c>
      <c r="T201" s="535">
        <v>0.40069444444444446</v>
      </c>
      <c r="U201" t="s">
        <v>4682</v>
      </c>
    </row>
    <row r="202" spans="1:21" x14ac:dyDescent="0.35">
      <c r="A202" t="s">
        <v>4694</v>
      </c>
      <c r="B202" s="523">
        <v>45536</v>
      </c>
      <c r="C202">
        <v>0.5</v>
      </c>
      <c r="D202" s="523">
        <v>45561</v>
      </c>
      <c r="E202" s="523">
        <v>45559</v>
      </c>
      <c r="F202" t="s">
        <v>2148</v>
      </c>
      <c r="G202">
        <v>12557</v>
      </c>
      <c r="H202" t="s">
        <v>560</v>
      </c>
      <c r="I202" t="s">
        <v>560</v>
      </c>
      <c r="J202" t="s">
        <v>613</v>
      </c>
      <c r="K202" t="s">
        <v>605</v>
      </c>
      <c r="L202">
        <v>2384.7464880213802</v>
      </c>
      <c r="M202">
        <v>202.25</v>
      </c>
      <c r="N202">
        <v>12</v>
      </c>
      <c r="O202" t="s">
        <v>4690</v>
      </c>
      <c r="P202" t="s">
        <v>4681</v>
      </c>
      <c r="Q202" t="s">
        <v>1024</v>
      </c>
      <c r="R202" t="s">
        <v>1024</v>
      </c>
      <c r="S202" t="s">
        <v>604</v>
      </c>
      <c r="T202" s="535">
        <v>0.30833333333333335</v>
      </c>
      <c r="U202" t="s">
        <v>4682</v>
      </c>
    </row>
    <row r="203" spans="1:21" x14ac:dyDescent="0.35">
      <c r="A203" t="s">
        <v>4694</v>
      </c>
      <c r="B203" s="523">
        <v>45536</v>
      </c>
      <c r="C203">
        <v>0.5</v>
      </c>
      <c r="D203" s="523">
        <v>45561</v>
      </c>
      <c r="E203" s="523">
        <v>45559</v>
      </c>
      <c r="F203" t="s">
        <v>2148</v>
      </c>
      <c r="G203">
        <v>12556</v>
      </c>
      <c r="H203" t="s">
        <v>560</v>
      </c>
      <c r="I203" t="s">
        <v>560</v>
      </c>
      <c r="J203" t="s">
        <v>613</v>
      </c>
      <c r="K203" t="s">
        <v>605</v>
      </c>
      <c r="L203">
        <v>172.66780863428124</v>
      </c>
      <c r="M203">
        <v>3.9</v>
      </c>
      <c r="N203">
        <v>1</v>
      </c>
      <c r="O203" t="s">
        <v>4690</v>
      </c>
      <c r="P203" t="s">
        <v>4681</v>
      </c>
      <c r="Q203" t="s">
        <v>1024</v>
      </c>
      <c r="R203" t="s">
        <v>1024</v>
      </c>
      <c r="S203" t="s">
        <v>604</v>
      </c>
      <c r="T203" s="535">
        <v>0.30833333333333335</v>
      </c>
      <c r="U203" t="s">
        <v>4682</v>
      </c>
    </row>
    <row r="204" spans="1:21" x14ac:dyDescent="0.35">
      <c r="A204" t="s">
        <v>4694</v>
      </c>
      <c r="B204" s="523">
        <v>45536</v>
      </c>
      <c r="C204">
        <v>1</v>
      </c>
      <c r="D204" s="523">
        <v>45561</v>
      </c>
      <c r="E204" s="523">
        <v>45559</v>
      </c>
      <c r="F204" t="s">
        <v>2148</v>
      </c>
      <c r="G204">
        <v>236402</v>
      </c>
      <c r="H204" t="s">
        <v>403</v>
      </c>
      <c r="I204" t="s">
        <v>560</v>
      </c>
      <c r="J204" t="s">
        <v>613</v>
      </c>
      <c r="K204" t="s">
        <v>605</v>
      </c>
      <c r="L204">
        <v>1876.9772727272727</v>
      </c>
      <c r="M204">
        <v>76</v>
      </c>
      <c r="N204">
        <v>1</v>
      </c>
      <c r="O204" t="s">
        <v>4690</v>
      </c>
      <c r="P204" t="s">
        <v>4681</v>
      </c>
      <c r="Q204" t="s">
        <v>1024</v>
      </c>
      <c r="R204" t="s">
        <v>1024</v>
      </c>
      <c r="S204" t="s">
        <v>604</v>
      </c>
      <c r="T204" s="535">
        <v>0.30833333333333335</v>
      </c>
      <c r="U204" t="s">
        <v>4682</v>
      </c>
    </row>
    <row r="205" spans="1:21" x14ac:dyDescent="0.35">
      <c r="A205" t="s">
        <v>4694</v>
      </c>
      <c r="B205" s="523">
        <v>45536</v>
      </c>
      <c r="C205">
        <v>2.7777777777777776E-2</v>
      </c>
      <c r="D205" s="523">
        <v>45561</v>
      </c>
      <c r="E205" s="523">
        <v>45559</v>
      </c>
      <c r="F205" t="s">
        <v>2148</v>
      </c>
      <c r="G205">
        <v>12558</v>
      </c>
      <c r="H205" t="s">
        <v>560</v>
      </c>
      <c r="I205" t="s">
        <v>560</v>
      </c>
      <c r="J205" t="s">
        <v>613</v>
      </c>
      <c r="K205" t="s">
        <v>605</v>
      </c>
      <c r="L205">
        <v>1126.24028729375</v>
      </c>
      <c r="M205">
        <v>540</v>
      </c>
      <c r="N205">
        <v>3</v>
      </c>
      <c r="O205" t="s">
        <v>4680</v>
      </c>
      <c r="P205" t="s">
        <v>4681</v>
      </c>
      <c r="Q205" t="s">
        <v>1024</v>
      </c>
      <c r="R205" t="s">
        <v>1024</v>
      </c>
      <c r="S205" t="s">
        <v>604</v>
      </c>
      <c r="T205" s="535">
        <v>0.52430555555555558</v>
      </c>
      <c r="U205" t="s">
        <v>4714</v>
      </c>
    </row>
    <row r="206" spans="1:21" x14ac:dyDescent="0.35">
      <c r="A206" t="s">
        <v>4694</v>
      </c>
      <c r="B206" s="523">
        <v>45536</v>
      </c>
      <c r="C206">
        <v>2.7777777777777776E-2</v>
      </c>
      <c r="D206" s="523">
        <v>45561</v>
      </c>
      <c r="E206" s="523">
        <v>45559</v>
      </c>
      <c r="F206" t="s">
        <v>2148</v>
      </c>
      <c r="G206">
        <v>12559</v>
      </c>
      <c r="H206" t="s">
        <v>560</v>
      </c>
      <c r="I206" t="s">
        <v>560</v>
      </c>
      <c r="J206" t="s">
        <v>613</v>
      </c>
      <c r="K206" t="s">
        <v>605</v>
      </c>
      <c r="L206">
        <v>169.52284945031249</v>
      </c>
      <c r="M206">
        <v>21</v>
      </c>
      <c r="N206">
        <v>1</v>
      </c>
      <c r="O206" t="s">
        <v>4680</v>
      </c>
      <c r="P206" t="s">
        <v>4681</v>
      </c>
      <c r="Q206" t="s">
        <v>1024</v>
      </c>
      <c r="R206" t="s">
        <v>1024</v>
      </c>
      <c r="S206" t="s">
        <v>604</v>
      </c>
      <c r="T206" s="535">
        <v>0.52430555555555558</v>
      </c>
      <c r="U206" t="s">
        <v>4714</v>
      </c>
    </row>
    <row r="207" spans="1:21" x14ac:dyDescent="0.35">
      <c r="A207" t="s">
        <v>4694</v>
      </c>
      <c r="B207" s="523">
        <v>45536</v>
      </c>
      <c r="C207">
        <v>2.7777777777777776E-2</v>
      </c>
      <c r="D207" s="523">
        <v>45561</v>
      </c>
      <c r="E207" s="523">
        <v>45559</v>
      </c>
      <c r="F207" t="s">
        <v>2148</v>
      </c>
      <c r="G207">
        <v>12560</v>
      </c>
      <c r="H207" t="s">
        <v>560</v>
      </c>
      <c r="I207" t="s">
        <v>560</v>
      </c>
      <c r="J207" t="s">
        <v>613</v>
      </c>
      <c r="K207" t="s">
        <v>605</v>
      </c>
      <c r="L207">
        <v>156.45001279421876</v>
      </c>
      <c r="M207">
        <v>11.5</v>
      </c>
      <c r="N207">
        <v>1</v>
      </c>
      <c r="O207" t="s">
        <v>4680</v>
      </c>
      <c r="P207" t="s">
        <v>4681</v>
      </c>
      <c r="Q207" t="s">
        <v>1024</v>
      </c>
      <c r="R207" t="s">
        <v>1024</v>
      </c>
      <c r="S207" t="s">
        <v>604</v>
      </c>
      <c r="T207" s="535">
        <v>0.52430555555555558</v>
      </c>
      <c r="U207" t="s">
        <v>4714</v>
      </c>
    </row>
    <row r="208" spans="1:21" x14ac:dyDescent="0.35">
      <c r="A208" t="s">
        <v>4694</v>
      </c>
      <c r="B208" s="523">
        <v>45536</v>
      </c>
      <c r="C208">
        <v>2.7777777777777776E-2</v>
      </c>
      <c r="D208" s="523">
        <v>45561</v>
      </c>
      <c r="E208" s="523">
        <v>45559</v>
      </c>
      <c r="F208" t="s">
        <v>2148</v>
      </c>
      <c r="G208">
        <v>12561</v>
      </c>
      <c r="H208" t="s">
        <v>560</v>
      </c>
      <c r="I208" t="s">
        <v>560</v>
      </c>
      <c r="J208" t="s">
        <v>613</v>
      </c>
      <c r="K208" t="s">
        <v>605</v>
      </c>
      <c r="L208">
        <v>448.13241751334374</v>
      </c>
      <c r="M208">
        <v>208.7</v>
      </c>
      <c r="N208">
        <v>7</v>
      </c>
      <c r="O208" t="s">
        <v>4680</v>
      </c>
      <c r="P208" t="s">
        <v>4681</v>
      </c>
      <c r="Q208" t="s">
        <v>1024</v>
      </c>
      <c r="R208" t="s">
        <v>1024</v>
      </c>
      <c r="S208" t="s">
        <v>604</v>
      </c>
      <c r="T208" s="535">
        <v>0.52430555555555558</v>
      </c>
      <c r="U208" t="s">
        <v>4714</v>
      </c>
    </row>
    <row r="209" spans="1:21" x14ac:dyDescent="0.35">
      <c r="A209" t="s">
        <v>4694</v>
      </c>
      <c r="B209" s="523">
        <v>45536</v>
      </c>
      <c r="C209">
        <v>1</v>
      </c>
      <c r="D209" s="523">
        <v>45561</v>
      </c>
      <c r="E209" s="523">
        <v>45560</v>
      </c>
      <c r="F209" t="s">
        <v>613</v>
      </c>
      <c r="G209">
        <v>12555</v>
      </c>
      <c r="H209" t="s">
        <v>560</v>
      </c>
      <c r="I209" t="s">
        <v>560</v>
      </c>
      <c r="J209" t="s">
        <v>613</v>
      </c>
      <c r="K209" t="s">
        <v>605</v>
      </c>
      <c r="L209">
        <v>3037.1112908333334</v>
      </c>
      <c r="M209">
        <v>1834</v>
      </c>
      <c r="N209">
        <v>3</v>
      </c>
      <c r="O209" t="s">
        <v>4703</v>
      </c>
      <c r="P209" t="s">
        <v>618</v>
      </c>
      <c r="Q209" t="s">
        <v>1024</v>
      </c>
      <c r="R209" t="s">
        <v>1024</v>
      </c>
      <c r="S209" t="s">
        <v>604</v>
      </c>
      <c r="T209" s="535">
        <v>0.33888888888888891</v>
      </c>
      <c r="U209" t="s">
        <v>4682</v>
      </c>
    </row>
    <row r="210" spans="1:21" x14ac:dyDescent="0.35">
      <c r="A210" t="s">
        <v>4694</v>
      </c>
      <c r="B210" s="523">
        <v>45536</v>
      </c>
      <c r="C210">
        <v>0.125</v>
      </c>
      <c r="D210" s="523">
        <v>45565</v>
      </c>
      <c r="E210" s="523">
        <v>45560</v>
      </c>
      <c r="F210" t="s">
        <v>2148</v>
      </c>
      <c r="G210">
        <v>236378</v>
      </c>
      <c r="H210" t="s">
        <v>403</v>
      </c>
      <c r="I210" t="s">
        <v>560</v>
      </c>
      <c r="J210" t="s">
        <v>613</v>
      </c>
      <c r="K210" t="s">
        <v>605</v>
      </c>
      <c r="L210">
        <v>187.69146198440455</v>
      </c>
      <c r="M210">
        <v>1.56</v>
      </c>
      <c r="N210">
        <v>2</v>
      </c>
      <c r="O210" t="s">
        <v>4703</v>
      </c>
      <c r="P210" t="s">
        <v>618</v>
      </c>
      <c r="Q210" t="s">
        <v>1024</v>
      </c>
      <c r="R210" t="s">
        <v>1024</v>
      </c>
      <c r="S210" t="s">
        <v>604</v>
      </c>
      <c r="T210" s="535">
        <v>0.33888888888888891</v>
      </c>
      <c r="U210" t="s">
        <v>4682</v>
      </c>
    </row>
    <row r="211" spans="1:21" x14ac:dyDescent="0.35">
      <c r="A211" t="s">
        <v>4694</v>
      </c>
      <c r="B211" s="523">
        <v>45536</v>
      </c>
      <c r="C211">
        <v>0.125</v>
      </c>
      <c r="D211" s="523">
        <v>45565</v>
      </c>
      <c r="E211" s="523">
        <v>45560</v>
      </c>
      <c r="F211" t="s">
        <v>2148</v>
      </c>
      <c r="G211">
        <v>236379</v>
      </c>
      <c r="H211" t="s">
        <v>403</v>
      </c>
      <c r="I211" t="s">
        <v>560</v>
      </c>
      <c r="J211" t="s">
        <v>613</v>
      </c>
      <c r="K211" t="s">
        <v>605</v>
      </c>
      <c r="L211">
        <v>163.29823641158524</v>
      </c>
      <c r="M211">
        <v>0.45</v>
      </c>
      <c r="N211">
        <v>1</v>
      </c>
      <c r="O211" t="s">
        <v>4703</v>
      </c>
      <c r="P211" t="s">
        <v>618</v>
      </c>
      <c r="Q211" t="s">
        <v>1024</v>
      </c>
      <c r="R211" t="s">
        <v>1024</v>
      </c>
      <c r="S211" t="s">
        <v>604</v>
      </c>
      <c r="T211" s="535">
        <v>0.33888888888888891</v>
      </c>
      <c r="U211" t="s">
        <v>4682</v>
      </c>
    </row>
    <row r="212" spans="1:21" x14ac:dyDescent="0.35">
      <c r="A212" t="s">
        <v>4694</v>
      </c>
      <c r="B212" s="523">
        <v>45536</v>
      </c>
      <c r="C212">
        <v>0.125</v>
      </c>
      <c r="D212" s="523">
        <v>45565</v>
      </c>
      <c r="E212" s="523">
        <v>45560</v>
      </c>
      <c r="F212" t="s">
        <v>2148</v>
      </c>
      <c r="G212">
        <v>236381</v>
      </c>
      <c r="H212" t="s">
        <v>403</v>
      </c>
      <c r="I212" t="s">
        <v>560</v>
      </c>
      <c r="J212" t="s">
        <v>613</v>
      </c>
      <c r="K212" t="s">
        <v>605</v>
      </c>
      <c r="L212">
        <v>339.32502635598411</v>
      </c>
      <c r="M212">
        <v>8.4600000000000009</v>
      </c>
      <c r="N212">
        <v>1</v>
      </c>
      <c r="O212" t="s">
        <v>4703</v>
      </c>
      <c r="P212" t="s">
        <v>618</v>
      </c>
      <c r="Q212" t="s">
        <v>1024</v>
      </c>
      <c r="R212" t="s">
        <v>1024</v>
      </c>
      <c r="S212" t="s">
        <v>604</v>
      </c>
      <c r="T212" s="535">
        <v>0.33888888888888891</v>
      </c>
      <c r="U212" t="s">
        <v>4682</v>
      </c>
    </row>
    <row r="213" spans="1:21" x14ac:dyDescent="0.35">
      <c r="A213" t="s">
        <v>4694</v>
      </c>
      <c r="B213" s="523">
        <v>45536</v>
      </c>
      <c r="C213">
        <v>0.125</v>
      </c>
      <c r="D213" s="523">
        <v>45565</v>
      </c>
      <c r="E213" s="523">
        <v>45560</v>
      </c>
      <c r="F213" t="s">
        <v>2148</v>
      </c>
      <c r="G213">
        <v>236385</v>
      </c>
      <c r="H213" t="s">
        <v>403</v>
      </c>
      <c r="I213" t="s">
        <v>560</v>
      </c>
      <c r="J213" t="s">
        <v>613</v>
      </c>
      <c r="K213" t="s">
        <v>605</v>
      </c>
      <c r="L213">
        <v>680.61042558651025</v>
      </c>
      <c r="M213">
        <v>23.99</v>
      </c>
      <c r="N213">
        <v>1</v>
      </c>
      <c r="O213" t="s">
        <v>4703</v>
      </c>
      <c r="P213" t="s">
        <v>618</v>
      </c>
      <c r="Q213" t="s">
        <v>1024</v>
      </c>
      <c r="R213" t="s">
        <v>1024</v>
      </c>
      <c r="S213" t="s">
        <v>604</v>
      </c>
      <c r="T213" s="535">
        <v>0.33888888888888891</v>
      </c>
      <c r="U213" t="s">
        <v>4682</v>
      </c>
    </row>
    <row r="214" spans="1:21" x14ac:dyDescent="0.35">
      <c r="A214" t="s">
        <v>4694</v>
      </c>
      <c r="B214" s="523">
        <v>45536</v>
      </c>
      <c r="C214">
        <v>0.125</v>
      </c>
      <c r="D214" s="523">
        <v>45565</v>
      </c>
      <c r="E214" s="523">
        <v>45560</v>
      </c>
      <c r="F214" t="s">
        <v>2148</v>
      </c>
      <c r="G214">
        <v>236382</v>
      </c>
      <c r="H214" t="s">
        <v>403</v>
      </c>
      <c r="I214" t="s">
        <v>560</v>
      </c>
      <c r="J214" t="s">
        <v>613</v>
      </c>
      <c r="K214" t="s">
        <v>605</v>
      </c>
      <c r="L214">
        <v>312.07493652688862</v>
      </c>
      <c r="M214">
        <v>7.22</v>
      </c>
      <c r="N214">
        <v>4</v>
      </c>
      <c r="O214" t="s">
        <v>4703</v>
      </c>
      <c r="P214" t="s">
        <v>618</v>
      </c>
      <c r="Q214" t="s">
        <v>1024</v>
      </c>
      <c r="R214" t="s">
        <v>1024</v>
      </c>
      <c r="S214" t="s">
        <v>604</v>
      </c>
      <c r="T214" s="535">
        <v>0.33888888888888891</v>
      </c>
      <c r="U214" t="s">
        <v>4682</v>
      </c>
    </row>
    <row r="215" spans="1:21" x14ac:dyDescent="0.35">
      <c r="A215" t="s">
        <v>4694</v>
      </c>
      <c r="B215" s="523">
        <v>45536</v>
      </c>
      <c r="C215">
        <v>0.125</v>
      </c>
      <c r="D215" s="523">
        <v>45565</v>
      </c>
      <c r="E215" s="523">
        <v>45560</v>
      </c>
      <c r="F215" t="s">
        <v>2148</v>
      </c>
      <c r="G215">
        <v>236549</v>
      </c>
      <c r="H215" t="s">
        <v>403</v>
      </c>
      <c r="I215" t="s">
        <v>560</v>
      </c>
      <c r="J215" t="s">
        <v>613</v>
      </c>
      <c r="K215" t="s">
        <v>605</v>
      </c>
      <c r="L215">
        <v>944.54073110863635</v>
      </c>
      <c r="M215">
        <v>36</v>
      </c>
      <c r="N215">
        <v>1</v>
      </c>
      <c r="O215" t="s">
        <v>4703</v>
      </c>
      <c r="P215" t="s">
        <v>618</v>
      </c>
      <c r="Q215" t="s">
        <v>1024</v>
      </c>
      <c r="R215" t="s">
        <v>1024</v>
      </c>
      <c r="S215" t="s">
        <v>604</v>
      </c>
      <c r="T215" s="535">
        <v>0.33888888888888891</v>
      </c>
      <c r="U215" t="s">
        <v>4682</v>
      </c>
    </row>
    <row r="216" spans="1:21" x14ac:dyDescent="0.35">
      <c r="A216" t="s">
        <v>4694</v>
      </c>
      <c r="B216" s="523">
        <v>45536</v>
      </c>
      <c r="C216">
        <v>0.125</v>
      </c>
      <c r="D216" s="523">
        <v>45565</v>
      </c>
      <c r="E216" s="523">
        <v>45560</v>
      </c>
      <c r="F216" t="s">
        <v>2148</v>
      </c>
      <c r="G216">
        <v>236547</v>
      </c>
      <c r="H216" t="s">
        <v>403</v>
      </c>
      <c r="I216" t="s">
        <v>560</v>
      </c>
      <c r="J216" t="s">
        <v>613</v>
      </c>
      <c r="K216" t="s">
        <v>605</v>
      </c>
      <c r="L216">
        <v>169.89100007991479</v>
      </c>
      <c r="M216">
        <v>0.75</v>
      </c>
      <c r="N216">
        <v>2</v>
      </c>
      <c r="O216" t="s">
        <v>4703</v>
      </c>
      <c r="P216" t="s">
        <v>618</v>
      </c>
      <c r="Q216" t="s">
        <v>1024</v>
      </c>
      <c r="R216" t="s">
        <v>1024</v>
      </c>
      <c r="S216" t="s">
        <v>604</v>
      </c>
      <c r="T216" s="535">
        <v>0.33888888888888891</v>
      </c>
      <c r="U216" t="s">
        <v>4682</v>
      </c>
    </row>
    <row r="217" spans="1:21" x14ac:dyDescent="0.35">
      <c r="A217" t="s">
        <v>4694</v>
      </c>
      <c r="B217" s="523">
        <v>45536</v>
      </c>
      <c r="C217">
        <v>2.7777777777777776E-2</v>
      </c>
      <c r="D217" s="523">
        <v>45565</v>
      </c>
      <c r="E217" s="523">
        <v>45560</v>
      </c>
      <c r="F217" t="s">
        <v>2148</v>
      </c>
      <c r="G217">
        <v>12593</v>
      </c>
      <c r="H217" t="s">
        <v>560</v>
      </c>
      <c r="I217" t="s">
        <v>560</v>
      </c>
      <c r="J217" t="s">
        <v>613</v>
      </c>
      <c r="K217" t="s">
        <v>605</v>
      </c>
      <c r="L217">
        <v>301.33928463750004</v>
      </c>
      <c r="M217">
        <v>162</v>
      </c>
      <c r="N217">
        <v>2</v>
      </c>
      <c r="O217" t="s">
        <v>4680</v>
      </c>
      <c r="P217" t="s">
        <v>4681</v>
      </c>
      <c r="Q217" t="s">
        <v>1024</v>
      </c>
      <c r="R217" t="s">
        <v>1024</v>
      </c>
      <c r="S217" t="s">
        <v>604</v>
      </c>
      <c r="T217" s="535">
        <v>0.63402777777777775</v>
      </c>
      <c r="U217" t="s">
        <v>4714</v>
      </c>
    </row>
    <row r="218" spans="1:21" x14ac:dyDescent="0.35">
      <c r="A218" t="s">
        <v>4694</v>
      </c>
      <c r="B218" s="523">
        <v>45536</v>
      </c>
      <c r="C218">
        <v>2.7777777777777776E-2</v>
      </c>
      <c r="D218" s="523">
        <v>45565</v>
      </c>
      <c r="E218" s="523">
        <v>45560</v>
      </c>
      <c r="F218" t="s">
        <v>2148</v>
      </c>
      <c r="G218">
        <v>12814</v>
      </c>
      <c r="H218" t="s">
        <v>560</v>
      </c>
      <c r="I218" t="s">
        <v>560</v>
      </c>
      <c r="J218" t="s">
        <v>613</v>
      </c>
      <c r="K218" t="s">
        <v>605</v>
      </c>
      <c r="L218">
        <v>332.46431043500002</v>
      </c>
      <c r="M218">
        <v>125.6</v>
      </c>
      <c r="N218">
        <v>8</v>
      </c>
      <c r="O218" t="s">
        <v>4680</v>
      </c>
      <c r="P218" t="s">
        <v>4681</v>
      </c>
      <c r="Q218" t="s">
        <v>1024</v>
      </c>
      <c r="R218" t="s">
        <v>1024</v>
      </c>
      <c r="S218" t="s">
        <v>604</v>
      </c>
      <c r="T218" s="535">
        <v>0.63402777777777775</v>
      </c>
      <c r="U218" t="s">
        <v>4714</v>
      </c>
    </row>
    <row r="219" spans="1:21" x14ac:dyDescent="0.35">
      <c r="A219" t="s">
        <v>4694</v>
      </c>
      <c r="B219" s="523">
        <v>45536</v>
      </c>
      <c r="C219">
        <v>2.7777777777777776E-2</v>
      </c>
      <c r="D219" s="523">
        <v>45565</v>
      </c>
      <c r="E219" s="523">
        <v>45560</v>
      </c>
      <c r="F219" t="s">
        <v>2148</v>
      </c>
      <c r="G219">
        <v>12591</v>
      </c>
      <c r="H219" t="s">
        <v>560</v>
      </c>
      <c r="I219" t="s">
        <v>560</v>
      </c>
      <c r="J219" t="s">
        <v>613</v>
      </c>
      <c r="K219" t="s">
        <v>605</v>
      </c>
      <c r="L219">
        <v>918.38143545833327</v>
      </c>
      <c r="M219">
        <v>540</v>
      </c>
      <c r="N219">
        <v>3</v>
      </c>
      <c r="O219" t="s">
        <v>4680</v>
      </c>
      <c r="P219" t="s">
        <v>4681</v>
      </c>
      <c r="Q219" t="s">
        <v>1024</v>
      </c>
      <c r="R219" t="s">
        <v>1024</v>
      </c>
      <c r="S219" t="s">
        <v>604</v>
      </c>
      <c r="T219" s="535">
        <v>0.63402777777777775</v>
      </c>
      <c r="U219" t="s">
        <v>4714</v>
      </c>
    </row>
    <row r="220" spans="1:21" x14ac:dyDescent="0.35">
      <c r="A220" t="s">
        <v>4694</v>
      </c>
      <c r="B220" s="523">
        <v>45536</v>
      </c>
      <c r="C220">
        <v>2.7777777777777776E-2</v>
      </c>
      <c r="D220" s="523">
        <v>45565</v>
      </c>
      <c r="E220" s="523">
        <v>45560</v>
      </c>
      <c r="F220" t="s">
        <v>2148</v>
      </c>
      <c r="G220">
        <v>12594</v>
      </c>
      <c r="H220" t="s">
        <v>560</v>
      </c>
      <c r="I220" t="s">
        <v>560</v>
      </c>
      <c r="J220" t="s">
        <v>613</v>
      </c>
      <c r="K220" t="s">
        <v>605</v>
      </c>
      <c r="L220">
        <v>394.59325226666664</v>
      </c>
      <c r="M220">
        <v>256</v>
      </c>
      <c r="N220">
        <v>2</v>
      </c>
      <c r="O220" t="s">
        <v>4680</v>
      </c>
      <c r="P220" t="s">
        <v>4681</v>
      </c>
      <c r="Q220" t="s">
        <v>1024</v>
      </c>
      <c r="R220" t="s">
        <v>1024</v>
      </c>
      <c r="S220" t="s">
        <v>604</v>
      </c>
      <c r="T220" s="535">
        <v>0.63402777777777775</v>
      </c>
      <c r="U220" t="s">
        <v>4714</v>
      </c>
    </row>
    <row r="221" spans="1:21" x14ac:dyDescent="0.35">
      <c r="A221" t="s">
        <v>4694</v>
      </c>
      <c r="B221" s="523">
        <v>45536</v>
      </c>
      <c r="C221">
        <v>0.25</v>
      </c>
      <c r="D221" s="523">
        <v>45561</v>
      </c>
      <c r="E221" s="523">
        <v>45561</v>
      </c>
      <c r="F221" t="s">
        <v>613</v>
      </c>
      <c r="G221">
        <v>12566</v>
      </c>
      <c r="H221" t="s">
        <v>560</v>
      </c>
      <c r="I221" t="s">
        <v>560</v>
      </c>
      <c r="J221" t="s">
        <v>613</v>
      </c>
      <c r="K221" t="s">
        <v>605</v>
      </c>
      <c r="L221">
        <v>257.1379628851667</v>
      </c>
      <c r="M221">
        <v>14.2</v>
      </c>
      <c r="N221">
        <v>1</v>
      </c>
      <c r="O221" t="s">
        <v>4699</v>
      </c>
      <c r="P221" t="s">
        <v>635</v>
      </c>
      <c r="Q221" t="s">
        <v>1024</v>
      </c>
      <c r="R221" t="s">
        <v>1024</v>
      </c>
      <c r="S221" t="s">
        <v>604</v>
      </c>
      <c r="T221" s="535">
        <v>0.34236111111111112</v>
      </c>
      <c r="U221" t="s">
        <v>4682</v>
      </c>
    </row>
    <row r="222" spans="1:21" x14ac:dyDescent="0.35">
      <c r="A222" t="s">
        <v>4694</v>
      </c>
      <c r="B222" s="523">
        <v>45536</v>
      </c>
      <c r="C222">
        <v>0.25</v>
      </c>
      <c r="D222" s="523">
        <v>45561</v>
      </c>
      <c r="E222" s="523">
        <v>45561</v>
      </c>
      <c r="F222" t="s">
        <v>613</v>
      </c>
      <c r="G222">
        <v>12567</v>
      </c>
      <c r="H222" t="s">
        <v>560</v>
      </c>
      <c r="I222" t="s">
        <v>560</v>
      </c>
      <c r="J222" t="s">
        <v>613</v>
      </c>
      <c r="K222" t="s">
        <v>605</v>
      </c>
      <c r="L222">
        <v>411.89353094750004</v>
      </c>
      <c r="M222">
        <v>57</v>
      </c>
      <c r="N222">
        <v>1</v>
      </c>
      <c r="O222" t="s">
        <v>4699</v>
      </c>
      <c r="P222" t="s">
        <v>635</v>
      </c>
      <c r="Q222" t="s">
        <v>1024</v>
      </c>
      <c r="R222" t="s">
        <v>1024</v>
      </c>
      <c r="S222" t="s">
        <v>604</v>
      </c>
      <c r="T222" s="535">
        <v>0.34236111111111112</v>
      </c>
      <c r="U222" t="s">
        <v>4682</v>
      </c>
    </row>
    <row r="223" spans="1:21" x14ac:dyDescent="0.35">
      <c r="A223" t="s">
        <v>4694</v>
      </c>
      <c r="B223" s="523">
        <v>45536</v>
      </c>
      <c r="C223">
        <v>0.25</v>
      </c>
      <c r="D223" s="523">
        <v>45561</v>
      </c>
      <c r="E223" s="523">
        <v>45561</v>
      </c>
      <c r="F223" t="s">
        <v>613</v>
      </c>
      <c r="G223">
        <v>12568</v>
      </c>
      <c r="H223" t="s">
        <v>560</v>
      </c>
      <c r="I223" t="s">
        <v>560</v>
      </c>
      <c r="J223" t="s">
        <v>613</v>
      </c>
      <c r="K223" t="s">
        <v>605</v>
      </c>
      <c r="L223">
        <v>154.90229110249999</v>
      </c>
      <c r="M223">
        <v>3</v>
      </c>
      <c r="N223">
        <v>1</v>
      </c>
      <c r="O223" t="s">
        <v>4699</v>
      </c>
      <c r="P223" t="s">
        <v>635</v>
      </c>
      <c r="Q223" t="s">
        <v>1024</v>
      </c>
      <c r="R223" t="s">
        <v>1024</v>
      </c>
      <c r="S223" t="s">
        <v>604</v>
      </c>
      <c r="T223" s="535">
        <v>0.34236111111111112</v>
      </c>
      <c r="U223" t="s">
        <v>4682</v>
      </c>
    </row>
    <row r="224" spans="1:21" x14ac:dyDescent="0.35">
      <c r="A224" t="s">
        <v>4694</v>
      </c>
      <c r="B224" s="523">
        <v>45536</v>
      </c>
      <c r="C224">
        <v>1</v>
      </c>
      <c r="D224" s="523">
        <v>45565</v>
      </c>
      <c r="E224" s="523">
        <v>45562</v>
      </c>
      <c r="F224" t="s">
        <v>613</v>
      </c>
      <c r="G224">
        <v>236582</v>
      </c>
      <c r="H224" t="s">
        <v>403</v>
      </c>
      <c r="I224" t="s">
        <v>560</v>
      </c>
      <c r="J224" t="s">
        <v>613</v>
      </c>
      <c r="K224" t="s">
        <v>605</v>
      </c>
      <c r="L224">
        <v>957.57701000000009</v>
      </c>
      <c r="M224">
        <v>2.0699999999999998</v>
      </c>
      <c r="N224">
        <v>2</v>
      </c>
      <c r="O224" t="s">
        <v>4684</v>
      </c>
      <c r="P224" t="s">
        <v>4681</v>
      </c>
      <c r="Q224" t="s">
        <v>1024</v>
      </c>
      <c r="R224" t="s">
        <v>1024</v>
      </c>
      <c r="S224" t="s">
        <v>604</v>
      </c>
      <c r="T224" s="535">
        <v>0.45902777777777776</v>
      </c>
      <c r="U224" t="s">
        <v>4714</v>
      </c>
    </row>
    <row r="225" spans="1:21" x14ac:dyDescent="0.35">
      <c r="A225" t="s">
        <v>4694</v>
      </c>
      <c r="B225" s="523">
        <v>45536</v>
      </c>
      <c r="C225">
        <v>1</v>
      </c>
      <c r="D225" s="523">
        <v>45566</v>
      </c>
      <c r="E225" s="523">
        <v>45565</v>
      </c>
      <c r="F225" t="s">
        <v>613</v>
      </c>
      <c r="G225">
        <v>12639</v>
      </c>
      <c r="H225" t="s">
        <v>560</v>
      </c>
      <c r="I225" t="s">
        <v>560</v>
      </c>
      <c r="J225" t="s">
        <v>613</v>
      </c>
      <c r="K225" t="s">
        <v>605</v>
      </c>
      <c r="L225">
        <v>5455.3141041666668</v>
      </c>
      <c r="M225">
        <v>10191</v>
      </c>
      <c r="N225">
        <v>6</v>
      </c>
      <c r="O225" t="s">
        <v>1012</v>
      </c>
      <c r="P225" t="s">
        <v>612</v>
      </c>
      <c r="Q225" t="s">
        <v>1024</v>
      </c>
      <c r="R225" t="s">
        <v>1024</v>
      </c>
      <c r="S225" t="s">
        <v>604</v>
      </c>
      <c r="T225" s="535">
        <v>0.68819444444444444</v>
      </c>
      <c r="U225" t="s">
        <v>4714</v>
      </c>
    </row>
    <row r="226" spans="1:21" x14ac:dyDescent="0.35">
      <c r="A226" t="s">
        <v>4694</v>
      </c>
      <c r="B226" s="523">
        <v>45566</v>
      </c>
      <c r="C226">
        <v>5.8823529411764705E-2</v>
      </c>
      <c r="D226" s="523">
        <v>45567</v>
      </c>
      <c r="E226" s="523">
        <v>45566</v>
      </c>
      <c r="F226" t="s">
        <v>613</v>
      </c>
      <c r="G226">
        <v>12641</v>
      </c>
      <c r="H226" t="s">
        <v>560</v>
      </c>
      <c r="I226" t="s">
        <v>560</v>
      </c>
      <c r="J226" t="s">
        <v>613</v>
      </c>
      <c r="K226" t="s">
        <v>605</v>
      </c>
      <c r="L226">
        <v>263.21022723687503</v>
      </c>
      <c r="M226">
        <v>39</v>
      </c>
      <c r="N226">
        <v>1</v>
      </c>
      <c r="O226" t="s">
        <v>4680</v>
      </c>
      <c r="P226" t="s">
        <v>4681</v>
      </c>
      <c r="Q226" t="s">
        <v>1024</v>
      </c>
      <c r="R226" t="s">
        <v>747</v>
      </c>
      <c r="S226" t="s">
        <v>604</v>
      </c>
      <c r="T226" s="535">
        <v>0.38333333333333336</v>
      </c>
      <c r="U226" t="s">
        <v>4682</v>
      </c>
    </row>
    <row r="227" spans="1:21" x14ac:dyDescent="0.35">
      <c r="A227" t="s">
        <v>4694</v>
      </c>
      <c r="B227" s="523">
        <v>45566</v>
      </c>
      <c r="C227">
        <v>5.8823529411764705E-2</v>
      </c>
      <c r="D227" s="523">
        <v>45567</v>
      </c>
      <c r="E227" s="523">
        <v>45566</v>
      </c>
      <c r="F227" t="s">
        <v>613</v>
      </c>
      <c r="G227">
        <v>12640</v>
      </c>
      <c r="H227" t="s">
        <v>560</v>
      </c>
      <c r="I227" t="s">
        <v>560</v>
      </c>
      <c r="J227" t="s">
        <v>613</v>
      </c>
      <c r="K227" t="s">
        <v>605</v>
      </c>
      <c r="L227">
        <v>360.38141825916671</v>
      </c>
      <c r="M227">
        <v>68</v>
      </c>
      <c r="N227">
        <v>1</v>
      </c>
      <c r="O227" t="s">
        <v>4680</v>
      </c>
      <c r="P227" t="s">
        <v>4681</v>
      </c>
      <c r="Q227" t="s">
        <v>1024</v>
      </c>
      <c r="R227" t="s">
        <v>747</v>
      </c>
      <c r="S227" t="s">
        <v>604</v>
      </c>
      <c r="T227" s="535">
        <v>0.38333333333333336</v>
      </c>
      <c r="U227" t="s">
        <v>4682</v>
      </c>
    </row>
    <row r="228" spans="1:21" x14ac:dyDescent="0.35">
      <c r="A228" t="s">
        <v>4694</v>
      </c>
      <c r="B228" s="523">
        <v>45566</v>
      </c>
      <c r="C228">
        <v>5.8823529411764705E-2</v>
      </c>
      <c r="D228" s="523">
        <v>45567</v>
      </c>
      <c r="E228" s="523">
        <v>45566</v>
      </c>
      <c r="F228" t="s">
        <v>613</v>
      </c>
      <c r="G228">
        <v>12642</v>
      </c>
      <c r="H228" t="s">
        <v>560</v>
      </c>
      <c r="I228" t="s">
        <v>560</v>
      </c>
      <c r="J228" t="s">
        <v>613</v>
      </c>
      <c r="K228" t="s">
        <v>605</v>
      </c>
      <c r="L228">
        <v>1212.6030223085002</v>
      </c>
      <c r="M228">
        <v>157.6</v>
      </c>
      <c r="N228">
        <v>7</v>
      </c>
      <c r="O228" t="s">
        <v>4680</v>
      </c>
      <c r="P228" t="s">
        <v>4681</v>
      </c>
      <c r="Q228" t="s">
        <v>1024</v>
      </c>
      <c r="R228" t="s">
        <v>747</v>
      </c>
      <c r="S228" t="s">
        <v>604</v>
      </c>
      <c r="T228" s="535">
        <v>0.38333333333333336</v>
      </c>
      <c r="U228" t="s">
        <v>4682</v>
      </c>
    </row>
    <row r="229" spans="1:21" x14ac:dyDescent="0.35">
      <c r="A229" t="s">
        <v>4694</v>
      </c>
      <c r="B229" s="523">
        <v>45566</v>
      </c>
      <c r="C229">
        <v>5.8823529411764705E-2</v>
      </c>
      <c r="D229" s="523">
        <v>45567</v>
      </c>
      <c r="E229" s="523">
        <v>45566</v>
      </c>
      <c r="F229" t="s">
        <v>613</v>
      </c>
      <c r="G229">
        <v>12643</v>
      </c>
      <c r="H229" t="s">
        <v>560</v>
      </c>
      <c r="I229" t="s">
        <v>560</v>
      </c>
      <c r="J229" t="s">
        <v>613</v>
      </c>
      <c r="K229" t="s">
        <v>605</v>
      </c>
      <c r="L229">
        <v>209.58480818254165</v>
      </c>
      <c r="M229">
        <v>21.4</v>
      </c>
      <c r="N229">
        <v>3</v>
      </c>
      <c r="O229" t="s">
        <v>4680</v>
      </c>
      <c r="P229" t="s">
        <v>4681</v>
      </c>
      <c r="Q229" t="s">
        <v>1024</v>
      </c>
      <c r="R229" t="s">
        <v>747</v>
      </c>
      <c r="S229" t="s">
        <v>604</v>
      </c>
      <c r="T229" s="535">
        <v>0.38333333333333336</v>
      </c>
      <c r="U229" t="s">
        <v>4682</v>
      </c>
    </row>
    <row r="230" spans="1:21" x14ac:dyDescent="0.35">
      <c r="A230" t="s">
        <v>4694</v>
      </c>
      <c r="B230" s="523">
        <v>45566</v>
      </c>
      <c r="C230">
        <v>9.0909090909090912E-2</v>
      </c>
      <c r="D230" s="523">
        <v>45567</v>
      </c>
      <c r="E230" s="523">
        <v>45566</v>
      </c>
      <c r="F230" t="s">
        <v>613</v>
      </c>
      <c r="G230">
        <v>236934</v>
      </c>
      <c r="H230" t="s">
        <v>403</v>
      </c>
      <c r="I230" t="s">
        <v>560</v>
      </c>
      <c r="J230" t="s">
        <v>613</v>
      </c>
      <c r="K230" t="s">
        <v>605</v>
      </c>
      <c r="L230">
        <v>1876.9772727272727</v>
      </c>
      <c r="M230">
        <v>8.6999999999999993</v>
      </c>
      <c r="N230">
        <v>1</v>
      </c>
      <c r="O230" t="s">
        <v>4680</v>
      </c>
      <c r="P230" t="s">
        <v>4681</v>
      </c>
      <c r="Q230" t="s">
        <v>1024</v>
      </c>
      <c r="R230" t="s">
        <v>747</v>
      </c>
      <c r="S230" t="s">
        <v>604</v>
      </c>
      <c r="T230" s="535">
        <v>0.38333333333333336</v>
      </c>
      <c r="U230" t="s">
        <v>4682</v>
      </c>
    </row>
    <row r="231" spans="1:21" x14ac:dyDescent="0.35">
      <c r="A231" t="s">
        <v>4694</v>
      </c>
      <c r="B231" s="523">
        <v>45566</v>
      </c>
      <c r="C231">
        <v>0.1111111111111111</v>
      </c>
      <c r="D231" s="523">
        <v>45569</v>
      </c>
      <c r="E231" s="523">
        <v>45567</v>
      </c>
      <c r="F231" t="s">
        <v>2148</v>
      </c>
      <c r="G231">
        <v>12661</v>
      </c>
      <c r="H231" t="s">
        <v>560</v>
      </c>
      <c r="I231" t="s">
        <v>560</v>
      </c>
      <c r="J231" t="s">
        <v>613</v>
      </c>
      <c r="K231" t="s">
        <v>4661</v>
      </c>
      <c r="L231">
        <v>1147.2484814287241</v>
      </c>
      <c r="M231">
        <v>415</v>
      </c>
      <c r="N231">
        <v>1</v>
      </c>
      <c r="O231" t="s">
        <v>1199</v>
      </c>
      <c r="P231" t="s">
        <v>612</v>
      </c>
      <c r="Q231" t="s">
        <v>747</v>
      </c>
      <c r="R231" t="s">
        <v>747</v>
      </c>
      <c r="S231" t="s">
        <v>604</v>
      </c>
      <c r="T231" s="535">
        <v>0.37083333333333335</v>
      </c>
      <c r="U231" t="s">
        <v>4682</v>
      </c>
    </row>
    <row r="232" spans="1:21" x14ac:dyDescent="0.35">
      <c r="A232" t="s">
        <v>4694</v>
      </c>
      <c r="B232" s="523">
        <v>45566</v>
      </c>
      <c r="C232">
        <v>0.1111111111111111</v>
      </c>
      <c r="D232" s="523">
        <v>45569</v>
      </c>
      <c r="E232" s="523">
        <v>45567</v>
      </c>
      <c r="F232" t="s">
        <v>2148</v>
      </c>
      <c r="G232">
        <v>12662</v>
      </c>
      <c r="H232" t="s">
        <v>560</v>
      </c>
      <c r="I232" t="s">
        <v>560</v>
      </c>
      <c r="J232" t="s">
        <v>613</v>
      </c>
      <c r="K232" t="s">
        <v>605</v>
      </c>
      <c r="L232">
        <v>936.17866770936359</v>
      </c>
      <c r="M232">
        <v>0.9</v>
      </c>
      <c r="N232">
        <v>2</v>
      </c>
      <c r="O232" t="s">
        <v>1199</v>
      </c>
      <c r="P232" t="s">
        <v>612</v>
      </c>
      <c r="Q232" t="s">
        <v>1024</v>
      </c>
      <c r="R232" t="s">
        <v>747</v>
      </c>
      <c r="S232" t="s">
        <v>604</v>
      </c>
      <c r="T232" s="535">
        <v>0.37083333333333335</v>
      </c>
      <c r="U232" t="s">
        <v>4682</v>
      </c>
    </row>
    <row r="233" spans="1:21" x14ac:dyDescent="0.35">
      <c r="A233" t="s">
        <v>4694</v>
      </c>
      <c r="B233" s="523">
        <v>45566</v>
      </c>
      <c r="C233">
        <v>0.1111111111111111</v>
      </c>
      <c r="D233" s="523">
        <v>45569</v>
      </c>
      <c r="E233" s="523">
        <v>45567</v>
      </c>
      <c r="F233" t="s">
        <v>2148</v>
      </c>
      <c r="G233">
        <v>12664</v>
      </c>
      <c r="H233" t="s">
        <v>560</v>
      </c>
      <c r="I233" t="s">
        <v>560</v>
      </c>
      <c r="J233" t="s">
        <v>613</v>
      </c>
      <c r="K233" t="s">
        <v>605</v>
      </c>
      <c r="L233">
        <v>1717.5721999428117</v>
      </c>
      <c r="M233">
        <v>182</v>
      </c>
      <c r="N233">
        <v>1</v>
      </c>
      <c r="O233" t="s">
        <v>1199</v>
      </c>
      <c r="P233" t="s">
        <v>612</v>
      </c>
      <c r="Q233" t="s">
        <v>1024</v>
      </c>
      <c r="R233" t="s">
        <v>747</v>
      </c>
      <c r="S233" t="s">
        <v>604</v>
      </c>
      <c r="T233" s="535">
        <v>0.37083333333333335</v>
      </c>
      <c r="U233" t="s">
        <v>4682</v>
      </c>
    </row>
    <row r="234" spans="1:21" x14ac:dyDescent="0.35">
      <c r="A234" t="s">
        <v>4694</v>
      </c>
      <c r="B234" s="523">
        <v>45566</v>
      </c>
      <c r="C234">
        <v>0.1111111111111111</v>
      </c>
      <c r="D234" s="523">
        <v>45569</v>
      </c>
      <c r="E234" s="523">
        <v>45567</v>
      </c>
      <c r="F234" t="s">
        <v>2148</v>
      </c>
      <c r="G234">
        <v>12663</v>
      </c>
      <c r="H234" t="s">
        <v>560</v>
      </c>
      <c r="I234" t="s">
        <v>560</v>
      </c>
      <c r="J234" t="s">
        <v>613</v>
      </c>
      <c r="K234" t="s">
        <v>605</v>
      </c>
      <c r="L234">
        <v>143.27527328521938</v>
      </c>
      <c r="M234">
        <v>0.8</v>
      </c>
      <c r="N234">
        <v>1</v>
      </c>
      <c r="O234" t="s">
        <v>1199</v>
      </c>
      <c r="P234" t="s">
        <v>612</v>
      </c>
      <c r="Q234" t="s">
        <v>1024</v>
      </c>
      <c r="R234" t="s">
        <v>747</v>
      </c>
      <c r="S234" t="s">
        <v>604</v>
      </c>
      <c r="T234" s="535">
        <v>0.37083333333333335</v>
      </c>
      <c r="U234" t="s">
        <v>4682</v>
      </c>
    </row>
    <row r="235" spans="1:21" x14ac:dyDescent="0.35">
      <c r="A235" t="s">
        <v>4694</v>
      </c>
      <c r="B235" s="523">
        <v>45566</v>
      </c>
      <c r="C235">
        <v>0.1111111111111111</v>
      </c>
      <c r="D235" s="523">
        <v>45569</v>
      </c>
      <c r="E235" s="523">
        <v>45567</v>
      </c>
      <c r="F235" t="s">
        <v>2148</v>
      </c>
      <c r="G235">
        <v>12665</v>
      </c>
      <c r="H235" t="s">
        <v>560</v>
      </c>
      <c r="I235" t="s">
        <v>560</v>
      </c>
      <c r="J235" t="s">
        <v>613</v>
      </c>
      <c r="K235" t="s">
        <v>605</v>
      </c>
      <c r="L235">
        <v>195.82714870598136</v>
      </c>
      <c r="M235">
        <v>12</v>
      </c>
      <c r="N235">
        <v>1</v>
      </c>
      <c r="O235" t="s">
        <v>1199</v>
      </c>
      <c r="P235" t="s">
        <v>612</v>
      </c>
      <c r="Q235" t="s">
        <v>1024</v>
      </c>
      <c r="R235" t="s">
        <v>747</v>
      </c>
      <c r="S235" t="s">
        <v>604</v>
      </c>
      <c r="T235" s="535">
        <v>0.37083333333333335</v>
      </c>
      <c r="U235" t="s">
        <v>4682</v>
      </c>
    </row>
    <row r="236" spans="1:21" x14ac:dyDescent="0.35">
      <c r="A236" t="s">
        <v>4694</v>
      </c>
      <c r="B236" s="523">
        <v>45566</v>
      </c>
      <c r="C236">
        <v>0.1111111111111111</v>
      </c>
      <c r="D236" s="523">
        <v>45569</v>
      </c>
      <c r="E236" s="523">
        <v>45567</v>
      </c>
      <c r="F236" t="s">
        <v>2148</v>
      </c>
      <c r="G236">
        <v>12666</v>
      </c>
      <c r="H236" t="s">
        <v>560</v>
      </c>
      <c r="I236" t="s">
        <v>560</v>
      </c>
      <c r="J236" t="s">
        <v>613</v>
      </c>
      <c r="K236" t="s">
        <v>605</v>
      </c>
      <c r="L236">
        <v>405.40935517462179</v>
      </c>
      <c r="M236">
        <v>110</v>
      </c>
      <c r="N236">
        <v>1</v>
      </c>
      <c r="O236" t="s">
        <v>1199</v>
      </c>
      <c r="P236" t="s">
        <v>612</v>
      </c>
      <c r="Q236" t="s">
        <v>1024</v>
      </c>
      <c r="R236" t="s">
        <v>747</v>
      </c>
      <c r="S236" t="s">
        <v>604</v>
      </c>
      <c r="T236" s="535">
        <v>0.37083333333333335</v>
      </c>
      <c r="U236" t="s">
        <v>4682</v>
      </c>
    </row>
    <row r="237" spans="1:21" x14ac:dyDescent="0.35">
      <c r="A237" t="s">
        <v>4694</v>
      </c>
      <c r="B237" s="523">
        <v>45566</v>
      </c>
      <c r="C237">
        <v>0.1111111111111111</v>
      </c>
      <c r="D237" s="523">
        <v>45569</v>
      </c>
      <c r="E237" s="523">
        <v>45567</v>
      </c>
      <c r="F237" t="s">
        <v>2148</v>
      </c>
      <c r="G237">
        <v>12667</v>
      </c>
      <c r="H237" t="s">
        <v>560</v>
      </c>
      <c r="I237" t="s">
        <v>560</v>
      </c>
      <c r="J237" t="s">
        <v>613</v>
      </c>
      <c r="K237" t="s">
        <v>605</v>
      </c>
      <c r="L237">
        <v>237.30580127578969</v>
      </c>
      <c r="M237">
        <v>40</v>
      </c>
      <c r="N237">
        <v>1</v>
      </c>
      <c r="O237" t="s">
        <v>1199</v>
      </c>
      <c r="P237" t="s">
        <v>612</v>
      </c>
      <c r="Q237" t="s">
        <v>1024</v>
      </c>
      <c r="R237" t="s">
        <v>747</v>
      </c>
      <c r="S237" t="s">
        <v>604</v>
      </c>
      <c r="T237" s="535">
        <v>0.37083333333333335</v>
      </c>
      <c r="U237" t="s">
        <v>4682</v>
      </c>
    </row>
    <row r="238" spans="1:21" x14ac:dyDescent="0.35">
      <c r="A238" t="s">
        <v>4694</v>
      </c>
      <c r="B238" s="523">
        <v>45566</v>
      </c>
      <c r="C238">
        <v>0.1111111111111111</v>
      </c>
      <c r="D238" s="523">
        <v>45569</v>
      </c>
      <c r="E238" s="523">
        <v>45567</v>
      </c>
      <c r="F238" t="s">
        <v>2148</v>
      </c>
      <c r="G238">
        <v>12668</v>
      </c>
      <c r="H238" t="s">
        <v>560</v>
      </c>
      <c r="I238" t="s">
        <v>560</v>
      </c>
      <c r="J238" t="s">
        <v>613</v>
      </c>
      <c r="K238" t="s">
        <v>605</v>
      </c>
      <c r="L238">
        <v>1638.3932510321247</v>
      </c>
      <c r="M238">
        <v>493.5</v>
      </c>
      <c r="N238">
        <v>7</v>
      </c>
      <c r="O238" t="s">
        <v>1199</v>
      </c>
      <c r="P238" t="s">
        <v>612</v>
      </c>
      <c r="Q238" t="s">
        <v>1024</v>
      </c>
      <c r="R238" t="s">
        <v>747</v>
      </c>
      <c r="S238" t="s">
        <v>604</v>
      </c>
      <c r="T238" s="535">
        <v>0.37083333333333335</v>
      </c>
      <c r="U238" t="s">
        <v>4682</v>
      </c>
    </row>
    <row r="239" spans="1:21" x14ac:dyDescent="0.35">
      <c r="A239" t="s">
        <v>4694</v>
      </c>
      <c r="B239" s="523">
        <v>45566</v>
      </c>
      <c r="C239">
        <v>0.1111111111111111</v>
      </c>
      <c r="D239" s="523">
        <v>45569</v>
      </c>
      <c r="E239" s="523">
        <v>45567</v>
      </c>
      <c r="F239" t="s">
        <v>2148</v>
      </c>
      <c r="G239">
        <v>12669</v>
      </c>
      <c r="H239" t="s">
        <v>560</v>
      </c>
      <c r="I239" t="s">
        <v>560</v>
      </c>
      <c r="J239" t="s">
        <v>613</v>
      </c>
      <c r="K239" t="s">
        <v>605</v>
      </c>
      <c r="L239">
        <v>321.14306875570571</v>
      </c>
      <c r="M239">
        <v>55</v>
      </c>
      <c r="N239">
        <v>1</v>
      </c>
      <c r="O239" t="s">
        <v>1199</v>
      </c>
      <c r="P239" t="s">
        <v>612</v>
      </c>
      <c r="Q239" t="s">
        <v>1024</v>
      </c>
      <c r="R239" t="s">
        <v>747</v>
      </c>
      <c r="S239" t="s">
        <v>604</v>
      </c>
      <c r="T239" s="535">
        <v>0.37083333333333335</v>
      </c>
      <c r="U239" t="s">
        <v>4682</v>
      </c>
    </row>
    <row r="240" spans="1:21" x14ac:dyDescent="0.35">
      <c r="A240" t="s">
        <v>4694</v>
      </c>
      <c r="B240" s="523">
        <v>45566</v>
      </c>
      <c r="C240">
        <v>0.33333333333333331</v>
      </c>
      <c r="D240" s="523">
        <v>45569</v>
      </c>
      <c r="E240" s="523">
        <v>45567</v>
      </c>
      <c r="F240" t="s">
        <v>2148</v>
      </c>
      <c r="G240">
        <v>237040</v>
      </c>
      <c r="H240" t="s">
        <v>403</v>
      </c>
      <c r="I240" t="s">
        <v>560</v>
      </c>
      <c r="J240" t="s">
        <v>613</v>
      </c>
      <c r="K240" t="s">
        <v>605</v>
      </c>
      <c r="L240">
        <v>1551.4594560795458</v>
      </c>
      <c r="M240">
        <v>25.5</v>
      </c>
      <c r="N240">
        <v>2</v>
      </c>
      <c r="O240" t="s">
        <v>1199</v>
      </c>
      <c r="P240" t="s">
        <v>612</v>
      </c>
      <c r="Q240" t="s">
        <v>1024</v>
      </c>
      <c r="R240" t="s">
        <v>747</v>
      </c>
      <c r="S240" t="s">
        <v>604</v>
      </c>
      <c r="T240" s="535">
        <v>0.37083333333333335</v>
      </c>
      <c r="U240" t="s">
        <v>4682</v>
      </c>
    </row>
    <row r="241" spans="1:21" x14ac:dyDescent="0.35">
      <c r="A241" t="s">
        <v>4694</v>
      </c>
      <c r="B241" s="523">
        <v>45566</v>
      </c>
      <c r="C241">
        <v>0.33333333333333331</v>
      </c>
      <c r="D241" s="523">
        <v>45569</v>
      </c>
      <c r="E241" s="523">
        <v>45567</v>
      </c>
      <c r="F241" t="s">
        <v>2148</v>
      </c>
      <c r="G241">
        <v>237041</v>
      </c>
      <c r="H241" t="s">
        <v>403</v>
      </c>
      <c r="I241" t="s">
        <v>560</v>
      </c>
      <c r="J241" t="s">
        <v>613</v>
      </c>
      <c r="K241" t="s">
        <v>605</v>
      </c>
      <c r="L241">
        <v>363.84887663863634</v>
      </c>
      <c r="M241">
        <v>3.86</v>
      </c>
      <c r="N241">
        <v>3</v>
      </c>
      <c r="O241" t="s">
        <v>1199</v>
      </c>
      <c r="P241" t="s">
        <v>612</v>
      </c>
      <c r="Q241" t="s">
        <v>1024</v>
      </c>
      <c r="R241" t="s">
        <v>747</v>
      </c>
      <c r="S241" t="s">
        <v>604</v>
      </c>
      <c r="T241" s="535">
        <v>0.37083333333333335</v>
      </c>
      <c r="U241" t="s">
        <v>4682</v>
      </c>
    </row>
    <row r="242" spans="1:21" x14ac:dyDescent="0.35">
      <c r="A242" t="s">
        <v>4694</v>
      </c>
      <c r="B242" s="523">
        <v>45566</v>
      </c>
      <c r="C242">
        <v>0.33333333333333331</v>
      </c>
      <c r="D242" s="523">
        <v>45569</v>
      </c>
      <c r="E242" s="523">
        <v>45567</v>
      </c>
      <c r="F242" t="s">
        <v>2148</v>
      </c>
      <c r="G242">
        <v>237042</v>
      </c>
      <c r="H242" t="s">
        <v>403</v>
      </c>
      <c r="I242" t="s">
        <v>560</v>
      </c>
      <c r="J242" t="s">
        <v>613</v>
      </c>
      <c r="K242" t="s">
        <v>605</v>
      </c>
      <c r="L242">
        <v>1789.5472397727272</v>
      </c>
      <c r="M242">
        <v>30</v>
      </c>
      <c r="N242">
        <v>3</v>
      </c>
      <c r="O242" t="s">
        <v>1199</v>
      </c>
      <c r="P242" t="s">
        <v>612</v>
      </c>
      <c r="Q242" t="s">
        <v>1024</v>
      </c>
      <c r="R242" t="s">
        <v>747</v>
      </c>
      <c r="S242" t="s">
        <v>604</v>
      </c>
      <c r="T242" s="535">
        <v>0.37083333333333335</v>
      </c>
      <c r="U242" t="s">
        <v>4682</v>
      </c>
    </row>
    <row r="243" spans="1:21" x14ac:dyDescent="0.35">
      <c r="A243" t="s">
        <v>4694</v>
      </c>
      <c r="B243" s="523">
        <v>45566</v>
      </c>
      <c r="C243">
        <v>0.33333333333333331</v>
      </c>
      <c r="D243" s="523">
        <v>45569</v>
      </c>
      <c r="E243" s="523">
        <v>45567</v>
      </c>
      <c r="F243" t="s">
        <v>2148</v>
      </c>
      <c r="G243">
        <v>12658</v>
      </c>
      <c r="H243" t="s">
        <v>560</v>
      </c>
      <c r="I243" t="s">
        <v>560</v>
      </c>
      <c r="J243" t="s">
        <v>613</v>
      </c>
      <c r="K243" t="s">
        <v>605</v>
      </c>
      <c r="L243">
        <v>255.93158683333334</v>
      </c>
      <c r="M243">
        <v>110</v>
      </c>
      <c r="N243">
        <v>1</v>
      </c>
      <c r="O243" t="s">
        <v>1313</v>
      </c>
      <c r="P243" t="s">
        <v>612</v>
      </c>
      <c r="Q243" t="s">
        <v>1024</v>
      </c>
      <c r="R243" t="s">
        <v>1024</v>
      </c>
      <c r="S243" t="s">
        <v>604</v>
      </c>
      <c r="T243" s="535">
        <v>0.6166666666666667</v>
      </c>
      <c r="U243" t="s">
        <v>4714</v>
      </c>
    </row>
    <row r="244" spans="1:21" x14ac:dyDescent="0.35">
      <c r="A244" t="s">
        <v>4694</v>
      </c>
      <c r="B244" s="523">
        <v>45566</v>
      </c>
      <c r="C244">
        <v>0.33333333333333331</v>
      </c>
      <c r="D244" s="523">
        <v>45569</v>
      </c>
      <c r="E244" s="523">
        <v>45567</v>
      </c>
      <c r="F244" t="s">
        <v>2148</v>
      </c>
      <c r="G244">
        <v>12659</v>
      </c>
      <c r="H244" t="s">
        <v>560</v>
      </c>
      <c r="I244" t="s">
        <v>560</v>
      </c>
      <c r="J244" t="s">
        <v>613</v>
      </c>
      <c r="K244" t="s">
        <v>605</v>
      </c>
      <c r="L244">
        <v>220.30313540333333</v>
      </c>
      <c r="M244">
        <v>20.2</v>
      </c>
      <c r="N244">
        <v>2</v>
      </c>
      <c r="O244" t="s">
        <v>1313</v>
      </c>
      <c r="P244" t="s">
        <v>612</v>
      </c>
      <c r="Q244" t="s">
        <v>1024</v>
      </c>
      <c r="R244" t="s">
        <v>1024</v>
      </c>
      <c r="S244" t="s">
        <v>604</v>
      </c>
      <c r="T244" s="535">
        <v>0.6166666666666667</v>
      </c>
      <c r="U244" t="s">
        <v>4714</v>
      </c>
    </row>
    <row r="245" spans="1:21" x14ac:dyDescent="0.35">
      <c r="A245" t="s">
        <v>4694</v>
      </c>
      <c r="B245" s="523">
        <v>45566</v>
      </c>
      <c r="C245">
        <v>0.33333333333333331</v>
      </c>
      <c r="D245" s="523">
        <v>45569</v>
      </c>
      <c r="E245" s="523">
        <v>45567</v>
      </c>
      <c r="F245" t="s">
        <v>2148</v>
      </c>
      <c r="G245">
        <v>12660</v>
      </c>
      <c r="H245" t="s">
        <v>560</v>
      </c>
      <c r="I245" t="s">
        <v>560</v>
      </c>
      <c r="J245" t="s">
        <v>613</v>
      </c>
      <c r="K245" t="s">
        <v>605</v>
      </c>
      <c r="L245">
        <v>2622.2052995499998</v>
      </c>
      <c r="M245">
        <v>2963</v>
      </c>
      <c r="N245">
        <v>4</v>
      </c>
      <c r="O245" t="s">
        <v>1313</v>
      </c>
      <c r="P245" t="s">
        <v>612</v>
      </c>
      <c r="Q245" t="s">
        <v>1024</v>
      </c>
      <c r="R245" t="s">
        <v>1024</v>
      </c>
      <c r="S245" t="s">
        <v>604</v>
      </c>
      <c r="T245" s="535">
        <v>0.6166666666666667</v>
      </c>
      <c r="U245" t="s">
        <v>4714</v>
      </c>
    </row>
    <row r="246" spans="1:21" x14ac:dyDescent="0.35">
      <c r="A246" t="s">
        <v>4694</v>
      </c>
      <c r="B246" s="523">
        <v>45566</v>
      </c>
      <c r="C246">
        <v>1</v>
      </c>
      <c r="D246" s="523">
        <v>45569</v>
      </c>
      <c r="E246" s="523">
        <v>45567</v>
      </c>
      <c r="F246" t="s">
        <v>2148</v>
      </c>
      <c r="G246">
        <v>12657</v>
      </c>
      <c r="H246" t="s">
        <v>560</v>
      </c>
      <c r="I246" t="s">
        <v>560</v>
      </c>
      <c r="J246" t="s">
        <v>613</v>
      </c>
      <c r="K246" t="s">
        <v>605</v>
      </c>
      <c r="L246">
        <v>3376.2327433333335</v>
      </c>
      <c r="M246">
        <v>850</v>
      </c>
      <c r="N246">
        <v>4</v>
      </c>
      <c r="O246" t="s">
        <v>1021</v>
      </c>
      <c r="P246" t="s">
        <v>612</v>
      </c>
      <c r="Q246" t="s">
        <v>1024</v>
      </c>
      <c r="R246" t="s">
        <v>1024</v>
      </c>
      <c r="S246" t="s">
        <v>604</v>
      </c>
      <c r="T246" s="535">
        <v>0.7993055555555556</v>
      </c>
      <c r="U246" t="s">
        <v>4714</v>
      </c>
    </row>
    <row r="247" spans="1:21" x14ac:dyDescent="0.35">
      <c r="A247" t="s">
        <v>4694</v>
      </c>
      <c r="B247" s="523">
        <v>45566</v>
      </c>
      <c r="C247">
        <v>5.8823529411764705E-2</v>
      </c>
      <c r="D247" s="523">
        <v>45572</v>
      </c>
      <c r="E247" s="523">
        <v>45568</v>
      </c>
      <c r="F247" t="s">
        <v>2148</v>
      </c>
      <c r="G247">
        <v>12678</v>
      </c>
      <c r="H247" t="s">
        <v>560</v>
      </c>
      <c r="I247" t="s">
        <v>560</v>
      </c>
      <c r="J247" t="s">
        <v>613</v>
      </c>
      <c r="K247" t="s">
        <v>4661</v>
      </c>
      <c r="L247">
        <v>775.6385644635418</v>
      </c>
      <c r="M247">
        <v>575</v>
      </c>
      <c r="N247">
        <v>1</v>
      </c>
      <c r="O247" t="s">
        <v>4680</v>
      </c>
      <c r="P247" t="s">
        <v>4681</v>
      </c>
      <c r="Q247" t="s">
        <v>747</v>
      </c>
      <c r="R247" t="s">
        <v>1024</v>
      </c>
      <c r="S247" t="s">
        <v>604</v>
      </c>
      <c r="T247" s="535">
        <v>0.42499999999999999</v>
      </c>
      <c r="U247" t="s">
        <v>4714</v>
      </c>
    </row>
    <row r="248" spans="1:21" x14ac:dyDescent="0.35">
      <c r="A248" t="s">
        <v>4694</v>
      </c>
      <c r="B248" s="523">
        <v>45566</v>
      </c>
      <c r="C248">
        <v>5.8823529411764705E-2</v>
      </c>
      <c r="D248" s="523">
        <v>45569</v>
      </c>
      <c r="E248" s="523">
        <v>45568</v>
      </c>
      <c r="F248" t="s">
        <v>613</v>
      </c>
      <c r="G248">
        <v>12671</v>
      </c>
      <c r="H248" t="s">
        <v>560</v>
      </c>
      <c r="I248" t="s">
        <v>560</v>
      </c>
      <c r="J248" t="s">
        <v>613</v>
      </c>
      <c r="K248" t="s">
        <v>4661</v>
      </c>
      <c r="L248">
        <v>406.71633103354168</v>
      </c>
      <c r="M248">
        <v>239</v>
      </c>
      <c r="N248">
        <v>1</v>
      </c>
      <c r="O248" t="s">
        <v>4680</v>
      </c>
      <c r="P248" t="s">
        <v>4681</v>
      </c>
      <c r="Q248" t="s">
        <v>747</v>
      </c>
      <c r="R248" t="s">
        <v>1024</v>
      </c>
      <c r="S248" t="s">
        <v>604</v>
      </c>
      <c r="T248" s="535">
        <v>0.42499999999999999</v>
      </c>
      <c r="U248" t="s">
        <v>4714</v>
      </c>
    </row>
    <row r="249" spans="1:21" x14ac:dyDescent="0.35">
      <c r="A249" t="s">
        <v>4694</v>
      </c>
      <c r="B249" s="523">
        <v>45566</v>
      </c>
      <c r="C249">
        <v>9.0909090909090912E-2</v>
      </c>
      <c r="D249" s="523">
        <v>45569</v>
      </c>
      <c r="E249" s="523">
        <v>45568</v>
      </c>
      <c r="F249" t="s">
        <v>613</v>
      </c>
      <c r="G249">
        <v>237166</v>
      </c>
      <c r="H249" t="s">
        <v>403</v>
      </c>
      <c r="I249" t="s">
        <v>560</v>
      </c>
      <c r="J249" t="s">
        <v>613</v>
      </c>
      <c r="K249" t="s">
        <v>605</v>
      </c>
      <c r="L249">
        <v>230.19957268429093</v>
      </c>
      <c r="M249">
        <v>5.28</v>
      </c>
      <c r="N249">
        <v>1</v>
      </c>
      <c r="O249" t="s">
        <v>4680</v>
      </c>
      <c r="P249" t="s">
        <v>4681</v>
      </c>
      <c r="Q249" t="s">
        <v>1024</v>
      </c>
      <c r="R249" t="s">
        <v>1024</v>
      </c>
      <c r="S249" t="s">
        <v>604</v>
      </c>
      <c r="T249" s="535">
        <v>0.42499999999999999</v>
      </c>
      <c r="U249" t="s">
        <v>4714</v>
      </c>
    </row>
    <row r="250" spans="1:21" x14ac:dyDescent="0.35">
      <c r="A250" t="s">
        <v>4694</v>
      </c>
      <c r="B250" s="523">
        <v>45566</v>
      </c>
      <c r="C250">
        <v>9.0909090909090912E-2</v>
      </c>
      <c r="D250" s="523">
        <v>45569</v>
      </c>
      <c r="E250" s="523">
        <v>45568</v>
      </c>
      <c r="F250" t="s">
        <v>613</v>
      </c>
      <c r="G250">
        <v>237168</v>
      </c>
      <c r="H250" t="s">
        <v>403</v>
      </c>
      <c r="I250" t="s">
        <v>560</v>
      </c>
      <c r="J250" t="s">
        <v>613</v>
      </c>
      <c r="K250" t="s">
        <v>605</v>
      </c>
      <c r="L250">
        <v>173.770203501</v>
      </c>
      <c r="M250">
        <v>1.4</v>
      </c>
      <c r="N250">
        <v>1</v>
      </c>
      <c r="O250" t="s">
        <v>4680</v>
      </c>
      <c r="P250" t="s">
        <v>4681</v>
      </c>
      <c r="Q250" t="s">
        <v>1024</v>
      </c>
      <c r="R250" t="s">
        <v>1024</v>
      </c>
      <c r="S250" t="s">
        <v>604</v>
      </c>
      <c r="T250" s="535">
        <v>0.42499999999999999</v>
      </c>
      <c r="U250" t="s">
        <v>4714</v>
      </c>
    </row>
    <row r="251" spans="1:21" x14ac:dyDescent="0.35">
      <c r="A251" t="s">
        <v>4694</v>
      </c>
      <c r="B251" s="523">
        <v>45566</v>
      </c>
      <c r="C251">
        <v>9.0909090909090912E-2</v>
      </c>
      <c r="D251" s="523">
        <v>45569</v>
      </c>
      <c r="E251" s="523">
        <v>45568</v>
      </c>
      <c r="F251" t="s">
        <v>613</v>
      </c>
      <c r="G251">
        <v>237167</v>
      </c>
      <c r="H251" t="s">
        <v>403</v>
      </c>
      <c r="I251" t="s">
        <v>560</v>
      </c>
      <c r="J251" t="s">
        <v>613</v>
      </c>
      <c r="K251" t="s">
        <v>605</v>
      </c>
      <c r="L251">
        <v>163.58964720504545</v>
      </c>
      <c r="M251">
        <v>0.7</v>
      </c>
      <c r="N251">
        <v>1</v>
      </c>
      <c r="O251" t="s">
        <v>4680</v>
      </c>
      <c r="P251" t="s">
        <v>4681</v>
      </c>
      <c r="Q251" t="s">
        <v>1024</v>
      </c>
      <c r="R251" t="s">
        <v>1024</v>
      </c>
      <c r="S251" t="s">
        <v>604</v>
      </c>
      <c r="T251" s="535">
        <v>0.42499999999999999</v>
      </c>
      <c r="U251" t="s">
        <v>4714</v>
      </c>
    </row>
    <row r="252" spans="1:21" x14ac:dyDescent="0.35">
      <c r="A252" t="s">
        <v>4694</v>
      </c>
      <c r="B252" s="523">
        <v>45566</v>
      </c>
      <c r="C252">
        <v>9.0909090909090912E-2</v>
      </c>
      <c r="D252" s="523">
        <v>45569</v>
      </c>
      <c r="E252" s="523">
        <v>45568</v>
      </c>
      <c r="F252" t="s">
        <v>613</v>
      </c>
      <c r="G252">
        <v>237169</v>
      </c>
      <c r="H252" t="s">
        <v>403</v>
      </c>
      <c r="I252" t="s">
        <v>560</v>
      </c>
      <c r="J252" t="s">
        <v>613</v>
      </c>
      <c r="K252" t="s">
        <v>605</v>
      </c>
      <c r="L252">
        <v>298.55473638569998</v>
      </c>
      <c r="M252">
        <v>9.98</v>
      </c>
      <c r="N252">
        <v>2</v>
      </c>
      <c r="O252" t="s">
        <v>4680</v>
      </c>
      <c r="P252" t="s">
        <v>4681</v>
      </c>
      <c r="Q252" t="s">
        <v>1024</v>
      </c>
      <c r="R252" t="s">
        <v>1024</v>
      </c>
      <c r="S252" t="s">
        <v>604</v>
      </c>
      <c r="T252" s="535">
        <v>0.42499999999999999</v>
      </c>
      <c r="U252" t="s">
        <v>4714</v>
      </c>
    </row>
    <row r="253" spans="1:21" x14ac:dyDescent="0.35">
      <c r="A253" t="s">
        <v>4694</v>
      </c>
      <c r="B253" s="523">
        <v>45566</v>
      </c>
      <c r="C253">
        <v>9.0909090909090912E-2</v>
      </c>
      <c r="D253" s="523">
        <v>45569</v>
      </c>
      <c r="E253" s="523">
        <v>45568</v>
      </c>
      <c r="F253" t="s">
        <v>613</v>
      </c>
      <c r="G253">
        <v>237170</v>
      </c>
      <c r="H253" t="s">
        <v>403</v>
      </c>
      <c r="I253" t="s">
        <v>560</v>
      </c>
      <c r="J253" t="s">
        <v>613</v>
      </c>
      <c r="K253" t="s">
        <v>605</v>
      </c>
      <c r="L253">
        <v>1624.4994756745232</v>
      </c>
      <c r="M253">
        <v>101.15</v>
      </c>
      <c r="N253">
        <v>1</v>
      </c>
      <c r="O253" t="s">
        <v>4680</v>
      </c>
      <c r="P253" t="s">
        <v>4681</v>
      </c>
      <c r="Q253" t="s">
        <v>1024</v>
      </c>
      <c r="R253" t="s">
        <v>1024</v>
      </c>
      <c r="S253" t="s">
        <v>604</v>
      </c>
      <c r="T253" s="535">
        <v>0.42499999999999999</v>
      </c>
      <c r="U253" t="s">
        <v>4714</v>
      </c>
    </row>
    <row r="254" spans="1:21" x14ac:dyDescent="0.35">
      <c r="A254" t="s">
        <v>4694</v>
      </c>
      <c r="B254" s="523">
        <v>45566</v>
      </c>
      <c r="C254">
        <v>0.33333333333333331</v>
      </c>
      <c r="D254" s="523">
        <v>45569</v>
      </c>
      <c r="E254" s="523">
        <v>45569</v>
      </c>
      <c r="F254" t="s">
        <v>613</v>
      </c>
      <c r="G254">
        <v>12672</v>
      </c>
      <c r="H254" t="s">
        <v>560</v>
      </c>
      <c r="I254" t="s">
        <v>560</v>
      </c>
      <c r="J254" t="s">
        <v>613</v>
      </c>
      <c r="K254" t="s">
        <v>605</v>
      </c>
      <c r="L254">
        <v>3316.6918099999998</v>
      </c>
      <c r="M254">
        <v>850</v>
      </c>
      <c r="N254">
        <v>4</v>
      </c>
      <c r="O254" t="s">
        <v>4705</v>
      </c>
      <c r="P254" t="s">
        <v>618</v>
      </c>
      <c r="Q254" t="s">
        <v>1024</v>
      </c>
      <c r="R254" t="s">
        <v>1024</v>
      </c>
      <c r="S254" t="s">
        <v>604</v>
      </c>
      <c r="T254" s="535">
        <v>0.79583333333333328</v>
      </c>
      <c r="U254" t="s">
        <v>4714</v>
      </c>
    </row>
    <row r="255" spans="1:21" x14ac:dyDescent="0.35">
      <c r="A255" t="s">
        <v>4694</v>
      </c>
      <c r="B255" s="523">
        <v>45566</v>
      </c>
      <c r="C255">
        <v>0.25</v>
      </c>
      <c r="D255" s="523">
        <v>45572</v>
      </c>
      <c r="E255" s="523">
        <v>45572</v>
      </c>
      <c r="F255" t="s">
        <v>613</v>
      </c>
      <c r="G255">
        <v>12675</v>
      </c>
      <c r="H255" t="s">
        <v>560</v>
      </c>
      <c r="I255" t="s">
        <v>560</v>
      </c>
      <c r="J255" t="s">
        <v>613</v>
      </c>
      <c r="K255" t="s">
        <v>605</v>
      </c>
      <c r="L255">
        <v>2020.2702278854167</v>
      </c>
      <c r="M255">
        <v>306</v>
      </c>
      <c r="N255">
        <v>2</v>
      </c>
      <c r="O255" t="s">
        <v>1025</v>
      </c>
      <c r="P255" t="s">
        <v>612</v>
      </c>
      <c r="Q255" t="s">
        <v>1024</v>
      </c>
      <c r="R255" t="s">
        <v>747</v>
      </c>
      <c r="S255" t="s">
        <v>604</v>
      </c>
      <c r="T255" s="535">
        <v>0.41319444444444442</v>
      </c>
      <c r="U255" t="s">
        <v>4682</v>
      </c>
    </row>
    <row r="256" spans="1:21" x14ac:dyDescent="0.35">
      <c r="A256" t="s">
        <v>4694</v>
      </c>
      <c r="B256" s="523">
        <v>45566</v>
      </c>
      <c r="C256">
        <v>0.25</v>
      </c>
      <c r="D256" s="523">
        <v>45572</v>
      </c>
      <c r="E256" s="523">
        <v>45572</v>
      </c>
      <c r="F256" t="s">
        <v>613</v>
      </c>
      <c r="G256">
        <v>12676</v>
      </c>
      <c r="H256" t="s">
        <v>560</v>
      </c>
      <c r="I256" t="s">
        <v>560</v>
      </c>
      <c r="J256" t="s">
        <v>613</v>
      </c>
      <c r="K256" t="s">
        <v>605</v>
      </c>
      <c r="L256">
        <v>166.16358901041667</v>
      </c>
      <c r="M256">
        <v>10</v>
      </c>
      <c r="N256">
        <v>1</v>
      </c>
      <c r="O256" t="s">
        <v>1025</v>
      </c>
      <c r="P256" t="s">
        <v>612</v>
      </c>
      <c r="Q256" t="s">
        <v>1024</v>
      </c>
      <c r="R256" t="s">
        <v>747</v>
      </c>
      <c r="S256" t="s">
        <v>604</v>
      </c>
      <c r="T256" s="535">
        <v>0.41319444444444442</v>
      </c>
      <c r="U256" t="s">
        <v>4682</v>
      </c>
    </row>
    <row r="257" spans="1:21" x14ac:dyDescent="0.35">
      <c r="A257" t="s">
        <v>4694</v>
      </c>
      <c r="B257" s="523">
        <v>45566</v>
      </c>
      <c r="C257">
        <v>0.25</v>
      </c>
      <c r="D257" s="523">
        <v>45572</v>
      </c>
      <c r="E257" s="523">
        <v>45572</v>
      </c>
      <c r="F257" t="s">
        <v>613</v>
      </c>
      <c r="G257">
        <v>12677</v>
      </c>
      <c r="H257" t="s">
        <v>560</v>
      </c>
      <c r="I257" t="s">
        <v>560</v>
      </c>
      <c r="J257" t="s">
        <v>613</v>
      </c>
      <c r="K257" t="s">
        <v>605</v>
      </c>
      <c r="L257">
        <v>232.5639204375</v>
      </c>
      <c r="M257">
        <v>36</v>
      </c>
      <c r="N257">
        <v>1</v>
      </c>
      <c r="O257" t="s">
        <v>1025</v>
      </c>
      <c r="P257" t="s">
        <v>612</v>
      </c>
      <c r="Q257" t="s">
        <v>1024</v>
      </c>
      <c r="R257" t="s">
        <v>747</v>
      </c>
      <c r="S257" t="s">
        <v>604</v>
      </c>
      <c r="T257" s="535">
        <v>0.41319444444444442</v>
      </c>
      <c r="U257" t="s">
        <v>4682</v>
      </c>
    </row>
    <row r="258" spans="1:21" x14ac:dyDescent="0.35">
      <c r="A258" t="s">
        <v>4694</v>
      </c>
      <c r="B258" s="523">
        <v>45566</v>
      </c>
      <c r="C258">
        <v>1</v>
      </c>
      <c r="D258" s="523">
        <v>45572</v>
      </c>
      <c r="E258" s="523">
        <v>45572</v>
      </c>
      <c r="F258" t="s">
        <v>613</v>
      </c>
      <c r="G258">
        <v>237279</v>
      </c>
      <c r="H258" t="s">
        <v>403</v>
      </c>
      <c r="I258" t="s">
        <v>560</v>
      </c>
      <c r="J258" t="s">
        <v>613</v>
      </c>
      <c r="K258" t="s">
        <v>605</v>
      </c>
      <c r="L258">
        <v>1876.9772727272727</v>
      </c>
      <c r="M258">
        <v>4.25</v>
      </c>
      <c r="N258">
        <v>1</v>
      </c>
      <c r="O258" t="s">
        <v>1025</v>
      </c>
      <c r="P258" t="s">
        <v>612</v>
      </c>
      <c r="Q258" t="s">
        <v>1024</v>
      </c>
      <c r="R258" t="s">
        <v>747</v>
      </c>
      <c r="S258" t="s">
        <v>604</v>
      </c>
      <c r="T258" s="535">
        <v>0.41319444444444442</v>
      </c>
      <c r="U258" t="s">
        <v>4682</v>
      </c>
    </row>
    <row r="259" spans="1:21" x14ac:dyDescent="0.35">
      <c r="A259" t="s">
        <v>4694</v>
      </c>
      <c r="B259" s="523">
        <v>45566</v>
      </c>
      <c r="C259">
        <v>0.5</v>
      </c>
      <c r="D259" s="523">
        <v>45572</v>
      </c>
      <c r="E259" s="523">
        <v>45572</v>
      </c>
      <c r="F259" t="s">
        <v>613</v>
      </c>
      <c r="G259">
        <v>12674</v>
      </c>
      <c r="H259" t="s">
        <v>560</v>
      </c>
      <c r="I259" t="s">
        <v>560</v>
      </c>
      <c r="J259" t="s">
        <v>613</v>
      </c>
      <c r="K259" t="s">
        <v>605</v>
      </c>
      <c r="L259">
        <v>931.68335516041657</v>
      </c>
      <c r="M259">
        <v>220</v>
      </c>
      <c r="N259">
        <v>3</v>
      </c>
      <c r="O259" t="s">
        <v>4690</v>
      </c>
      <c r="P259" t="s">
        <v>4681</v>
      </c>
      <c r="Q259" t="s">
        <v>1024</v>
      </c>
      <c r="R259" t="s">
        <v>1024</v>
      </c>
      <c r="S259" t="s">
        <v>604</v>
      </c>
      <c r="T259" s="535">
        <v>0.42569444444444443</v>
      </c>
      <c r="U259" t="s">
        <v>4714</v>
      </c>
    </row>
    <row r="260" spans="1:21" x14ac:dyDescent="0.35">
      <c r="A260" t="s">
        <v>4694</v>
      </c>
      <c r="B260" s="523">
        <v>45566</v>
      </c>
      <c r="C260">
        <v>0.5</v>
      </c>
      <c r="D260" s="523">
        <v>45572</v>
      </c>
      <c r="E260" s="523">
        <v>45572</v>
      </c>
      <c r="F260" t="s">
        <v>613</v>
      </c>
      <c r="G260">
        <v>12673</v>
      </c>
      <c r="H260" t="s">
        <v>560</v>
      </c>
      <c r="I260" t="s">
        <v>560</v>
      </c>
      <c r="J260" t="s">
        <v>613</v>
      </c>
      <c r="K260" t="s">
        <v>605</v>
      </c>
      <c r="L260">
        <v>154.48385718230207</v>
      </c>
      <c r="M260">
        <v>4.3</v>
      </c>
      <c r="N260">
        <v>1</v>
      </c>
      <c r="O260" t="s">
        <v>4690</v>
      </c>
      <c r="P260" t="s">
        <v>4681</v>
      </c>
      <c r="Q260" t="s">
        <v>1024</v>
      </c>
      <c r="R260" t="s">
        <v>1024</v>
      </c>
      <c r="S260" t="s">
        <v>604</v>
      </c>
      <c r="T260" s="535">
        <v>0.42569444444444443</v>
      </c>
      <c r="U260" t="s">
        <v>4714</v>
      </c>
    </row>
    <row r="261" spans="1:21" x14ac:dyDescent="0.35">
      <c r="A261" t="s">
        <v>4694</v>
      </c>
      <c r="B261" s="523">
        <v>45566</v>
      </c>
      <c r="C261">
        <v>1</v>
      </c>
      <c r="D261" s="523">
        <v>45574</v>
      </c>
      <c r="E261" s="523">
        <v>45573</v>
      </c>
      <c r="F261" t="s">
        <v>613</v>
      </c>
      <c r="G261">
        <v>12708</v>
      </c>
      <c r="H261" t="s">
        <v>560</v>
      </c>
      <c r="I261" t="s">
        <v>560</v>
      </c>
      <c r="J261" t="s">
        <v>613</v>
      </c>
      <c r="K261" t="s">
        <v>605</v>
      </c>
      <c r="L261">
        <v>498.91023916666671</v>
      </c>
      <c r="M261">
        <v>19.2</v>
      </c>
      <c r="N261">
        <v>2</v>
      </c>
      <c r="O261" t="s">
        <v>4706</v>
      </c>
      <c r="P261" t="s">
        <v>1014</v>
      </c>
      <c r="Q261" t="s">
        <v>1024</v>
      </c>
      <c r="R261" t="s">
        <v>1024</v>
      </c>
      <c r="S261" t="s">
        <v>604</v>
      </c>
      <c r="T261" s="535">
        <v>0.41319444444444442</v>
      </c>
      <c r="U261" t="s">
        <v>4682</v>
      </c>
    </row>
    <row r="262" spans="1:21" x14ac:dyDescent="0.35">
      <c r="A262" t="s">
        <v>4694</v>
      </c>
      <c r="B262" s="523">
        <v>45566</v>
      </c>
      <c r="C262">
        <v>5.8823529411764705E-2</v>
      </c>
      <c r="D262" s="523">
        <v>45574</v>
      </c>
      <c r="E262" s="523">
        <v>45573</v>
      </c>
      <c r="F262" t="s">
        <v>613</v>
      </c>
      <c r="G262">
        <v>12707</v>
      </c>
      <c r="H262" t="s">
        <v>560</v>
      </c>
      <c r="I262" t="s">
        <v>560</v>
      </c>
      <c r="J262" t="s">
        <v>613</v>
      </c>
      <c r="K262" t="s">
        <v>605</v>
      </c>
      <c r="L262">
        <v>485.02974353343751</v>
      </c>
      <c r="M262">
        <v>93</v>
      </c>
      <c r="N262">
        <v>1</v>
      </c>
      <c r="O262" t="s">
        <v>4680</v>
      </c>
      <c r="P262" t="s">
        <v>4681</v>
      </c>
      <c r="Q262" t="s">
        <v>1024</v>
      </c>
      <c r="R262" t="s">
        <v>1024</v>
      </c>
      <c r="S262" t="s">
        <v>604</v>
      </c>
      <c r="T262" s="535">
        <v>0.37847222222222221</v>
      </c>
      <c r="U262" t="s">
        <v>4682</v>
      </c>
    </row>
    <row r="263" spans="1:21" x14ac:dyDescent="0.35">
      <c r="A263" t="s">
        <v>4694</v>
      </c>
      <c r="B263" s="523">
        <v>45566</v>
      </c>
      <c r="C263">
        <v>5.8823529411764705E-2</v>
      </c>
      <c r="D263" s="523">
        <v>45574</v>
      </c>
      <c r="E263" s="523">
        <v>45573</v>
      </c>
      <c r="F263" t="s">
        <v>613</v>
      </c>
      <c r="G263">
        <v>12706</v>
      </c>
      <c r="H263" t="s">
        <v>560</v>
      </c>
      <c r="I263" t="s">
        <v>560</v>
      </c>
      <c r="J263" t="s">
        <v>613</v>
      </c>
      <c r="K263" t="s">
        <v>605</v>
      </c>
      <c r="L263">
        <v>517.62069461938552</v>
      </c>
      <c r="M263">
        <v>91.3</v>
      </c>
      <c r="N263">
        <v>4</v>
      </c>
      <c r="O263" t="s">
        <v>4680</v>
      </c>
      <c r="P263" t="s">
        <v>4681</v>
      </c>
      <c r="Q263" t="s">
        <v>1024</v>
      </c>
      <c r="R263" t="s">
        <v>1024</v>
      </c>
      <c r="S263" t="s">
        <v>604</v>
      </c>
      <c r="T263" s="535">
        <v>0.37847222222222221</v>
      </c>
      <c r="U263" t="s">
        <v>4682</v>
      </c>
    </row>
    <row r="264" spans="1:21" x14ac:dyDescent="0.35">
      <c r="A264" t="s">
        <v>4694</v>
      </c>
      <c r="B264" s="523">
        <v>45566</v>
      </c>
      <c r="C264">
        <v>5.8823529411764705E-2</v>
      </c>
      <c r="D264" s="523">
        <v>45574</v>
      </c>
      <c r="E264" s="523">
        <v>45573</v>
      </c>
      <c r="F264" t="s">
        <v>613</v>
      </c>
      <c r="G264">
        <v>12705</v>
      </c>
      <c r="H264" t="s">
        <v>560</v>
      </c>
      <c r="I264" t="s">
        <v>560</v>
      </c>
      <c r="J264" t="s">
        <v>613</v>
      </c>
      <c r="K264" t="s">
        <v>605</v>
      </c>
      <c r="L264">
        <v>181.02775002096561</v>
      </c>
      <c r="M264">
        <v>10.91</v>
      </c>
      <c r="N264">
        <v>1</v>
      </c>
      <c r="O264" t="s">
        <v>4680</v>
      </c>
      <c r="P264" t="s">
        <v>4681</v>
      </c>
      <c r="Q264" t="s">
        <v>1024</v>
      </c>
      <c r="R264" t="s">
        <v>1024</v>
      </c>
      <c r="S264" t="s">
        <v>604</v>
      </c>
      <c r="T264" s="535">
        <v>0.37847222222222221</v>
      </c>
      <c r="U264" t="s">
        <v>4682</v>
      </c>
    </row>
    <row r="265" spans="1:21" x14ac:dyDescent="0.35">
      <c r="A265" t="s">
        <v>4694</v>
      </c>
      <c r="B265" s="523">
        <v>45566</v>
      </c>
      <c r="C265">
        <v>9.0909090909090912E-2</v>
      </c>
      <c r="D265" s="523">
        <v>45574</v>
      </c>
      <c r="E265" s="523">
        <v>45573</v>
      </c>
      <c r="F265" t="s">
        <v>613</v>
      </c>
      <c r="G265">
        <v>237528</v>
      </c>
      <c r="H265" t="s">
        <v>403</v>
      </c>
      <c r="I265" t="s">
        <v>560</v>
      </c>
      <c r="J265" t="s">
        <v>613</v>
      </c>
      <c r="K265" t="s">
        <v>605</v>
      </c>
      <c r="L265">
        <v>1304.4421264012501</v>
      </c>
      <c r="M265">
        <v>5.9</v>
      </c>
      <c r="N265">
        <v>1</v>
      </c>
      <c r="O265" t="s">
        <v>4680</v>
      </c>
      <c r="P265" t="s">
        <v>4681</v>
      </c>
      <c r="Q265" t="s">
        <v>1024</v>
      </c>
      <c r="R265" t="s">
        <v>1024</v>
      </c>
      <c r="S265" t="s">
        <v>604</v>
      </c>
      <c r="T265" s="535">
        <v>0.37847222222222221</v>
      </c>
      <c r="U265" t="s">
        <v>4682</v>
      </c>
    </row>
    <row r="266" spans="1:21" x14ac:dyDescent="0.35">
      <c r="A266" t="s">
        <v>4694</v>
      </c>
      <c r="B266" s="523">
        <v>45566</v>
      </c>
      <c r="C266">
        <v>9.0909090909090912E-2</v>
      </c>
      <c r="D266" s="523">
        <v>45574</v>
      </c>
      <c r="E266" s="523">
        <v>45573</v>
      </c>
      <c r="F266" t="s">
        <v>613</v>
      </c>
      <c r="G266">
        <v>237529</v>
      </c>
      <c r="H266" t="s">
        <v>403</v>
      </c>
      <c r="I266" t="s">
        <v>560</v>
      </c>
      <c r="J266" t="s">
        <v>613</v>
      </c>
      <c r="K266" t="s">
        <v>605</v>
      </c>
      <c r="L266">
        <v>167.65077143521592</v>
      </c>
      <c r="M266">
        <v>0.11</v>
      </c>
      <c r="N266">
        <v>2</v>
      </c>
      <c r="O266" t="s">
        <v>4680</v>
      </c>
      <c r="P266" t="s">
        <v>4681</v>
      </c>
      <c r="Q266" t="s">
        <v>1024</v>
      </c>
      <c r="R266" t="s">
        <v>1024</v>
      </c>
      <c r="S266" t="s">
        <v>604</v>
      </c>
      <c r="T266" s="535">
        <v>0.37847222222222221</v>
      </c>
      <c r="U266" t="s">
        <v>4682</v>
      </c>
    </row>
    <row r="267" spans="1:21" x14ac:dyDescent="0.35">
      <c r="A267" t="s">
        <v>4694</v>
      </c>
      <c r="B267" s="523">
        <v>45566</v>
      </c>
      <c r="C267">
        <v>1</v>
      </c>
      <c r="D267" s="523">
        <v>45574</v>
      </c>
      <c r="E267" s="523">
        <v>45573</v>
      </c>
      <c r="F267" t="s">
        <v>613</v>
      </c>
      <c r="G267">
        <v>237524</v>
      </c>
      <c r="H267" t="s">
        <v>403</v>
      </c>
      <c r="I267" t="s">
        <v>560</v>
      </c>
      <c r="J267" t="s">
        <v>613</v>
      </c>
      <c r="K267" t="s">
        <v>605</v>
      </c>
      <c r="L267">
        <v>7282.9661818181821</v>
      </c>
      <c r="M267">
        <v>2918</v>
      </c>
      <c r="N267">
        <v>16</v>
      </c>
      <c r="O267" t="s">
        <v>1313</v>
      </c>
      <c r="P267" t="s">
        <v>612</v>
      </c>
      <c r="Q267" t="s">
        <v>1024</v>
      </c>
      <c r="R267" t="s">
        <v>1024</v>
      </c>
      <c r="S267" t="s">
        <v>604</v>
      </c>
      <c r="T267" s="535">
        <v>0.90833333333333333</v>
      </c>
      <c r="U267" t="s">
        <v>4714</v>
      </c>
    </row>
    <row r="268" spans="1:21" x14ac:dyDescent="0.35">
      <c r="A268" t="s">
        <v>4694</v>
      </c>
      <c r="B268" s="523">
        <v>45566</v>
      </c>
      <c r="C268">
        <v>0.25</v>
      </c>
      <c r="D268" s="523">
        <v>45574</v>
      </c>
      <c r="E268" s="523">
        <v>45574</v>
      </c>
      <c r="F268" t="s">
        <v>613</v>
      </c>
      <c r="G268">
        <v>12710</v>
      </c>
      <c r="H268" t="s">
        <v>560</v>
      </c>
      <c r="I268" t="s">
        <v>560</v>
      </c>
      <c r="J268" t="s">
        <v>613</v>
      </c>
      <c r="K268" t="s">
        <v>4661</v>
      </c>
      <c r="L268">
        <v>7162.19092</v>
      </c>
      <c r="M268">
        <v>5582</v>
      </c>
      <c r="N268">
        <v>12</v>
      </c>
      <c r="O268" t="s">
        <v>1025</v>
      </c>
      <c r="P268" t="s">
        <v>612</v>
      </c>
      <c r="Q268" t="s">
        <v>747</v>
      </c>
      <c r="R268" t="s">
        <v>1024</v>
      </c>
      <c r="S268" t="s">
        <v>604</v>
      </c>
      <c r="T268" s="535">
        <v>0.50624999999999998</v>
      </c>
      <c r="U268" t="s">
        <v>4714</v>
      </c>
    </row>
    <row r="269" spans="1:21" x14ac:dyDescent="0.35">
      <c r="A269" t="s">
        <v>4694</v>
      </c>
      <c r="B269" s="523">
        <v>45566</v>
      </c>
      <c r="C269">
        <v>0.2</v>
      </c>
      <c r="D269" s="523">
        <v>45575</v>
      </c>
      <c r="E269" s="523">
        <v>45574</v>
      </c>
      <c r="F269" t="s">
        <v>613</v>
      </c>
      <c r="G269">
        <v>12712</v>
      </c>
      <c r="H269" t="s">
        <v>560</v>
      </c>
      <c r="I269" t="s">
        <v>560</v>
      </c>
      <c r="J269" t="s">
        <v>613</v>
      </c>
      <c r="K269" t="s">
        <v>605</v>
      </c>
      <c r="L269">
        <v>493.75</v>
      </c>
      <c r="M269">
        <v>15.2</v>
      </c>
      <c r="N269">
        <v>1</v>
      </c>
      <c r="O269" t="s">
        <v>4683</v>
      </c>
      <c r="P269" t="s">
        <v>4681</v>
      </c>
      <c r="Q269" t="s">
        <v>1024</v>
      </c>
      <c r="R269" t="s">
        <v>1024</v>
      </c>
      <c r="S269" t="s">
        <v>604</v>
      </c>
      <c r="T269" s="535">
        <v>0.4</v>
      </c>
      <c r="U269" t="s">
        <v>4682</v>
      </c>
    </row>
    <row r="270" spans="1:21" x14ac:dyDescent="0.35">
      <c r="A270" t="s">
        <v>4694</v>
      </c>
      <c r="B270" s="523">
        <v>45566</v>
      </c>
      <c r="C270">
        <v>0.125</v>
      </c>
      <c r="D270" s="523">
        <v>45575</v>
      </c>
      <c r="E270" s="523">
        <v>45574</v>
      </c>
      <c r="F270" t="s">
        <v>613</v>
      </c>
      <c r="G270">
        <v>237597</v>
      </c>
      <c r="H270" t="s">
        <v>403</v>
      </c>
      <c r="I270" t="s">
        <v>560</v>
      </c>
      <c r="J270" t="s">
        <v>613</v>
      </c>
      <c r="K270" t="s">
        <v>605</v>
      </c>
      <c r="L270">
        <v>672.29673785917169</v>
      </c>
      <c r="M270">
        <v>11.91</v>
      </c>
      <c r="N270">
        <v>1</v>
      </c>
      <c r="O270" t="s">
        <v>4691</v>
      </c>
      <c r="P270" t="s">
        <v>4681</v>
      </c>
      <c r="Q270" t="s">
        <v>1024</v>
      </c>
      <c r="R270" t="s">
        <v>1024</v>
      </c>
      <c r="S270" t="s">
        <v>604</v>
      </c>
      <c r="T270" s="535">
        <v>0.35902777777777778</v>
      </c>
      <c r="U270" t="s">
        <v>4682</v>
      </c>
    </row>
    <row r="271" spans="1:21" x14ac:dyDescent="0.35">
      <c r="A271" t="s">
        <v>4694</v>
      </c>
      <c r="B271" s="523">
        <v>45566</v>
      </c>
      <c r="C271">
        <v>0.125</v>
      </c>
      <c r="D271" s="523">
        <v>45575</v>
      </c>
      <c r="E271" s="523">
        <v>45574</v>
      </c>
      <c r="F271" t="s">
        <v>613</v>
      </c>
      <c r="G271">
        <v>237598</v>
      </c>
      <c r="H271" t="s">
        <v>403</v>
      </c>
      <c r="I271" t="s">
        <v>560</v>
      </c>
      <c r="J271" t="s">
        <v>613</v>
      </c>
      <c r="K271" t="s">
        <v>605</v>
      </c>
      <c r="L271">
        <v>412.63507742067617</v>
      </c>
      <c r="M271">
        <v>5.95</v>
      </c>
      <c r="N271">
        <v>1</v>
      </c>
      <c r="O271" t="s">
        <v>4691</v>
      </c>
      <c r="P271" t="s">
        <v>4681</v>
      </c>
      <c r="Q271" t="s">
        <v>1024</v>
      </c>
      <c r="R271" t="s">
        <v>1024</v>
      </c>
      <c r="S271" t="s">
        <v>604</v>
      </c>
      <c r="T271" s="535">
        <v>0.35902777777777778</v>
      </c>
      <c r="U271" t="s">
        <v>4682</v>
      </c>
    </row>
    <row r="272" spans="1:21" x14ac:dyDescent="0.35">
      <c r="A272" t="s">
        <v>4694</v>
      </c>
      <c r="B272" s="523">
        <v>45566</v>
      </c>
      <c r="C272">
        <v>1</v>
      </c>
      <c r="D272" s="523">
        <v>45575</v>
      </c>
      <c r="E272" s="523">
        <v>45575</v>
      </c>
      <c r="F272" t="s">
        <v>613</v>
      </c>
      <c r="G272">
        <v>12713</v>
      </c>
      <c r="H272" t="s">
        <v>560</v>
      </c>
      <c r="I272" t="s">
        <v>560</v>
      </c>
      <c r="J272" t="s">
        <v>613</v>
      </c>
      <c r="K272" t="s">
        <v>605</v>
      </c>
      <c r="L272">
        <v>742.70833333333337</v>
      </c>
      <c r="M272">
        <v>25</v>
      </c>
      <c r="N272">
        <v>1</v>
      </c>
      <c r="O272" t="s">
        <v>4707</v>
      </c>
      <c r="P272" t="s">
        <v>1014</v>
      </c>
      <c r="Q272" t="s">
        <v>1024</v>
      </c>
      <c r="R272" t="s">
        <v>1024</v>
      </c>
      <c r="S272" t="s">
        <v>604</v>
      </c>
      <c r="T272" s="535">
        <v>0.38055555555555554</v>
      </c>
      <c r="U272" t="s">
        <v>4682</v>
      </c>
    </row>
    <row r="273" spans="1:21" x14ac:dyDescent="0.35">
      <c r="A273" t="s">
        <v>4694</v>
      </c>
      <c r="B273" s="523">
        <v>45566</v>
      </c>
      <c r="C273">
        <v>1</v>
      </c>
      <c r="D273" s="523">
        <v>45576</v>
      </c>
      <c r="E273" s="523">
        <v>45576</v>
      </c>
      <c r="F273" t="s">
        <v>613</v>
      </c>
      <c r="G273">
        <v>237738</v>
      </c>
      <c r="H273" t="s">
        <v>403</v>
      </c>
      <c r="I273" t="s">
        <v>560</v>
      </c>
      <c r="J273" t="s">
        <v>613</v>
      </c>
      <c r="K273" t="s">
        <v>605</v>
      </c>
      <c r="L273">
        <v>931.52272727272725</v>
      </c>
      <c r="M273">
        <v>9.1199999999999992</v>
      </c>
      <c r="N273">
        <v>1</v>
      </c>
      <c r="O273" t="s">
        <v>4708</v>
      </c>
      <c r="P273" t="s">
        <v>1014</v>
      </c>
      <c r="Q273" t="s">
        <v>1024</v>
      </c>
      <c r="R273" t="s">
        <v>1024</v>
      </c>
      <c r="S273" t="s">
        <v>604</v>
      </c>
      <c r="T273" s="535">
        <v>0.28819444444444442</v>
      </c>
      <c r="U273" t="s">
        <v>4682</v>
      </c>
    </row>
    <row r="274" spans="1:21" x14ac:dyDescent="0.35">
      <c r="A274" t="s">
        <v>4694</v>
      </c>
      <c r="B274" s="523">
        <v>45566</v>
      </c>
      <c r="C274">
        <v>1</v>
      </c>
      <c r="D274" s="523">
        <v>45576</v>
      </c>
      <c r="E274" s="523">
        <v>45576</v>
      </c>
      <c r="F274" t="s">
        <v>613</v>
      </c>
      <c r="G274">
        <v>12727</v>
      </c>
      <c r="H274" t="s">
        <v>560</v>
      </c>
      <c r="I274" t="s">
        <v>560</v>
      </c>
      <c r="J274" t="s">
        <v>613</v>
      </c>
      <c r="K274" t="s">
        <v>605</v>
      </c>
      <c r="L274">
        <v>493.75</v>
      </c>
      <c r="M274">
        <v>1.4</v>
      </c>
      <c r="N274">
        <v>1</v>
      </c>
      <c r="O274" t="s">
        <v>4708</v>
      </c>
      <c r="P274" t="s">
        <v>1014</v>
      </c>
      <c r="Q274" t="s">
        <v>1024</v>
      </c>
      <c r="R274" t="s">
        <v>1024</v>
      </c>
      <c r="S274" t="s">
        <v>604</v>
      </c>
      <c r="T274" s="535">
        <v>0.36736111111111114</v>
      </c>
      <c r="U274" t="s">
        <v>4682</v>
      </c>
    </row>
    <row r="275" spans="1:21" x14ac:dyDescent="0.35">
      <c r="A275" t="s">
        <v>4694</v>
      </c>
      <c r="B275" s="523">
        <v>45566</v>
      </c>
      <c r="C275">
        <v>0.14285714285714285</v>
      </c>
      <c r="D275" s="523">
        <v>45581</v>
      </c>
      <c r="E275" s="523">
        <v>45579</v>
      </c>
      <c r="F275" t="s">
        <v>2148</v>
      </c>
      <c r="G275">
        <v>12737</v>
      </c>
      <c r="H275" t="s">
        <v>560</v>
      </c>
      <c r="I275" t="s">
        <v>560</v>
      </c>
      <c r="J275" t="s">
        <v>613</v>
      </c>
      <c r="K275" t="s">
        <v>605</v>
      </c>
      <c r="L275">
        <v>428.89030608333331</v>
      </c>
      <c r="M275">
        <v>40</v>
      </c>
      <c r="N275">
        <v>1</v>
      </c>
      <c r="O275" t="s">
        <v>4697</v>
      </c>
      <c r="P275" t="s">
        <v>635</v>
      </c>
      <c r="Q275" t="s">
        <v>1024</v>
      </c>
      <c r="R275" t="s">
        <v>1024</v>
      </c>
      <c r="S275" t="s">
        <v>604</v>
      </c>
      <c r="T275" s="535">
        <v>0.67013888888888884</v>
      </c>
      <c r="U275" t="s">
        <v>4714</v>
      </c>
    </row>
    <row r="276" spans="1:21" x14ac:dyDescent="0.35">
      <c r="A276" t="s">
        <v>4694</v>
      </c>
      <c r="B276" s="523">
        <v>45566</v>
      </c>
      <c r="C276">
        <v>0.14285714285714285</v>
      </c>
      <c r="D276" s="523">
        <v>45581</v>
      </c>
      <c r="E276" s="523">
        <v>45579</v>
      </c>
      <c r="F276" t="s">
        <v>2148</v>
      </c>
      <c r="G276">
        <v>12738</v>
      </c>
      <c r="H276" t="s">
        <v>560</v>
      </c>
      <c r="I276" t="s">
        <v>560</v>
      </c>
      <c r="J276" t="s">
        <v>613</v>
      </c>
      <c r="K276" t="s">
        <v>605</v>
      </c>
      <c r="L276">
        <v>205.48469386875001</v>
      </c>
      <c r="M276">
        <v>9</v>
      </c>
      <c r="N276">
        <v>2</v>
      </c>
      <c r="O276" t="s">
        <v>4697</v>
      </c>
      <c r="P276" t="s">
        <v>635</v>
      </c>
      <c r="Q276" t="s">
        <v>1024</v>
      </c>
      <c r="R276" t="s">
        <v>1024</v>
      </c>
      <c r="S276" t="s">
        <v>604</v>
      </c>
      <c r="T276" s="535">
        <v>0.67013888888888884</v>
      </c>
      <c r="U276" t="s">
        <v>4714</v>
      </c>
    </row>
    <row r="277" spans="1:21" x14ac:dyDescent="0.35">
      <c r="A277" t="s">
        <v>4694</v>
      </c>
      <c r="B277" s="523">
        <v>45566</v>
      </c>
      <c r="C277">
        <v>0.125</v>
      </c>
      <c r="D277" s="523">
        <v>45581</v>
      </c>
      <c r="E277" s="523">
        <v>45579</v>
      </c>
      <c r="F277" t="s">
        <v>2148</v>
      </c>
      <c r="G277">
        <v>238045</v>
      </c>
      <c r="H277" t="s">
        <v>403</v>
      </c>
      <c r="I277" t="s">
        <v>560</v>
      </c>
      <c r="J277" t="s">
        <v>613</v>
      </c>
      <c r="K277" t="s">
        <v>605</v>
      </c>
      <c r="L277">
        <v>378.56496044863633</v>
      </c>
      <c r="M277">
        <v>58</v>
      </c>
      <c r="N277">
        <v>1</v>
      </c>
      <c r="O277" t="s">
        <v>4691</v>
      </c>
      <c r="P277" t="s">
        <v>4681</v>
      </c>
      <c r="Q277" t="s">
        <v>1024</v>
      </c>
      <c r="R277" t="s">
        <v>1024</v>
      </c>
      <c r="S277" t="s">
        <v>604</v>
      </c>
      <c r="T277" s="535">
        <v>0.3576388888888889</v>
      </c>
      <c r="U277" t="s">
        <v>4682</v>
      </c>
    </row>
    <row r="278" spans="1:21" x14ac:dyDescent="0.35">
      <c r="A278" t="s">
        <v>4694</v>
      </c>
      <c r="B278" s="523">
        <v>45566</v>
      </c>
      <c r="C278">
        <v>0.125</v>
      </c>
      <c r="D278" s="523">
        <v>45581</v>
      </c>
      <c r="E278" s="523">
        <v>45579</v>
      </c>
      <c r="F278" t="s">
        <v>2148</v>
      </c>
      <c r="G278">
        <v>238044</v>
      </c>
      <c r="H278" t="s">
        <v>403</v>
      </c>
      <c r="I278" t="s">
        <v>560</v>
      </c>
      <c r="J278" t="s">
        <v>613</v>
      </c>
      <c r="K278" t="s">
        <v>605</v>
      </c>
      <c r="L278">
        <v>157.25226868226591</v>
      </c>
      <c r="M278">
        <v>0.99</v>
      </c>
      <c r="N278">
        <v>1</v>
      </c>
      <c r="O278" t="s">
        <v>4691</v>
      </c>
      <c r="P278" t="s">
        <v>4681</v>
      </c>
      <c r="Q278" t="s">
        <v>1024</v>
      </c>
      <c r="R278" t="s">
        <v>1024</v>
      </c>
      <c r="S278" t="s">
        <v>604</v>
      </c>
      <c r="T278" s="535">
        <v>0.3576388888888889</v>
      </c>
      <c r="U278" t="s">
        <v>4682</v>
      </c>
    </row>
    <row r="279" spans="1:21" x14ac:dyDescent="0.35">
      <c r="A279" t="s">
        <v>4694</v>
      </c>
      <c r="B279" s="523">
        <v>45566</v>
      </c>
      <c r="C279">
        <v>0.125</v>
      </c>
      <c r="D279" s="523">
        <v>45581</v>
      </c>
      <c r="E279" s="523">
        <v>45579</v>
      </c>
      <c r="F279" t="s">
        <v>2148</v>
      </c>
      <c r="G279">
        <v>238046</v>
      </c>
      <c r="H279" t="s">
        <v>403</v>
      </c>
      <c r="I279" t="s">
        <v>560</v>
      </c>
      <c r="J279" t="s">
        <v>613</v>
      </c>
      <c r="K279" t="s">
        <v>605</v>
      </c>
      <c r="L279">
        <v>1745.985576739773</v>
      </c>
      <c r="M279">
        <v>385</v>
      </c>
      <c r="N279">
        <v>1</v>
      </c>
      <c r="O279" t="s">
        <v>4691</v>
      </c>
      <c r="P279" t="s">
        <v>4681</v>
      </c>
      <c r="Q279" t="s">
        <v>1024</v>
      </c>
      <c r="R279" t="s">
        <v>1024</v>
      </c>
      <c r="S279" t="s">
        <v>604</v>
      </c>
      <c r="T279" s="535">
        <v>0.3576388888888889</v>
      </c>
      <c r="U279" t="s">
        <v>4682</v>
      </c>
    </row>
    <row r="280" spans="1:21" x14ac:dyDescent="0.35">
      <c r="A280" t="s">
        <v>4694</v>
      </c>
      <c r="B280" s="523">
        <v>45566</v>
      </c>
      <c r="C280">
        <v>1</v>
      </c>
      <c r="D280" s="523">
        <v>45581</v>
      </c>
      <c r="E280" s="523">
        <v>45579</v>
      </c>
      <c r="F280" t="s">
        <v>2148</v>
      </c>
      <c r="G280">
        <v>12739</v>
      </c>
      <c r="H280" t="s">
        <v>560</v>
      </c>
      <c r="I280" t="s">
        <v>560</v>
      </c>
      <c r="J280" t="s">
        <v>613</v>
      </c>
      <c r="K280" t="s">
        <v>605</v>
      </c>
      <c r="L280">
        <v>3322.5355450000002</v>
      </c>
      <c r="M280">
        <v>850</v>
      </c>
      <c r="N280">
        <v>4</v>
      </c>
      <c r="O280" t="s">
        <v>1018</v>
      </c>
      <c r="P280" t="s">
        <v>612</v>
      </c>
      <c r="Q280" t="s">
        <v>1024</v>
      </c>
      <c r="R280" t="s">
        <v>1024</v>
      </c>
      <c r="S280" t="s">
        <v>604</v>
      </c>
      <c r="T280" s="535">
        <v>0.67083333333333328</v>
      </c>
      <c r="U280" t="s">
        <v>4714</v>
      </c>
    </row>
    <row r="281" spans="1:21" x14ac:dyDescent="0.35">
      <c r="A281" t="s">
        <v>4694</v>
      </c>
      <c r="B281" s="523">
        <v>45566</v>
      </c>
      <c r="C281">
        <v>0.14285714285714285</v>
      </c>
      <c r="D281" s="523">
        <v>45581</v>
      </c>
      <c r="E281" s="523">
        <v>45580</v>
      </c>
      <c r="F281" t="s">
        <v>613</v>
      </c>
      <c r="G281">
        <v>12744</v>
      </c>
      <c r="H281" t="s">
        <v>560</v>
      </c>
      <c r="I281" t="s">
        <v>560</v>
      </c>
      <c r="J281" t="s">
        <v>613</v>
      </c>
      <c r="K281" t="s">
        <v>605</v>
      </c>
      <c r="L281">
        <v>179.77255406875</v>
      </c>
      <c r="M281">
        <v>6</v>
      </c>
      <c r="N281">
        <v>1</v>
      </c>
      <c r="O281" t="s">
        <v>4697</v>
      </c>
      <c r="P281" t="s">
        <v>635</v>
      </c>
      <c r="Q281" t="s">
        <v>1024</v>
      </c>
      <c r="R281" t="s">
        <v>1024</v>
      </c>
      <c r="S281" t="s">
        <v>604</v>
      </c>
      <c r="T281" s="535">
        <v>0.33124999999999999</v>
      </c>
      <c r="U281" t="s">
        <v>4682</v>
      </c>
    </row>
    <row r="282" spans="1:21" x14ac:dyDescent="0.35">
      <c r="A282" t="s">
        <v>4694</v>
      </c>
      <c r="B282" s="523">
        <v>45566</v>
      </c>
      <c r="C282">
        <v>0.14285714285714285</v>
      </c>
      <c r="D282" s="523">
        <v>45581</v>
      </c>
      <c r="E282" s="523">
        <v>45580</v>
      </c>
      <c r="F282" t="s">
        <v>613</v>
      </c>
      <c r="G282">
        <v>12743</v>
      </c>
      <c r="H282" t="s">
        <v>560</v>
      </c>
      <c r="I282" t="s">
        <v>560</v>
      </c>
      <c r="J282" t="s">
        <v>613</v>
      </c>
      <c r="K282" t="s">
        <v>605</v>
      </c>
      <c r="L282">
        <v>325.27096335760416</v>
      </c>
      <c r="M282">
        <v>28.3</v>
      </c>
      <c r="N282">
        <v>1</v>
      </c>
      <c r="O282" t="s">
        <v>4697</v>
      </c>
      <c r="P282" t="s">
        <v>635</v>
      </c>
      <c r="Q282" t="s">
        <v>1024</v>
      </c>
      <c r="R282" t="s">
        <v>1024</v>
      </c>
      <c r="S282" t="s">
        <v>604</v>
      </c>
      <c r="T282" s="535">
        <v>0.33124999999999999</v>
      </c>
      <c r="U282" t="s">
        <v>4682</v>
      </c>
    </row>
    <row r="283" spans="1:21" x14ac:dyDescent="0.35">
      <c r="A283" t="s">
        <v>4694</v>
      </c>
      <c r="B283" s="523">
        <v>45566</v>
      </c>
      <c r="C283">
        <v>0.14285714285714285</v>
      </c>
      <c r="D283" s="523">
        <v>45581</v>
      </c>
      <c r="E283" s="523">
        <v>45580</v>
      </c>
      <c r="F283" t="s">
        <v>613</v>
      </c>
      <c r="G283">
        <v>12742</v>
      </c>
      <c r="H283" t="s">
        <v>560</v>
      </c>
      <c r="I283" t="s">
        <v>560</v>
      </c>
      <c r="J283" t="s">
        <v>613</v>
      </c>
      <c r="K283" t="s">
        <v>605</v>
      </c>
      <c r="L283">
        <v>810.65397378145838</v>
      </c>
      <c r="M283">
        <v>100.2</v>
      </c>
      <c r="N283">
        <v>1</v>
      </c>
      <c r="O283" t="s">
        <v>4697</v>
      </c>
      <c r="P283" t="s">
        <v>635</v>
      </c>
      <c r="Q283" t="s">
        <v>1024</v>
      </c>
      <c r="R283" t="s">
        <v>1024</v>
      </c>
      <c r="S283" t="s">
        <v>604</v>
      </c>
      <c r="T283" s="535">
        <v>0.33124999999999999</v>
      </c>
      <c r="U283" t="s">
        <v>4682</v>
      </c>
    </row>
    <row r="284" spans="1:21" x14ac:dyDescent="0.35">
      <c r="A284" t="s">
        <v>4694</v>
      </c>
      <c r="B284" s="523">
        <v>45566</v>
      </c>
      <c r="C284">
        <v>0.14285714285714285</v>
      </c>
      <c r="D284" s="523">
        <v>45581</v>
      </c>
      <c r="E284" s="523">
        <v>45580</v>
      </c>
      <c r="F284" t="s">
        <v>613</v>
      </c>
      <c r="G284">
        <v>12741</v>
      </c>
      <c r="H284" t="s">
        <v>560</v>
      </c>
      <c r="I284" t="s">
        <v>560</v>
      </c>
      <c r="J284" t="s">
        <v>613</v>
      </c>
      <c r="K284" t="s">
        <v>605</v>
      </c>
      <c r="L284">
        <v>159.54631779989583</v>
      </c>
      <c r="M284">
        <v>2.9</v>
      </c>
      <c r="N284">
        <v>1</v>
      </c>
      <c r="O284" t="s">
        <v>4697</v>
      </c>
      <c r="P284" t="s">
        <v>635</v>
      </c>
      <c r="Q284" t="s">
        <v>1024</v>
      </c>
      <c r="R284" t="s">
        <v>1024</v>
      </c>
      <c r="S284" t="s">
        <v>604</v>
      </c>
      <c r="T284" s="535">
        <v>0.33124999999999999</v>
      </c>
      <c r="U284" t="s">
        <v>4682</v>
      </c>
    </row>
    <row r="285" spans="1:21" x14ac:dyDescent="0.35">
      <c r="A285" t="s">
        <v>4694</v>
      </c>
      <c r="B285" s="523">
        <v>45566</v>
      </c>
      <c r="C285">
        <v>0.14285714285714285</v>
      </c>
      <c r="D285" s="523">
        <v>45581</v>
      </c>
      <c r="E285" s="523">
        <v>45580</v>
      </c>
      <c r="F285" t="s">
        <v>613</v>
      </c>
      <c r="G285">
        <v>12740</v>
      </c>
      <c r="H285" t="s">
        <v>560</v>
      </c>
      <c r="I285" t="s">
        <v>560</v>
      </c>
      <c r="J285" t="s">
        <v>613</v>
      </c>
      <c r="K285" t="s">
        <v>605</v>
      </c>
      <c r="L285">
        <v>143.10434509102083</v>
      </c>
      <c r="M285">
        <v>0.38</v>
      </c>
      <c r="N285">
        <v>1</v>
      </c>
      <c r="O285" t="s">
        <v>4697</v>
      </c>
      <c r="P285" t="s">
        <v>635</v>
      </c>
      <c r="Q285" t="s">
        <v>1024</v>
      </c>
      <c r="R285" t="s">
        <v>1024</v>
      </c>
      <c r="S285" t="s">
        <v>604</v>
      </c>
      <c r="T285" s="535">
        <v>0.33124999999999999</v>
      </c>
      <c r="U285" t="s">
        <v>4682</v>
      </c>
    </row>
    <row r="286" spans="1:21" x14ac:dyDescent="0.35">
      <c r="A286" t="s">
        <v>4694</v>
      </c>
      <c r="B286" s="523">
        <v>45566</v>
      </c>
      <c r="C286">
        <v>1</v>
      </c>
      <c r="D286" s="523">
        <v>45581</v>
      </c>
      <c r="E286" s="523">
        <v>45580</v>
      </c>
      <c r="F286" t="s">
        <v>613</v>
      </c>
      <c r="G286">
        <v>12746</v>
      </c>
      <c r="H286" t="s">
        <v>560</v>
      </c>
      <c r="I286" t="s">
        <v>560</v>
      </c>
      <c r="J286" t="s">
        <v>613</v>
      </c>
      <c r="K286" t="s">
        <v>605</v>
      </c>
      <c r="L286">
        <v>3070.4348208333336</v>
      </c>
      <c r="M286">
        <v>430</v>
      </c>
      <c r="N286">
        <v>2</v>
      </c>
      <c r="O286" t="s">
        <v>4703</v>
      </c>
      <c r="P286" t="s">
        <v>618</v>
      </c>
      <c r="Q286" t="s">
        <v>1024</v>
      </c>
      <c r="R286" t="s">
        <v>1024</v>
      </c>
      <c r="S286" t="s">
        <v>604</v>
      </c>
      <c r="T286" s="535">
        <v>0.81041666666666667</v>
      </c>
      <c r="U286" t="s">
        <v>4714</v>
      </c>
    </row>
    <row r="287" spans="1:21" x14ac:dyDescent="0.35">
      <c r="A287" t="s">
        <v>4694</v>
      </c>
      <c r="B287" s="523">
        <v>45566</v>
      </c>
      <c r="C287">
        <v>0.2</v>
      </c>
      <c r="D287" s="523">
        <v>45581</v>
      </c>
      <c r="E287" s="523">
        <v>45580</v>
      </c>
      <c r="F287" t="s">
        <v>613</v>
      </c>
      <c r="G287">
        <v>12745</v>
      </c>
      <c r="H287" t="s">
        <v>560</v>
      </c>
      <c r="I287" t="s">
        <v>560</v>
      </c>
      <c r="J287" t="s">
        <v>613</v>
      </c>
      <c r="K287" t="s">
        <v>605</v>
      </c>
      <c r="L287">
        <v>2096.3277441666669</v>
      </c>
      <c r="M287">
        <v>835</v>
      </c>
      <c r="N287">
        <v>5</v>
      </c>
      <c r="O287" t="s">
        <v>4692</v>
      </c>
      <c r="P287" t="s">
        <v>635</v>
      </c>
      <c r="Q287" t="s">
        <v>1024</v>
      </c>
      <c r="R287" t="s">
        <v>1024</v>
      </c>
      <c r="S287" t="s">
        <v>604</v>
      </c>
      <c r="T287" s="535">
        <v>0.96527777777777779</v>
      </c>
      <c r="U287" t="s">
        <v>4714</v>
      </c>
    </row>
    <row r="288" spans="1:21" x14ac:dyDescent="0.35">
      <c r="A288" t="s">
        <v>4694</v>
      </c>
      <c r="B288" s="523">
        <v>45566</v>
      </c>
      <c r="C288">
        <v>5.8823529411764705E-2</v>
      </c>
      <c r="D288" s="523">
        <v>45582</v>
      </c>
      <c r="E288" s="523">
        <v>45581</v>
      </c>
      <c r="F288" t="s">
        <v>613</v>
      </c>
      <c r="G288">
        <v>12749</v>
      </c>
      <c r="H288" t="s">
        <v>560</v>
      </c>
      <c r="I288" t="s">
        <v>560</v>
      </c>
      <c r="J288" t="s">
        <v>613</v>
      </c>
      <c r="K288" t="s">
        <v>605</v>
      </c>
      <c r="L288">
        <v>363.76875833333327</v>
      </c>
      <c r="M288">
        <v>40</v>
      </c>
      <c r="N288">
        <v>1</v>
      </c>
      <c r="O288" t="s">
        <v>4680</v>
      </c>
      <c r="P288" t="s">
        <v>4681</v>
      </c>
      <c r="Q288" t="s">
        <v>1024</v>
      </c>
      <c r="R288" t="s">
        <v>1024</v>
      </c>
      <c r="S288" t="s">
        <v>604</v>
      </c>
      <c r="T288" s="535">
        <v>0.45694444444444443</v>
      </c>
      <c r="U288" t="s">
        <v>4714</v>
      </c>
    </row>
    <row r="289" spans="1:21" x14ac:dyDescent="0.35">
      <c r="A289" t="s">
        <v>4694</v>
      </c>
      <c r="B289" s="523">
        <v>45566</v>
      </c>
      <c r="C289">
        <v>5.8823529411764705E-2</v>
      </c>
      <c r="D289" s="523">
        <v>45582</v>
      </c>
      <c r="E289" s="523">
        <v>45581</v>
      </c>
      <c r="F289" t="s">
        <v>613</v>
      </c>
      <c r="G289">
        <v>12748</v>
      </c>
      <c r="H289" t="s">
        <v>560</v>
      </c>
      <c r="I289" t="s">
        <v>560</v>
      </c>
      <c r="J289" t="s">
        <v>613</v>
      </c>
      <c r="K289" t="s">
        <v>605</v>
      </c>
      <c r="L289">
        <v>270.6062392291667</v>
      </c>
      <c r="M289">
        <v>23.3</v>
      </c>
      <c r="N289">
        <v>1</v>
      </c>
      <c r="O289" t="s">
        <v>4680</v>
      </c>
      <c r="P289" t="s">
        <v>4681</v>
      </c>
      <c r="Q289" t="s">
        <v>1024</v>
      </c>
      <c r="R289" t="s">
        <v>1024</v>
      </c>
      <c r="S289" t="s">
        <v>604</v>
      </c>
      <c r="T289" s="535">
        <v>0.45694444444444443</v>
      </c>
      <c r="U289" t="s">
        <v>4714</v>
      </c>
    </row>
    <row r="290" spans="1:21" x14ac:dyDescent="0.35">
      <c r="A290" t="s">
        <v>4694</v>
      </c>
      <c r="B290" s="523">
        <v>45566</v>
      </c>
      <c r="C290">
        <v>0.125</v>
      </c>
      <c r="D290" s="523">
        <v>45582</v>
      </c>
      <c r="E290" s="523">
        <v>45581</v>
      </c>
      <c r="F290" t="s">
        <v>613</v>
      </c>
      <c r="G290">
        <v>238160</v>
      </c>
      <c r="H290" t="s">
        <v>403</v>
      </c>
      <c r="I290" t="s">
        <v>560</v>
      </c>
      <c r="J290" t="s">
        <v>613</v>
      </c>
      <c r="K290" t="s">
        <v>605</v>
      </c>
      <c r="L290">
        <v>169.90783857568181</v>
      </c>
      <c r="M290">
        <v>2</v>
      </c>
      <c r="N290">
        <v>1</v>
      </c>
      <c r="O290" t="s">
        <v>1013</v>
      </c>
      <c r="P290" t="s">
        <v>618</v>
      </c>
      <c r="Q290" t="s">
        <v>1024</v>
      </c>
      <c r="R290" t="s">
        <v>1024</v>
      </c>
      <c r="S290" t="s">
        <v>604</v>
      </c>
      <c r="T290" s="535">
        <v>0.35416666666666669</v>
      </c>
      <c r="U290" t="s">
        <v>4682</v>
      </c>
    </row>
    <row r="291" spans="1:21" x14ac:dyDescent="0.35">
      <c r="A291" t="s">
        <v>4694</v>
      </c>
      <c r="B291" s="523">
        <v>45566</v>
      </c>
      <c r="C291">
        <v>0.125</v>
      </c>
      <c r="D291" s="523">
        <v>45582</v>
      </c>
      <c r="E291" s="523">
        <v>45581</v>
      </c>
      <c r="F291" t="s">
        <v>613</v>
      </c>
      <c r="G291">
        <v>238157</v>
      </c>
      <c r="H291" t="s">
        <v>403</v>
      </c>
      <c r="I291" t="s">
        <v>560</v>
      </c>
      <c r="J291" t="s">
        <v>613</v>
      </c>
      <c r="K291" t="s">
        <v>605</v>
      </c>
      <c r="L291">
        <v>213.2995449388159</v>
      </c>
      <c r="M291">
        <v>7.26</v>
      </c>
      <c r="N291">
        <v>1</v>
      </c>
      <c r="O291" t="s">
        <v>1013</v>
      </c>
      <c r="P291" t="s">
        <v>618</v>
      </c>
      <c r="Q291" t="s">
        <v>1024</v>
      </c>
      <c r="R291" t="s">
        <v>1024</v>
      </c>
      <c r="S291" t="s">
        <v>604</v>
      </c>
      <c r="T291" s="535">
        <v>0.35416666666666669</v>
      </c>
      <c r="U291" t="s">
        <v>4682</v>
      </c>
    </row>
    <row r="292" spans="1:21" x14ac:dyDescent="0.35">
      <c r="A292" t="s">
        <v>4694</v>
      </c>
      <c r="B292" s="523">
        <v>45566</v>
      </c>
      <c r="C292">
        <v>0.125</v>
      </c>
      <c r="D292" s="523">
        <v>45582</v>
      </c>
      <c r="E292" s="523">
        <v>45581</v>
      </c>
      <c r="F292" t="s">
        <v>613</v>
      </c>
      <c r="G292">
        <v>238218</v>
      </c>
      <c r="H292" t="s">
        <v>403</v>
      </c>
      <c r="I292" t="s">
        <v>560</v>
      </c>
      <c r="J292" t="s">
        <v>613</v>
      </c>
      <c r="K292" t="s">
        <v>605</v>
      </c>
      <c r="L292">
        <v>283.25423504516141</v>
      </c>
      <c r="M292">
        <v>15.74</v>
      </c>
      <c r="N292">
        <v>1</v>
      </c>
      <c r="O292" t="s">
        <v>1013</v>
      </c>
      <c r="P292" t="s">
        <v>618</v>
      </c>
      <c r="Q292" t="s">
        <v>1024</v>
      </c>
      <c r="R292" t="s">
        <v>1024</v>
      </c>
      <c r="S292" t="s">
        <v>604</v>
      </c>
      <c r="T292" s="535">
        <v>0.35416666666666669</v>
      </c>
      <c r="U292" t="s">
        <v>4682</v>
      </c>
    </row>
    <row r="293" spans="1:21" x14ac:dyDescent="0.35">
      <c r="A293" t="s">
        <v>4694</v>
      </c>
      <c r="B293" s="523">
        <v>45566</v>
      </c>
      <c r="C293">
        <v>0.125</v>
      </c>
      <c r="D293" s="523">
        <v>45582</v>
      </c>
      <c r="E293" s="523">
        <v>45581</v>
      </c>
      <c r="F293" t="s">
        <v>613</v>
      </c>
      <c r="G293">
        <v>238158</v>
      </c>
      <c r="H293" t="s">
        <v>403</v>
      </c>
      <c r="I293" t="s">
        <v>560</v>
      </c>
      <c r="J293" t="s">
        <v>613</v>
      </c>
      <c r="K293" t="s">
        <v>605</v>
      </c>
      <c r="L293">
        <v>767.98744148960236</v>
      </c>
      <c r="M293">
        <v>74.5</v>
      </c>
      <c r="N293">
        <v>1</v>
      </c>
      <c r="O293" t="s">
        <v>1013</v>
      </c>
      <c r="P293" t="s">
        <v>618</v>
      </c>
      <c r="Q293" t="s">
        <v>1024</v>
      </c>
      <c r="R293" t="s">
        <v>1024</v>
      </c>
      <c r="S293" t="s">
        <v>604</v>
      </c>
      <c r="T293" s="535">
        <v>0.35416666666666669</v>
      </c>
      <c r="U293" t="s">
        <v>4682</v>
      </c>
    </row>
    <row r="294" spans="1:21" x14ac:dyDescent="0.35">
      <c r="A294" t="s">
        <v>4694</v>
      </c>
      <c r="B294" s="523">
        <v>45566</v>
      </c>
      <c r="C294">
        <v>0.125</v>
      </c>
      <c r="D294" s="523">
        <v>45582</v>
      </c>
      <c r="E294" s="523">
        <v>45581</v>
      </c>
      <c r="F294" t="s">
        <v>613</v>
      </c>
      <c r="G294">
        <v>238159</v>
      </c>
      <c r="H294" t="s">
        <v>403</v>
      </c>
      <c r="I294" t="s">
        <v>560</v>
      </c>
      <c r="J294" t="s">
        <v>613</v>
      </c>
      <c r="K294" t="s">
        <v>605</v>
      </c>
      <c r="L294">
        <v>248.11190251532273</v>
      </c>
      <c r="M294">
        <v>11.48</v>
      </c>
      <c r="N294">
        <v>1</v>
      </c>
      <c r="O294" t="s">
        <v>1013</v>
      </c>
      <c r="P294" t="s">
        <v>618</v>
      </c>
      <c r="Q294" t="s">
        <v>1024</v>
      </c>
      <c r="R294" t="s">
        <v>1024</v>
      </c>
      <c r="S294" t="s">
        <v>604</v>
      </c>
      <c r="T294" s="535">
        <v>0.35416666666666669</v>
      </c>
      <c r="U294" t="s">
        <v>4682</v>
      </c>
    </row>
    <row r="295" spans="1:21" x14ac:dyDescent="0.35">
      <c r="A295" t="s">
        <v>4694</v>
      </c>
      <c r="B295" s="523">
        <v>45566</v>
      </c>
      <c r="C295">
        <v>0.125</v>
      </c>
      <c r="D295" s="523">
        <v>45582</v>
      </c>
      <c r="E295" s="523">
        <v>45581</v>
      </c>
      <c r="F295" t="s">
        <v>613</v>
      </c>
      <c r="G295">
        <v>238161</v>
      </c>
      <c r="H295" t="s">
        <v>403</v>
      </c>
      <c r="I295" t="s">
        <v>560</v>
      </c>
      <c r="J295" t="s">
        <v>613</v>
      </c>
      <c r="K295" t="s">
        <v>605</v>
      </c>
      <c r="L295">
        <v>173.9500317539966</v>
      </c>
      <c r="M295">
        <v>2.4900000000000002</v>
      </c>
      <c r="N295">
        <v>1</v>
      </c>
      <c r="O295" t="s">
        <v>1013</v>
      </c>
      <c r="P295" t="s">
        <v>618</v>
      </c>
      <c r="Q295" t="s">
        <v>1024</v>
      </c>
      <c r="R295" t="s">
        <v>1024</v>
      </c>
      <c r="S295" t="s">
        <v>604</v>
      </c>
      <c r="T295" s="535">
        <v>0.35416666666666669</v>
      </c>
      <c r="U295" t="s">
        <v>4682</v>
      </c>
    </row>
    <row r="296" spans="1:21" x14ac:dyDescent="0.35">
      <c r="A296" t="s">
        <v>4694</v>
      </c>
      <c r="B296" s="523">
        <v>45566</v>
      </c>
      <c r="C296">
        <v>0.125</v>
      </c>
      <c r="D296" s="523">
        <v>45582</v>
      </c>
      <c r="E296" s="523">
        <v>45581</v>
      </c>
      <c r="F296" t="s">
        <v>613</v>
      </c>
      <c r="G296">
        <v>238162</v>
      </c>
      <c r="H296" t="s">
        <v>403</v>
      </c>
      <c r="I296" t="s">
        <v>560</v>
      </c>
      <c r="J296" t="s">
        <v>613</v>
      </c>
      <c r="K296" t="s">
        <v>605</v>
      </c>
      <c r="L296">
        <v>1314.7405796663977</v>
      </c>
      <c r="M296">
        <v>127.1</v>
      </c>
      <c r="N296">
        <v>2</v>
      </c>
      <c r="O296" t="s">
        <v>1013</v>
      </c>
      <c r="P296" t="s">
        <v>618</v>
      </c>
      <c r="Q296" t="s">
        <v>1024</v>
      </c>
      <c r="R296" t="s">
        <v>1024</v>
      </c>
      <c r="S296" t="s">
        <v>604</v>
      </c>
      <c r="T296" s="535">
        <v>0.35416666666666669</v>
      </c>
      <c r="U296" t="s">
        <v>4682</v>
      </c>
    </row>
    <row r="297" spans="1:21" x14ac:dyDescent="0.35">
      <c r="A297" t="s">
        <v>4694</v>
      </c>
      <c r="B297" s="523">
        <v>45566</v>
      </c>
      <c r="C297">
        <v>0.125</v>
      </c>
      <c r="D297" s="523">
        <v>45582</v>
      </c>
      <c r="E297" s="523">
        <v>45581</v>
      </c>
      <c r="F297" t="s">
        <v>613</v>
      </c>
      <c r="G297">
        <v>238163</v>
      </c>
      <c r="H297" t="s">
        <v>403</v>
      </c>
      <c r="I297" t="s">
        <v>560</v>
      </c>
      <c r="J297" t="s">
        <v>613</v>
      </c>
      <c r="K297" t="s">
        <v>605</v>
      </c>
      <c r="L297">
        <v>890.5731366523728</v>
      </c>
      <c r="M297">
        <v>89.36</v>
      </c>
      <c r="N297">
        <v>1</v>
      </c>
      <c r="O297" t="s">
        <v>1013</v>
      </c>
      <c r="P297" t="s">
        <v>618</v>
      </c>
      <c r="Q297" t="s">
        <v>1024</v>
      </c>
      <c r="R297" t="s">
        <v>1024</v>
      </c>
      <c r="S297" t="s">
        <v>604</v>
      </c>
      <c r="T297" s="535">
        <v>0.35416666666666669</v>
      </c>
      <c r="U297" t="s">
        <v>4682</v>
      </c>
    </row>
    <row r="298" spans="1:21" x14ac:dyDescent="0.35">
      <c r="A298" t="s">
        <v>4694</v>
      </c>
      <c r="B298" s="523">
        <v>45566</v>
      </c>
      <c r="C298">
        <v>0.5</v>
      </c>
      <c r="D298" s="523">
        <v>45583</v>
      </c>
      <c r="E298" s="523">
        <v>45582</v>
      </c>
      <c r="F298" t="s">
        <v>613</v>
      </c>
      <c r="G298">
        <v>12751</v>
      </c>
      <c r="H298" t="s">
        <v>560</v>
      </c>
      <c r="I298" t="s">
        <v>560</v>
      </c>
      <c r="J298" t="s">
        <v>613</v>
      </c>
      <c r="K298" t="s">
        <v>605</v>
      </c>
      <c r="L298">
        <v>1418.4681373270835</v>
      </c>
      <c r="M298">
        <v>38</v>
      </c>
      <c r="N298">
        <v>1</v>
      </c>
      <c r="O298" t="s">
        <v>4709</v>
      </c>
      <c r="P298" t="s">
        <v>618</v>
      </c>
      <c r="Q298" t="s">
        <v>1024</v>
      </c>
      <c r="R298" t="s">
        <v>1024</v>
      </c>
      <c r="S298" t="s">
        <v>604</v>
      </c>
      <c r="T298" s="535">
        <v>0.53611111111111109</v>
      </c>
      <c r="U298" t="s">
        <v>4714</v>
      </c>
    </row>
    <row r="299" spans="1:21" x14ac:dyDescent="0.35">
      <c r="A299" t="s">
        <v>4694</v>
      </c>
      <c r="B299" s="523">
        <v>45566</v>
      </c>
      <c r="C299">
        <v>0.5</v>
      </c>
      <c r="D299" s="523">
        <v>45583</v>
      </c>
      <c r="E299" s="523">
        <v>45582</v>
      </c>
      <c r="F299" t="s">
        <v>613</v>
      </c>
      <c r="G299">
        <v>12750</v>
      </c>
      <c r="H299" t="s">
        <v>560</v>
      </c>
      <c r="I299" t="s">
        <v>560</v>
      </c>
      <c r="J299" t="s">
        <v>613</v>
      </c>
      <c r="K299" t="s">
        <v>605</v>
      </c>
      <c r="L299">
        <v>291.94852942031252</v>
      </c>
      <c r="M299">
        <v>4.5</v>
      </c>
      <c r="N299">
        <v>1</v>
      </c>
      <c r="O299" t="s">
        <v>4709</v>
      </c>
      <c r="P299" t="s">
        <v>618</v>
      </c>
      <c r="Q299" t="s">
        <v>1024</v>
      </c>
      <c r="R299" t="s">
        <v>1024</v>
      </c>
      <c r="S299" t="s">
        <v>604</v>
      </c>
      <c r="T299" s="535">
        <v>0.53611111111111109</v>
      </c>
      <c r="U299" t="s">
        <v>4714</v>
      </c>
    </row>
    <row r="300" spans="1:21" x14ac:dyDescent="0.35">
      <c r="A300" t="s">
        <v>4694</v>
      </c>
      <c r="B300" s="523">
        <v>45566</v>
      </c>
      <c r="C300">
        <v>0.5</v>
      </c>
      <c r="D300" s="523">
        <v>45583</v>
      </c>
      <c r="E300" s="523">
        <v>45582</v>
      </c>
      <c r="F300" t="s">
        <v>613</v>
      </c>
      <c r="G300">
        <v>238301</v>
      </c>
      <c r="H300" t="s">
        <v>403</v>
      </c>
      <c r="I300" t="s">
        <v>560</v>
      </c>
      <c r="J300" t="s">
        <v>613</v>
      </c>
      <c r="K300" t="s">
        <v>605</v>
      </c>
      <c r="L300">
        <v>3099.7061082903178</v>
      </c>
      <c r="M300">
        <v>3546</v>
      </c>
      <c r="N300">
        <v>2</v>
      </c>
      <c r="O300" t="s">
        <v>4709</v>
      </c>
      <c r="P300" t="s">
        <v>618</v>
      </c>
      <c r="Q300" t="s">
        <v>1024</v>
      </c>
      <c r="R300" t="s">
        <v>1024</v>
      </c>
      <c r="S300" t="s">
        <v>604</v>
      </c>
      <c r="T300" s="535">
        <v>0.53611111111111109</v>
      </c>
      <c r="U300" t="s">
        <v>4714</v>
      </c>
    </row>
    <row r="301" spans="1:21" x14ac:dyDescent="0.35">
      <c r="A301" t="s">
        <v>4694</v>
      </c>
      <c r="B301" s="523">
        <v>45566</v>
      </c>
      <c r="C301">
        <v>0.5</v>
      </c>
      <c r="D301" s="523">
        <v>45583</v>
      </c>
      <c r="E301" s="523">
        <v>45582</v>
      </c>
      <c r="F301" t="s">
        <v>613</v>
      </c>
      <c r="G301">
        <v>238300</v>
      </c>
      <c r="H301" t="s">
        <v>403</v>
      </c>
      <c r="I301" t="s">
        <v>560</v>
      </c>
      <c r="J301" t="s">
        <v>613</v>
      </c>
      <c r="K301" t="s">
        <v>605</v>
      </c>
      <c r="L301">
        <v>402.94411332982793</v>
      </c>
      <c r="M301">
        <v>229.97</v>
      </c>
      <c r="N301">
        <v>1</v>
      </c>
      <c r="O301" t="s">
        <v>4709</v>
      </c>
      <c r="P301" t="s">
        <v>618</v>
      </c>
      <c r="Q301" t="s">
        <v>1024</v>
      </c>
      <c r="R301" t="s">
        <v>1024</v>
      </c>
      <c r="S301" t="s">
        <v>604</v>
      </c>
      <c r="T301" s="535">
        <v>0.53611111111111109</v>
      </c>
      <c r="U301" t="s">
        <v>4714</v>
      </c>
    </row>
    <row r="302" spans="1:21" x14ac:dyDescent="0.35">
      <c r="A302" t="s">
        <v>4694</v>
      </c>
      <c r="B302" s="523">
        <v>45566</v>
      </c>
      <c r="C302">
        <v>0.2</v>
      </c>
      <c r="D302" s="523">
        <v>45583</v>
      </c>
      <c r="E302" s="523">
        <v>45583</v>
      </c>
      <c r="F302" t="s">
        <v>613</v>
      </c>
      <c r="G302">
        <v>12754</v>
      </c>
      <c r="H302" t="s">
        <v>560</v>
      </c>
      <c r="I302" t="s">
        <v>560</v>
      </c>
      <c r="J302" t="s">
        <v>613</v>
      </c>
      <c r="K302" t="s">
        <v>605</v>
      </c>
      <c r="L302">
        <v>184.98767066291666</v>
      </c>
      <c r="M302">
        <v>13</v>
      </c>
      <c r="N302">
        <v>1</v>
      </c>
      <c r="O302" t="s">
        <v>4683</v>
      </c>
      <c r="P302" t="s">
        <v>4681</v>
      </c>
      <c r="Q302" t="s">
        <v>1024</v>
      </c>
      <c r="R302" t="s">
        <v>1024</v>
      </c>
      <c r="S302" t="s">
        <v>604</v>
      </c>
      <c r="T302" s="535">
        <v>0.42777777777777776</v>
      </c>
      <c r="U302" t="s">
        <v>4714</v>
      </c>
    </row>
    <row r="303" spans="1:21" x14ac:dyDescent="0.35">
      <c r="A303" t="s">
        <v>4694</v>
      </c>
      <c r="B303" s="523">
        <v>45566</v>
      </c>
      <c r="C303">
        <v>0.2</v>
      </c>
      <c r="D303" s="523">
        <v>45583</v>
      </c>
      <c r="E303" s="523">
        <v>45583</v>
      </c>
      <c r="F303" t="s">
        <v>613</v>
      </c>
      <c r="G303">
        <v>12755</v>
      </c>
      <c r="H303" t="s">
        <v>560</v>
      </c>
      <c r="I303" t="s">
        <v>560</v>
      </c>
      <c r="J303" t="s">
        <v>613</v>
      </c>
      <c r="K303" t="s">
        <v>605</v>
      </c>
      <c r="L303">
        <v>151.61329227189165</v>
      </c>
      <c r="M303">
        <v>3.22</v>
      </c>
      <c r="N303">
        <v>1</v>
      </c>
      <c r="O303" t="s">
        <v>4683</v>
      </c>
      <c r="P303" t="s">
        <v>4681</v>
      </c>
      <c r="Q303" t="s">
        <v>1024</v>
      </c>
      <c r="R303" t="s">
        <v>1024</v>
      </c>
      <c r="S303" t="s">
        <v>604</v>
      </c>
      <c r="T303" s="535">
        <v>0.42777777777777776</v>
      </c>
      <c r="U303" t="s">
        <v>4714</v>
      </c>
    </row>
    <row r="304" spans="1:21" x14ac:dyDescent="0.35">
      <c r="A304" t="s">
        <v>4694</v>
      </c>
      <c r="B304" s="523">
        <v>45566</v>
      </c>
      <c r="C304">
        <v>0.2</v>
      </c>
      <c r="D304" s="523">
        <v>45583</v>
      </c>
      <c r="E304" s="523">
        <v>45583</v>
      </c>
      <c r="F304" t="s">
        <v>613</v>
      </c>
      <c r="G304">
        <v>12756</v>
      </c>
      <c r="H304" t="s">
        <v>560</v>
      </c>
      <c r="I304" t="s">
        <v>560</v>
      </c>
      <c r="J304" t="s">
        <v>613</v>
      </c>
      <c r="K304" t="s">
        <v>605</v>
      </c>
      <c r="L304">
        <v>978.05572159075007</v>
      </c>
      <c r="M304">
        <v>245.4</v>
      </c>
      <c r="N304">
        <v>1</v>
      </c>
      <c r="O304" t="s">
        <v>4683</v>
      </c>
      <c r="P304" t="s">
        <v>4681</v>
      </c>
      <c r="Q304" t="s">
        <v>1024</v>
      </c>
      <c r="R304" t="s">
        <v>1024</v>
      </c>
      <c r="S304" t="s">
        <v>604</v>
      </c>
      <c r="T304" s="535">
        <v>0.42777777777777776</v>
      </c>
      <c r="U304" t="s">
        <v>4714</v>
      </c>
    </row>
    <row r="305" spans="1:21" x14ac:dyDescent="0.35">
      <c r="A305" t="s">
        <v>4694</v>
      </c>
      <c r="B305" s="523">
        <v>45566</v>
      </c>
      <c r="C305">
        <v>0.2</v>
      </c>
      <c r="D305" s="523">
        <v>45583</v>
      </c>
      <c r="E305" s="523">
        <v>45583</v>
      </c>
      <c r="F305" t="s">
        <v>613</v>
      </c>
      <c r="G305">
        <v>12757</v>
      </c>
      <c r="H305" t="s">
        <v>560</v>
      </c>
      <c r="I305" t="s">
        <v>560</v>
      </c>
      <c r="J305" t="s">
        <v>613</v>
      </c>
      <c r="K305" t="s">
        <v>605</v>
      </c>
      <c r="L305">
        <v>146.80164876152918</v>
      </c>
      <c r="M305">
        <v>1.81</v>
      </c>
      <c r="N305">
        <v>1</v>
      </c>
      <c r="O305" t="s">
        <v>4683</v>
      </c>
      <c r="P305" t="s">
        <v>4681</v>
      </c>
      <c r="Q305" t="s">
        <v>1024</v>
      </c>
      <c r="R305" t="s">
        <v>1024</v>
      </c>
      <c r="S305" t="s">
        <v>604</v>
      </c>
      <c r="T305" s="535">
        <v>0.42777777777777776</v>
      </c>
      <c r="U305" t="s">
        <v>4714</v>
      </c>
    </row>
    <row r="306" spans="1:21" x14ac:dyDescent="0.35">
      <c r="A306" t="s">
        <v>4694</v>
      </c>
      <c r="B306" s="523">
        <v>45566</v>
      </c>
      <c r="C306">
        <v>1</v>
      </c>
      <c r="D306" s="523">
        <v>45583</v>
      </c>
      <c r="E306" s="523">
        <v>45583</v>
      </c>
      <c r="F306" t="s">
        <v>613</v>
      </c>
      <c r="G306">
        <v>238338</v>
      </c>
      <c r="H306" t="s">
        <v>403</v>
      </c>
      <c r="I306" t="s">
        <v>560</v>
      </c>
      <c r="J306" t="s">
        <v>613</v>
      </c>
      <c r="K306" t="s">
        <v>605</v>
      </c>
      <c r="L306">
        <v>931.52272727272725</v>
      </c>
      <c r="M306">
        <v>0.6</v>
      </c>
      <c r="N306">
        <v>1</v>
      </c>
      <c r="O306" t="s">
        <v>4707</v>
      </c>
      <c r="P306" t="s">
        <v>1014</v>
      </c>
      <c r="Q306" t="s">
        <v>1024</v>
      </c>
      <c r="R306" t="s">
        <v>1024</v>
      </c>
      <c r="S306" t="s">
        <v>604</v>
      </c>
      <c r="T306" s="535">
        <v>0.26944444444444443</v>
      </c>
      <c r="U306" t="s">
        <v>4682</v>
      </c>
    </row>
    <row r="307" spans="1:21" x14ac:dyDescent="0.35">
      <c r="A307" t="s">
        <v>4694</v>
      </c>
      <c r="B307" s="523">
        <v>45566</v>
      </c>
      <c r="C307">
        <v>0.33333333333333331</v>
      </c>
      <c r="D307" s="523">
        <v>45588</v>
      </c>
      <c r="E307" s="523">
        <v>45586</v>
      </c>
      <c r="F307" t="s">
        <v>2148</v>
      </c>
      <c r="G307">
        <v>12768</v>
      </c>
      <c r="H307" t="s">
        <v>560</v>
      </c>
      <c r="I307" t="s">
        <v>560</v>
      </c>
      <c r="J307" t="s">
        <v>613</v>
      </c>
      <c r="K307" t="s">
        <v>605</v>
      </c>
      <c r="L307">
        <v>710.85878046583332</v>
      </c>
      <c r="M307">
        <v>80</v>
      </c>
      <c r="N307">
        <v>3</v>
      </c>
      <c r="O307" t="s">
        <v>4705</v>
      </c>
      <c r="P307" t="s">
        <v>618</v>
      </c>
      <c r="Q307" t="s">
        <v>1024</v>
      </c>
      <c r="R307" t="s">
        <v>1024</v>
      </c>
      <c r="S307" t="s">
        <v>604</v>
      </c>
      <c r="T307" s="535">
        <v>0.36388888888888887</v>
      </c>
      <c r="U307" t="s">
        <v>4682</v>
      </c>
    </row>
    <row r="308" spans="1:21" x14ac:dyDescent="0.35">
      <c r="A308" t="s">
        <v>4694</v>
      </c>
      <c r="B308" s="523">
        <v>45566</v>
      </c>
      <c r="C308">
        <v>0.33333333333333331</v>
      </c>
      <c r="D308" s="523">
        <v>45588</v>
      </c>
      <c r="E308" s="523">
        <v>45586</v>
      </c>
      <c r="F308" t="s">
        <v>2148</v>
      </c>
      <c r="G308">
        <v>12769</v>
      </c>
      <c r="H308" t="s">
        <v>560</v>
      </c>
      <c r="I308" t="s">
        <v>560</v>
      </c>
      <c r="J308" t="s">
        <v>613</v>
      </c>
      <c r="K308" t="s">
        <v>605</v>
      </c>
      <c r="L308">
        <v>1828.6425936860626</v>
      </c>
      <c r="M308">
        <v>218</v>
      </c>
      <c r="N308">
        <v>3</v>
      </c>
      <c r="O308" t="s">
        <v>4705</v>
      </c>
      <c r="P308" t="s">
        <v>618</v>
      </c>
      <c r="Q308" t="s">
        <v>1024</v>
      </c>
      <c r="R308" t="s">
        <v>1024</v>
      </c>
      <c r="S308" t="s">
        <v>604</v>
      </c>
      <c r="T308" s="535">
        <v>0.36388888888888887</v>
      </c>
      <c r="U308" t="s">
        <v>4682</v>
      </c>
    </row>
    <row r="309" spans="1:21" x14ac:dyDescent="0.35">
      <c r="A309" t="s">
        <v>4694</v>
      </c>
      <c r="B309" s="523">
        <v>45566</v>
      </c>
      <c r="C309">
        <v>0.33333333333333331</v>
      </c>
      <c r="D309" s="523">
        <v>45588</v>
      </c>
      <c r="E309" s="523">
        <v>45586</v>
      </c>
      <c r="F309" t="s">
        <v>2148</v>
      </c>
      <c r="G309">
        <v>238612</v>
      </c>
      <c r="H309" t="s">
        <v>403</v>
      </c>
      <c r="I309" t="s">
        <v>560</v>
      </c>
      <c r="J309" t="s">
        <v>613</v>
      </c>
      <c r="K309" t="s">
        <v>605</v>
      </c>
      <c r="L309">
        <v>3241.6346052239769</v>
      </c>
      <c r="M309">
        <v>511</v>
      </c>
      <c r="N309">
        <v>1</v>
      </c>
      <c r="O309" t="s">
        <v>4705</v>
      </c>
      <c r="P309" t="s">
        <v>618</v>
      </c>
      <c r="Q309" t="s">
        <v>1024</v>
      </c>
      <c r="R309" t="s">
        <v>1024</v>
      </c>
      <c r="S309" t="s">
        <v>604</v>
      </c>
      <c r="T309" s="535">
        <v>0.36388888888888887</v>
      </c>
      <c r="U309" t="s">
        <v>4682</v>
      </c>
    </row>
    <row r="310" spans="1:21" x14ac:dyDescent="0.35">
      <c r="A310" t="s">
        <v>4694</v>
      </c>
      <c r="B310" s="523">
        <v>45566</v>
      </c>
      <c r="C310">
        <v>0.33333333333333331</v>
      </c>
      <c r="D310" s="523">
        <v>45588</v>
      </c>
      <c r="E310" s="523">
        <v>45586</v>
      </c>
      <c r="F310" t="s">
        <v>2148</v>
      </c>
      <c r="G310">
        <v>238610</v>
      </c>
      <c r="H310" t="s">
        <v>403</v>
      </c>
      <c r="I310" t="s">
        <v>560</v>
      </c>
      <c r="J310" t="s">
        <v>613</v>
      </c>
      <c r="K310" t="s">
        <v>605</v>
      </c>
      <c r="L310">
        <v>208.04207448534089</v>
      </c>
      <c r="M310">
        <v>11</v>
      </c>
      <c r="N310">
        <v>1</v>
      </c>
      <c r="O310" t="s">
        <v>4705</v>
      </c>
      <c r="P310" t="s">
        <v>618</v>
      </c>
      <c r="Q310" t="s">
        <v>1024</v>
      </c>
      <c r="R310" t="s">
        <v>1024</v>
      </c>
      <c r="S310" t="s">
        <v>604</v>
      </c>
      <c r="T310" s="535">
        <v>0.36388888888888887</v>
      </c>
      <c r="U310" t="s">
        <v>4682</v>
      </c>
    </row>
    <row r="311" spans="1:21" x14ac:dyDescent="0.35">
      <c r="A311" t="s">
        <v>4694</v>
      </c>
      <c r="B311" s="523">
        <v>45566</v>
      </c>
      <c r="C311">
        <v>0.33333333333333331</v>
      </c>
      <c r="D311" s="523">
        <v>45588</v>
      </c>
      <c r="E311" s="523">
        <v>45586</v>
      </c>
      <c r="F311" t="s">
        <v>2148</v>
      </c>
      <c r="G311">
        <v>238611</v>
      </c>
      <c r="H311" t="s">
        <v>403</v>
      </c>
      <c r="I311" t="s">
        <v>560</v>
      </c>
      <c r="J311" t="s">
        <v>613</v>
      </c>
      <c r="K311" t="s">
        <v>605</v>
      </c>
      <c r="L311">
        <v>282.54159754386365</v>
      </c>
      <c r="M311">
        <v>26</v>
      </c>
      <c r="N311">
        <v>2</v>
      </c>
      <c r="O311" t="s">
        <v>4705</v>
      </c>
      <c r="P311" t="s">
        <v>618</v>
      </c>
      <c r="Q311" t="s">
        <v>1024</v>
      </c>
      <c r="R311" t="s">
        <v>1024</v>
      </c>
      <c r="S311" t="s">
        <v>604</v>
      </c>
      <c r="T311" s="535">
        <v>0.36388888888888887</v>
      </c>
      <c r="U311" t="s">
        <v>4682</v>
      </c>
    </row>
    <row r="312" spans="1:21" x14ac:dyDescent="0.35">
      <c r="A312" t="s">
        <v>4694</v>
      </c>
      <c r="B312" s="523">
        <v>45566</v>
      </c>
      <c r="C312">
        <v>0.16666666666666666</v>
      </c>
      <c r="D312" s="523">
        <v>45588</v>
      </c>
      <c r="E312" s="523">
        <v>45586</v>
      </c>
      <c r="F312" t="s">
        <v>2148</v>
      </c>
      <c r="G312">
        <v>12761</v>
      </c>
      <c r="H312" t="s">
        <v>560</v>
      </c>
      <c r="I312" t="s">
        <v>560</v>
      </c>
      <c r="J312" t="s">
        <v>613</v>
      </c>
      <c r="K312" t="s">
        <v>605</v>
      </c>
      <c r="L312">
        <v>954.09659390104162</v>
      </c>
      <c r="M312">
        <v>113</v>
      </c>
      <c r="N312">
        <v>1</v>
      </c>
      <c r="O312" t="s">
        <v>1013</v>
      </c>
      <c r="P312" t="s">
        <v>618</v>
      </c>
      <c r="Q312" t="s">
        <v>1024</v>
      </c>
      <c r="R312" t="s">
        <v>1024</v>
      </c>
      <c r="S312" t="s">
        <v>604</v>
      </c>
      <c r="T312" s="535">
        <v>0.5805555555555556</v>
      </c>
      <c r="U312" t="s">
        <v>4714</v>
      </c>
    </row>
    <row r="313" spans="1:21" x14ac:dyDescent="0.35">
      <c r="A313" t="s">
        <v>4694</v>
      </c>
      <c r="B313" s="523">
        <v>45566</v>
      </c>
      <c r="C313">
        <v>0.16666666666666666</v>
      </c>
      <c r="D313" s="523">
        <v>45588</v>
      </c>
      <c r="E313" s="523">
        <v>45586</v>
      </c>
      <c r="F313" t="s">
        <v>2148</v>
      </c>
      <c r="G313">
        <v>12773</v>
      </c>
      <c r="H313" t="s">
        <v>560</v>
      </c>
      <c r="I313" t="s">
        <v>560</v>
      </c>
      <c r="J313" t="s">
        <v>613</v>
      </c>
      <c r="K313" t="s">
        <v>605</v>
      </c>
      <c r="L313">
        <v>393.30692662500002</v>
      </c>
      <c r="M313">
        <v>344</v>
      </c>
      <c r="N313">
        <v>1</v>
      </c>
      <c r="O313" t="s">
        <v>1013</v>
      </c>
      <c r="P313" t="s">
        <v>618</v>
      </c>
      <c r="Q313" t="s">
        <v>1024</v>
      </c>
      <c r="R313" t="s">
        <v>1024</v>
      </c>
      <c r="S313" t="s">
        <v>604</v>
      </c>
      <c r="T313" s="535">
        <v>0.5805555555555556</v>
      </c>
      <c r="U313" t="s">
        <v>4714</v>
      </c>
    </row>
    <row r="314" spans="1:21" x14ac:dyDescent="0.35">
      <c r="A314" t="s">
        <v>4694</v>
      </c>
      <c r="B314" s="523">
        <v>45566</v>
      </c>
      <c r="C314">
        <v>0.16666666666666666</v>
      </c>
      <c r="D314" s="523">
        <v>45588</v>
      </c>
      <c r="E314" s="523">
        <v>45586</v>
      </c>
      <c r="F314" t="s">
        <v>2148</v>
      </c>
      <c r="G314">
        <v>12774</v>
      </c>
      <c r="H314" t="s">
        <v>560</v>
      </c>
      <c r="I314" t="s">
        <v>560</v>
      </c>
      <c r="J314" t="s">
        <v>613</v>
      </c>
      <c r="K314" t="s">
        <v>605</v>
      </c>
      <c r="L314">
        <v>529.19691623437495</v>
      </c>
      <c r="M314">
        <v>529</v>
      </c>
      <c r="N314">
        <v>1</v>
      </c>
      <c r="O314" t="s">
        <v>1013</v>
      </c>
      <c r="P314" t="s">
        <v>618</v>
      </c>
      <c r="Q314" t="s">
        <v>1024</v>
      </c>
      <c r="R314" t="s">
        <v>1024</v>
      </c>
      <c r="S314" t="s">
        <v>604</v>
      </c>
      <c r="T314" s="535">
        <v>0.5805555555555556</v>
      </c>
      <c r="U314" t="s">
        <v>4714</v>
      </c>
    </row>
    <row r="315" spans="1:21" x14ac:dyDescent="0.35">
      <c r="A315" t="s">
        <v>4694</v>
      </c>
      <c r="B315" s="523">
        <v>45566</v>
      </c>
      <c r="C315">
        <v>0.16666666666666666</v>
      </c>
      <c r="D315" s="523">
        <v>45588</v>
      </c>
      <c r="E315" s="523">
        <v>45586</v>
      </c>
      <c r="F315" t="s">
        <v>2148</v>
      </c>
      <c r="G315">
        <v>12765</v>
      </c>
      <c r="H315" t="s">
        <v>560</v>
      </c>
      <c r="I315" t="s">
        <v>560</v>
      </c>
      <c r="J315" t="s">
        <v>613</v>
      </c>
      <c r="K315" t="s">
        <v>605</v>
      </c>
      <c r="L315">
        <v>151.27583702343753</v>
      </c>
      <c r="M315">
        <v>14.5</v>
      </c>
      <c r="N315">
        <v>3</v>
      </c>
      <c r="O315" t="s">
        <v>1013</v>
      </c>
      <c r="P315" t="s">
        <v>618</v>
      </c>
      <c r="Q315" t="s">
        <v>1024</v>
      </c>
      <c r="R315" t="s">
        <v>1024</v>
      </c>
      <c r="S315" t="s">
        <v>604</v>
      </c>
      <c r="T315" s="535">
        <v>0.5805555555555556</v>
      </c>
      <c r="U315" t="s">
        <v>4714</v>
      </c>
    </row>
    <row r="316" spans="1:21" x14ac:dyDescent="0.35">
      <c r="A316" t="s">
        <v>4694</v>
      </c>
      <c r="B316" s="523">
        <v>45566</v>
      </c>
      <c r="C316">
        <v>0.16666666666666666</v>
      </c>
      <c r="D316" s="523">
        <v>45588</v>
      </c>
      <c r="E316" s="523">
        <v>45586</v>
      </c>
      <c r="F316" t="s">
        <v>2148</v>
      </c>
      <c r="G316">
        <v>12766</v>
      </c>
      <c r="H316" t="s">
        <v>560</v>
      </c>
      <c r="I316" t="s">
        <v>560</v>
      </c>
      <c r="J316" t="s">
        <v>613</v>
      </c>
      <c r="K316" t="s">
        <v>605</v>
      </c>
      <c r="L316">
        <v>202.32640068750001</v>
      </c>
      <c r="M316">
        <v>84</v>
      </c>
      <c r="N316">
        <v>1</v>
      </c>
      <c r="O316" t="s">
        <v>1013</v>
      </c>
      <c r="P316" t="s">
        <v>618</v>
      </c>
      <c r="Q316" t="s">
        <v>1024</v>
      </c>
      <c r="R316" t="s">
        <v>1024</v>
      </c>
      <c r="S316" t="s">
        <v>604</v>
      </c>
      <c r="T316" s="535">
        <v>0.5805555555555556</v>
      </c>
      <c r="U316" t="s">
        <v>4714</v>
      </c>
    </row>
    <row r="317" spans="1:21" x14ac:dyDescent="0.35">
      <c r="A317" t="s">
        <v>4694</v>
      </c>
      <c r="B317" s="523">
        <v>45566</v>
      </c>
      <c r="C317">
        <v>0.16666666666666666</v>
      </c>
      <c r="D317" s="523">
        <v>45588</v>
      </c>
      <c r="E317" s="523">
        <v>45586</v>
      </c>
      <c r="F317" t="s">
        <v>2148</v>
      </c>
      <c r="G317">
        <v>12767</v>
      </c>
      <c r="H317" t="s">
        <v>560</v>
      </c>
      <c r="I317" t="s">
        <v>560</v>
      </c>
      <c r="J317" t="s">
        <v>613</v>
      </c>
      <c r="K317" t="s">
        <v>605</v>
      </c>
      <c r="L317">
        <v>453.65100441145842</v>
      </c>
      <c r="M317">
        <v>379</v>
      </c>
      <c r="N317">
        <v>2</v>
      </c>
      <c r="O317" t="s">
        <v>1013</v>
      </c>
      <c r="P317" t="s">
        <v>618</v>
      </c>
      <c r="Q317" t="s">
        <v>1024</v>
      </c>
      <c r="R317" t="s">
        <v>1024</v>
      </c>
      <c r="S317" t="s">
        <v>604</v>
      </c>
      <c r="T317" s="535">
        <v>0.5805555555555556</v>
      </c>
      <c r="U317" t="s">
        <v>4714</v>
      </c>
    </row>
    <row r="318" spans="1:21" x14ac:dyDescent="0.35">
      <c r="A318" t="s">
        <v>4694</v>
      </c>
      <c r="B318" s="523">
        <v>45566</v>
      </c>
      <c r="C318">
        <v>1</v>
      </c>
      <c r="D318" s="523">
        <v>45588</v>
      </c>
      <c r="E318" s="523">
        <v>45586</v>
      </c>
      <c r="F318" t="s">
        <v>2148</v>
      </c>
      <c r="G318">
        <v>12772</v>
      </c>
      <c r="H318" t="s">
        <v>560</v>
      </c>
      <c r="I318" t="s">
        <v>560</v>
      </c>
      <c r="J318" t="s">
        <v>613</v>
      </c>
      <c r="K318" t="s">
        <v>605</v>
      </c>
      <c r="L318">
        <v>3058.9036133333334</v>
      </c>
      <c r="M318">
        <v>10281</v>
      </c>
      <c r="N318">
        <v>6</v>
      </c>
      <c r="O318" t="s">
        <v>1017</v>
      </c>
      <c r="P318" t="s">
        <v>612</v>
      </c>
      <c r="Q318" t="s">
        <v>1024</v>
      </c>
      <c r="R318" t="s">
        <v>1024</v>
      </c>
      <c r="S318" t="s">
        <v>604</v>
      </c>
      <c r="T318" s="535">
        <v>0.53819444444444442</v>
      </c>
      <c r="U318" t="s">
        <v>4714</v>
      </c>
    </row>
    <row r="319" spans="1:21" x14ac:dyDescent="0.35">
      <c r="A319" t="s">
        <v>4694</v>
      </c>
      <c r="B319" s="523">
        <v>45566</v>
      </c>
      <c r="C319">
        <v>1</v>
      </c>
      <c r="D319" s="523">
        <v>45588</v>
      </c>
      <c r="E319" s="523">
        <v>45587</v>
      </c>
      <c r="F319" t="s">
        <v>613</v>
      </c>
      <c r="G319">
        <v>12771</v>
      </c>
      <c r="H319" t="s">
        <v>560</v>
      </c>
      <c r="I319" t="s">
        <v>560</v>
      </c>
      <c r="J319" t="s">
        <v>613</v>
      </c>
      <c r="K319" t="s">
        <v>605</v>
      </c>
      <c r="L319">
        <v>4945.2508550000002</v>
      </c>
      <c r="M319">
        <v>1390</v>
      </c>
      <c r="N319">
        <v>3</v>
      </c>
      <c r="O319" t="s">
        <v>1981</v>
      </c>
      <c r="P319" t="s">
        <v>618</v>
      </c>
      <c r="Q319" t="s">
        <v>1024</v>
      </c>
      <c r="R319" t="s">
        <v>1024</v>
      </c>
      <c r="S319" t="s">
        <v>604</v>
      </c>
      <c r="T319" s="535">
        <v>0.61388888888888893</v>
      </c>
      <c r="U319" t="s">
        <v>4714</v>
      </c>
    </row>
    <row r="320" spans="1:21" x14ac:dyDescent="0.35">
      <c r="A320" t="s">
        <v>4694</v>
      </c>
      <c r="B320" s="523">
        <v>45566</v>
      </c>
      <c r="C320">
        <v>0.25</v>
      </c>
      <c r="D320" s="523">
        <v>45588</v>
      </c>
      <c r="E320" s="523">
        <v>45587</v>
      </c>
      <c r="F320" t="s">
        <v>613</v>
      </c>
      <c r="G320">
        <v>238607</v>
      </c>
      <c r="H320" t="s">
        <v>403</v>
      </c>
      <c r="I320" t="s">
        <v>560</v>
      </c>
      <c r="J320" t="s">
        <v>613</v>
      </c>
      <c r="K320" t="s">
        <v>605</v>
      </c>
      <c r="L320">
        <v>275.30060263045453</v>
      </c>
      <c r="M320">
        <v>44</v>
      </c>
      <c r="N320">
        <v>1</v>
      </c>
      <c r="O320" t="s">
        <v>4710</v>
      </c>
      <c r="P320" t="s">
        <v>635</v>
      </c>
      <c r="Q320" t="s">
        <v>1024</v>
      </c>
      <c r="R320" t="s">
        <v>1024</v>
      </c>
      <c r="S320" t="s">
        <v>604</v>
      </c>
      <c r="T320" s="535">
        <v>0.3659722222222222</v>
      </c>
      <c r="U320" t="s">
        <v>4682</v>
      </c>
    </row>
    <row r="321" spans="1:21" x14ac:dyDescent="0.35">
      <c r="A321" t="s">
        <v>4694</v>
      </c>
      <c r="B321" s="523">
        <v>45566</v>
      </c>
      <c r="C321">
        <v>0.25</v>
      </c>
      <c r="D321" s="523">
        <v>45588</v>
      </c>
      <c r="E321" s="523">
        <v>45587</v>
      </c>
      <c r="F321" t="s">
        <v>613</v>
      </c>
      <c r="G321">
        <v>238606</v>
      </c>
      <c r="H321" t="s">
        <v>403</v>
      </c>
      <c r="I321" t="s">
        <v>560</v>
      </c>
      <c r="J321" t="s">
        <v>613</v>
      </c>
      <c r="K321" t="s">
        <v>605</v>
      </c>
      <c r="L321">
        <v>2015.6599766096363</v>
      </c>
      <c r="M321">
        <v>654.4</v>
      </c>
      <c r="N321">
        <v>5</v>
      </c>
      <c r="O321" t="s">
        <v>4710</v>
      </c>
      <c r="P321" t="s">
        <v>635</v>
      </c>
      <c r="Q321" t="s">
        <v>1024</v>
      </c>
      <c r="R321" t="s">
        <v>1024</v>
      </c>
      <c r="S321" t="s">
        <v>604</v>
      </c>
      <c r="T321" s="535">
        <v>0.3659722222222222</v>
      </c>
      <c r="U321" t="s">
        <v>4682</v>
      </c>
    </row>
    <row r="322" spans="1:21" x14ac:dyDescent="0.35">
      <c r="A322" t="s">
        <v>4694</v>
      </c>
      <c r="B322" s="523">
        <v>45566</v>
      </c>
      <c r="C322">
        <v>0.25</v>
      </c>
      <c r="D322" s="523">
        <v>45588</v>
      </c>
      <c r="E322" s="523">
        <v>45587</v>
      </c>
      <c r="F322" t="s">
        <v>613</v>
      </c>
      <c r="G322">
        <v>238608</v>
      </c>
      <c r="H322" t="s">
        <v>403</v>
      </c>
      <c r="I322" t="s">
        <v>560</v>
      </c>
      <c r="J322" t="s">
        <v>613</v>
      </c>
      <c r="K322" t="s">
        <v>605</v>
      </c>
      <c r="L322">
        <v>167.57712696313862</v>
      </c>
      <c r="M322">
        <v>5.86</v>
      </c>
      <c r="N322">
        <v>1</v>
      </c>
      <c r="O322" t="s">
        <v>4710</v>
      </c>
      <c r="P322" t="s">
        <v>635</v>
      </c>
      <c r="Q322" t="s">
        <v>1024</v>
      </c>
      <c r="R322" t="s">
        <v>1024</v>
      </c>
      <c r="S322" t="s">
        <v>604</v>
      </c>
      <c r="T322" s="535">
        <v>0.3659722222222222</v>
      </c>
      <c r="U322" t="s">
        <v>4682</v>
      </c>
    </row>
    <row r="323" spans="1:21" x14ac:dyDescent="0.35">
      <c r="A323" t="s">
        <v>4694</v>
      </c>
      <c r="B323" s="523">
        <v>45566</v>
      </c>
      <c r="C323">
        <v>0.25</v>
      </c>
      <c r="D323" s="523">
        <v>45588</v>
      </c>
      <c r="E323" s="523">
        <v>45587</v>
      </c>
      <c r="F323" t="s">
        <v>613</v>
      </c>
      <c r="G323">
        <v>238609</v>
      </c>
      <c r="H323" t="s">
        <v>403</v>
      </c>
      <c r="I323" t="s">
        <v>560</v>
      </c>
      <c r="J323" t="s">
        <v>613</v>
      </c>
      <c r="K323" t="s">
        <v>605</v>
      </c>
      <c r="L323">
        <v>174.25012687937954</v>
      </c>
      <c r="M323">
        <v>8.6199999999999992</v>
      </c>
      <c r="N323">
        <v>4</v>
      </c>
      <c r="O323" t="s">
        <v>4710</v>
      </c>
      <c r="P323" t="s">
        <v>635</v>
      </c>
      <c r="Q323" t="s">
        <v>1024</v>
      </c>
      <c r="R323" t="s">
        <v>1024</v>
      </c>
      <c r="S323" t="s">
        <v>604</v>
      </c>
      <c r="T323" s="535">
        <v>0.3659722222222222</v>
      </c>
      <c r="U323" t="s">
        <v>4682</v>
      </c>
    </row>
    <row r="324" spans="1:21" x14ac:dyDescent="0.35">
      <c r="A324" t="s">
        <v>4694</v>
      </c>
      <c r="B324" s="523">
        <v>45566</v>
      </c>
      <c r="C324">
        <v>9.0909090909090912E-2</v>
      </c>
      <c r="D324" s="523">
        <v>45588</v>
      </c>
      <c r="E324" s="523">
        <v>45588</v>
      </c>
      <c r="F324" t="s">
        <v>613</v>
      </c>
      <c r="G324">
        <v>238824</v>
      </c>
      <c r="H324" t="s">
        <v>403</v>
      </c>
      <c r="I324" t="s">
        <v>560</v>
      </c>
      <c r="J324" t="s">
        <v>613</v>
      </c>
      <c r="K324" t="s">
        <v>605</v>
      </c>
      <c r="L324">
        <v>1205.7689799636362</v>
      </c>
      <c r="M324">
        <v>32</v>
      </c>
      <c r="N324">
        <v>1</v>
      </c>
      <c r="O324" t="s">
        <v>4680</v>
      </c>
      <c r="P324" t="s">
        <v>4681</v>
      </c>
      <c r="Q324" t="s">
        <v>1024</v>
      </c>
      <c r="R324" t="s">
        <v>1024</v>
      </c>
      <c r="S324" t="s">
        <v>604</v>
      </c>
      <c r="T324" s="535">
        <v>0.34027777777777779</v>
      </c>
      <c r="U324" t="s">
        <v>4682</v>
      </c>
    </row>
    <row r="325" spans="1:21" x14ac:dyDescent="0.35">
      <c r="A325" t="s">
        <v>4694</v>
      </c>
      <c r="B325" s="523">
        <v>45566</v>
      </c>
      <c r="C325">
        <v>9.0909090909090912E-2</v>
      </c>
      <c r="D325" s="523">
        <v>45588</v>
      </c>
      <c r="E325" s="523">
        <v>45588</v>
      </c>
      <c r="F325" t="s">
        <v>613</v>
      </c>
      <c r="G325">
        <v>238826</v>
      </c>
      <c r="H325" t="s">
        <v>403</v>
      </c>
      <c r="I325" t="s">
        <v>560</v>
      </c>
      <c r="J325" t="s">
        <v>613</v>
      </c>
      <c r="K325" t="s">
        <v>605</v>
      </c>
      <c r="L325">
        <v>824.61738264669316</v>
      </c>
      <c r="M325">
        <v>20.41</v>
      </c>
      <c r="N325">
        <v>2</v>
      </c>
      <c r="O325" t="s">
        <v>4680</v>
      </c>
      <c r="P325" t="s">
        <v>4681</v>
      </c>
      <c r="Q325" t="s">
        <v>1024</v>
      </c>
      <c r="R325" t="s">
        <v>1024</v>
      </c>
      <c r="S325" t="s">
        <v>604</v>
      </c>
      <c r="T325" s="535">
        <v>0.34027777777777779</v>
      </c>
      <c r="U325" t="s">
        <v>4682</v>
      </c>
    </row>
    <row r="326" spans="1:21" x14ac:dyDescent="0.35">
      <c r="A326" t="s">
        <v>4694</v>
      </c>
      <c r="B326" s="523">
        <v>45566</v>
      </c>
      <c r="C326">
        <v>5.8823529411764705E-2</v>
      </c>
      <c r="D326" s="523">
        <v>45588</v>
      </c>
      <c r="E326" s="523">
        <v>45588</v>
      </c>
      <c r="F326" t="s">
        <v>613</v>
      </c>
      <c r="G326">
        <v>12788</v>
      </c>
      <c r="H326" t="s">
        <v>560</v>
      </c>
      <c r="I326" t="s">
        <v>560</v>
      </c>
      <c r="J326" t="s">
        <v>613</v>
      </c>
      <c r="K326" t="s">
        <v>605</v>
      </c>
      <c r="L326">
        <v>1039.5833333333335</v>
      </c>
      <c r="M326">
        <v>575</v>
      </c>
      <c r="N326">
        <v>1</v>
      </c>
      <c r="O326" t="s">
        <v>4680</v>
      </c>
      <c r="P326" t="s">
        <v>4681</v>
      </c>
      <c r="Q326" t="s">
        <v>1024</v>
      </c>
      <c r="R326" t="s">
        <v>1024</v>
      </c>
      <c r="S326" t="s">
        <v>604</v>
      </c>
      <c r="T326" s="535">
        <v>0.34027777777777779</v>
      </c>
      <c r="U326" t="s">
        <v>4682</v>
      </c>
    </row>
    <row r="327" spans="1:21" x14ac:dyDescent="0.35">
      <c r="A327" t="s">
        <v>4694</v>
      </c>
      <c r="B327" s="523">
        <v>45566</v>
      </c>
      <c r="C327">
        <v>0.25</v>
      </c>
      <c r="D327" s="523">
        <v>45590</v>
      </c>
      <c r="E327" s="523">
        <v>45589</v>
      </c>
      <c r="F327" t="s">
        <v>613</v>
      </c>
      <c r="G327">
        <v>238956</v>
      </c>
      <c r="H327" t="s">
        <v>403</v>
      </c>
      <c r="I327" t="s">
        <v>560</v>
      </c>
      <c r="J327" t="s">
        <v>613</v>
      </c>
      <c r="K327" t="s">
        <v>605</v>
      </c>
      <c r="L327">
        <v>1076.6094364858182</v>
      </c>
      <c r="M327">
        <v>183.02</v>
      </c>
      <c r="N327">
        <v>1</v>
      </c>
      <c r="O327" t="s">
        <v>4699</v>
      </c>
      <c r="P327" t="s">
        <v>635</v>
      </c>
      <c r="Q327" t="s">
        <v>1024</v>
      </c>
      <c r="R327" t="s">
        <v>1024</v>
      </c>
      <c r="S327" t="s">
        <v>604</v>
      </c>
      <c r="T327" s="535">
        <v>0.3215277777777778</v>
      </c>
      <c r="U327" t="s">
        <v>4682</v>
      </c>
    </row>
    <row r="328" spans="1:21" x14ac:dyDescent="0.35">
      <c r="A328" t="s">
        <v>4694</v>
      </c>
      <c r="B328" s="523">
        <v>45566</v>
      </c>
      <c r="C328">
        <v>0.25</v>
      </c>
      <c r="D328" s="523">
        <v>45590</v>
      </c>
      <c r="E328" s="523">
        <v>45589</v>
      </c>
      <c r="F328" t="s">
        <v>613</v>
      </c>
      <c r="G328">
        <v>238953</v>
      </c>
      <c r="H328" t="s">
        <v>403</v>
      </c>
      <c r="I328" t="s">
        <v>560</v>
      </c>
      <c r="J328" t="s">
        <v>613</v>
      </c>
      <c r="K328" t="s">
        <v>605</v>
      </c>
      <c r="L328">
        <v>865.40507560145454</v>
      </c>
      <c r="M328">
        <v>148.78</v>
      </c>
      <c r="N328">
        <v>1</v>
      </c>
      <c r="O328" t="s">
        <v>4699</v>
      </c>
      <c r="P328" t="s">
        <v>635</v>
      </c>
      <c r="Q328" t="s">
        <v>1024</v>
      </c>
      <c r="R328" t="s">
        <v>1024</v>
      </c>
      <c r="S328" t="s">
        <v>604</v>
      </c>
      <c r="T328" s="535">
        <v>0.3215277777777778</v>
      </c>
      <c r="U328" t="s">
        <v>4682</v>
      </c>
    </row>
    <row r="329" spans="1:21" x14ac:dyDescent="0.35">
      <c r="A329" t="s">
        <v>4694</v>
      </c>
      <c r="B329" s="523">
        <v>45566</v>
      </c>
      <c r="C329">
        <v>0.25</v>
      </c>
      <c r="D329" s="523">
        <v>45590</v>
      </c>
      <c r="E329" s="523">
        <v>45589</v>
      </c>
      <c r="F329" t="s">
        <v>613</v>
      </c>
      <c r="G329">
        <v>238957</v>
      </c>
      <c r="H329" t="s">
        <v>403</v>
      </c>
      <c r="I329" t="s">
        <v>560</v>
      </c>
      <c r="J329" t="s">
        <v>613</v>
      </c>
      <c r="K329" t="s">
        <v>605</v>
      </c>
      <c r="L329">
        <v>174.08272079127275</v>
      </c>
      <c r="M329">
        <v>4.32</v>
      </c>
      <c r="N329">
        <v>1</v>
      </c>
      <c r="O329" t="s">
        <v>4699</v>
      </c>
      <c r="P329" t="s">
        <v>635</v>
      </c>
      <c r="Q329" t="s">
        <v>1024</v>
      </c>
      <c r="R329" t="s">
        <v>1024</v>
      </c>
      <c r="S329" t="s">
        <v>604</v>
      </c>
      <c r="T329" s="535">
        <v>0.3215277777777778</v>
      </c>
      <c r="U329" t="s">
        <v>4682</v>
      </c>
    </row>
    <row r="330" spans="1:21" x14ac:dyDescent="0.35">
      <c r="A330" t="s">
        <v>4694</v>
      </c>
      <c r="B330" s="523">
        <v>45566</v>
      </c>
      <c r="C330">
        <v>0.25</v>
      </c>
      <c r="D330" s="523">
        <v>45590</v>
      </c>
      <c r="E330" s="523">
        <v>45589</v>
      </c>
      <c r="F330" t="s">
        <v>613</v>
      </c>
      <c r="G330">
        <v>238954</v>
      </c>
      <c r="H330" t="s">
        <v>403</v>
      </c>
      <c r="I330" t="s">
        <v>560</v>
      </c>
      <c r="J330" t="s">
        <v>613</v>
      </c>
      <c r="K330" t="s">
        <v>605</v>
      </c>
      <c r="L330">
        <v>268.45401275345455</v>
      </c>
      <c r="M330">
        <v>24.04</v>
      </c>
      <c r="N330">
        <v>1</v>
      </c>
      <c r="O330" t="s">
        <v>4699</v>
      </c>
      <c r="P330" t="s">
        <v>635</v>
      </c>
      <c r="Q330" t="s">
        <v>1024</v>
      </c>
      <c r="R330" t="s">
        <v>1024</v>
      </c>
      <c r="S330" t="s">
        <v>604</v>
      </c>
      <c r="T330" s="535">
        <v>0.3215277777777778</v>
      </c>
      <c r="U330" t="s">
        <v>4682</v>
      </c>
    </row>
    <row r="331" spans="1:21" x14ac:dyDescent="0.35">
      <c r="A331" t="s">
        <v>4694</v>
      </c>
      <c r="B331" s="523">
        <v>45566</v>
      </c>
      <c r="C331">
        <v>0.33333333333333331</v>
      </c>
      <c r="D331" s="523">
        <v>45590</v>
      </c>
      <c r="E331" s="523">
        <v>45590</v>
      </c>
      <c r="F331" t="s">
        <v>613</v>
      </c>
      <c r="G331">
        <v>12793</v>
      </c>
      <c r="H331" t="s">
        <v>560</v>
      </c>
      <c r="I331" t="s">
        <v>560</v>
      </c>
      <c r="J331" t="s">
        <v>613</v>
      </c>
      <c r="K331" t="s">
        <v>605</v>
      </c>
      <c r="L331">
        <v>1537.5438033895311</v>
      </c>
      <c r="M331">
        <v>285.89999999999998</v>
      </c>
      <c r="N331">
        <v>2</v>
      </c>
      <c r="O331" t="s">
        <v>4711</v>
      </c>
      <c r="P331" t="s">
        <v>618</v>
      </c>
      <c r="Q331" t="s">
        <v>1024</v>
      </c>
      <c r="R331" t="s">
        <v>1024</v>
      </c>
      <c r="S331" t="s">
        <v>604</v>
      </c>
      <c r="T331" s="535">
        <v>0.26041666666666669</v>
      </c>
      <c r="U331" t="s">
        <v>4682</v>
      </c>
    </row>
    <row r="332" spans="1:21" x14ac:dyDescent="0.35">
      <c r="A332" t="s">
        <v>4694</v>
      </c>
      <c r="B332" s="523">
        <v>45566</v>
      </c>
      <c r="C332">
        <v>0.33333333333333331</v>
      </c>
      <c r="D332" s="523">
        <v>45590</v>
      </c>
      <c r="E332" s="523">
        <v>45590</v>
      </c>
      <c r="F332" t="s">
        <v>613</v>
      </c>
      <c r="G332">
        <v>12794</v>
      </c>
      <c r="H332" t="s">
        <v>560</v>
      </c>
      <c r="I332" t="s">
        <v>560</v>
      </c>
      <c r="J332" t="s">
        <v>613</v>
      </c>
      <c r="K332" t="s">
        <v>605</v>
      </c>
      <c r="L332">
        <v>172.8728632471875</v>
      </c>
      <c r="M332">
        <v>6.6</v>
      </c>
      <c r="N332">
        <v>1</v>
      </c>
      <c r="O332" t="s">
        <v>4711</v>
      </c>
      <c r="P332" t="s">
        <v>618</v>
      </c>
      <c r="Q332" t="s">
        <v>1024</v>
      </c>
      <c r="R332" t="s">
        <v>1024</v>
      </c>
      <c r="S332" t="s">
        <v>604</v>
      </c>
      <c r="T332" s="535">
        <v>0.26041666666666669</v>
      </c>
      <c r="U332" t="s">
        <v>4682</v>
      </c>
    </row>
    <row r="333" spans="1:21" x14ac:dyDescent="0.35">
      <c r="A333" t="s">
        <v>4694</v>
      </c>
      <c r="B333" s="523">
        <v>45566</v>
      </c>
      <c r="C333">
        <v>0.33333333333333331</v>
      </c>
      <c r="D333" s="523">
        <v>45593</v>
      </c>
      <c r="E333" s="523">
        <v>45590</v>
      </c>
      <c r="F333" t="s">
        <v>613</v>
      </c>
      <c r="G333">
        <v>239116</v>
      </c>
      <c r="H333" t="s">
        <v>403</v>
      </c>
      <c r="I333" t="s">
        <v>560</v>
      </c>
      <c r="J333" t="s">
        <v>613</v>
      </c>
      <c r="K333" t="s">
        <v>605</v>
      </c>
      <c r="L333">
        <v>1434.1531945404545</v>
      </c>
      <c r="M333">
        <v>420</v>
      </c>
      <c r="N333">
        <v>2</v>
      </c>
      <c r="O333" t="s">
        <v>4712</v>
      </c>
      <c r="P333" t="s">
        <v>635</v>
      </c>
      <c r="Q333" t="s">
        <v>1024</v>
      </c>
      <c r="R333" t="s">
        <v>1024</v>
      </c>
      <c r="S333" t="s">
        <v>604</v>
      </c>
      <c r="T333" s="535">
        <v>0.3125</v>
      </c>
      <c r="U333" t="s">
        <v>4682</v>
      </c>
    </row>
    <row r="334" spans="1:21" x14ac:dyDescent="0.35">
      <c r="A334" t="s">
        <v>4694</v>
      </c>
      <c r="B334" s="523">
        <v>45566</v>
      </c>
      <c r="C334">
        <v>0.33333333333333331</v>
      </c>
      <c r="D334" s="523">
        <v>45593</v>
      </c>
      <c r="E334" s="523">
        <v>45590</v>
      </c>
      <c r="F334" t="s">
        <v>613</v>
      </c>
      <c r="G334">
        <v>239114</v>
      </c>
      <c r="H334" t="s">
        <v>403</v>
      </c>
      <c r="I334" t="s">
        <v>560</v>
      </c>
      <c r="J334" t="s">
        <v>613</v>
      </c>
      <c r="K334" t="s">
        <v>605</v>
      </c>
      <c r="L334">
        <v>236.27294577886366</v>
      </c>
      <c r="M334">
        <v>30</v>
      </c>
      <c r="N334">
        <v>1</v>
      </c>
      <c r="O334" t="s">
        <v>4712</v>
      </c>
      <c r="P334" t="s">
        <v>635</v>
      </c>
      <c r="Q334" t="s">
        <v>1024</v>
      </c>
      <c r="R334" t="s">
        <v>1024</v>
      </c>
      <c r="S334" t="s">
        <v>604</v>
      </c>
      <c r="T334" s="535">
        <v>0.3125</v>
      </c>
      <c r="U334" t="s">
        <v>4682</v>
      </c>
    </row>
    <row r="335" spans="1:21" x14ac:dyDescent="0.35">
      <c r="A335" t="s">
        <v>4694</v>
      </c>
      <c r="B335" s="523">
        <v>45566</v>
      </c>
      <c r="C335">
        <v>0.33333333333333331</v>
      </c>
      <c r="D335" s="523">
        <v>45593</v>
      </c>
      <c r="E335" s="523">
        <v>45590</v>
      </c>
      <c r="F335" t="s">
        <v>613</v>
      </c>
      <c r="G335">
        <v>239115</v>
      </c>
      <c r="H335" t="s">
        <v>403</v>
      </c>
      <c r="I335" t="s">
        <v>560</v>
      </c>
      <c r="J335" t="s">
        <v>613</v>
      </c>
      <c r="K335" t="s">
        <v>605</v>
      </c>
      <c r="L335">
        <v>773.98747188104539</v>
      </c>
      <c r="M335">
        <v>174</v>
      </c>
      <c r="N335">
        <v>1</v>
      </c>
      <c r="O335" t="s">
        <v>4712</v>
      </c>
      <c r="P335" t="s">
        <v>635</v>
      </c>
      <c r="Q335" t="s">
        <v>1024</v>
      </c>
      <c r="R335" t="s">
        <v>1024</v>
      </c>
      <c r="S335" t="s">
        <v>604</v>
      </c>
      <c r="T335" s="535">
        <v>0.3125</v>
      </c>
      <c r="U335" t="s">
        <v>4682</v>
      </c>
    </row>
    <row r="336" spans="1:21" x14ac:dyDescent="0.35">
      <c r="A336" t="s">
        <v>4694</v>
      </c>
      <c r="B336" s="523">
        <v>45566</v>
      </c>
      <c r="C336">
        <v>0.2</v>
      </c>
      <c r="D336" s="523">
        <v>45594</v>
      </c>
      <c r="E336" s="523">
        <v>45593</v>
      </c>
      <c r="F336" t="s">
        <v>613</v>
      </c>
      <c r="G336">
        <v>12805</v>
      </c>
      <c r="H336" t="s">
        <v>560</v>
      </c>
      <c r="I336" t="s">
        <v>560</v>
      </c>
      <c r="J336" t="s">
        <v>613</v>
      </c>
      <c r="K336" t="s">
        <v>4661</v>
      </c>
      <c r="L336">
        <v>946.18423038838546</v>
      </c>
      <c r="M336">
        <v>396.5</v>
      </c>
      <c r="N336">
        <v>2</v>
      </c>
      <c r="O336" t="s">
        <v>4692</v>
      </c>
      <c r="P336" t="s">
        <v>4681</v>
      </c>
      <c r="Q336" t="s">
        <v>747</v>
      </c>
      <c r="R336" t="s">
        <v>1024</v>
      </c>
      <c r="S336" t="s">
        <v>604</v>
      </c>
      <c r="T336" s="535">
        <v>0.33680555555555558</v>
      </c>
      <c r="U336" t="s">
        <v>4682</v>
      </c>
    </row>
    <row r="337" spans="1:21" x14ac:dyDescent="0.35">
      <c r="A337" t="s">
        <v>4694</v>
      </c>
      <c r="B337" s="523">
        <v>45566</v>
      </c>
      <c r="C337">
        <v>0.2</v>
      </c>
      <c r="D337" s="523">
        <v>45594</v>
      </c>
      <c r="E337" s="523">
        <v>45593</v>
      </c>
      <c r="F337" t="s">
        <v>613</v>
      </c>
      <c r="G337">
        <v>12812</v>
      </c>
      <c r="H337" t="s">
        <v>560</v>
      </c>
      <c r="I337" t="s">
        <v>560</v>
      </c>
      <c r="J337" t="s">
        <v>613</v>
      </c>
      <c r="K337" t="s">
        <v>4661</v>
      </c>
      <c r="L337">
        <v>417.04268717541663</v>
      </c>
      <c r="M337">
        <v>116</v>
      </c>
      <c r="N337">
        <v>2</v>
      </c>
      <c r="O337" t="s">
        <v>4692</v>
      </c>
      <c r="P337" t="s">
        <v>4681</v>
      </c>
      <c r="Q337" t="s">
        <v>747</v>
      </c>
      <c r="R337" t="s">
        <v>1024</v>
      </c>
      <c r="S337" t="s">
        <v>604</v>
      </c>
      <c r="T337" s="535">
        <v>0.33680555555555558</v>
      </c>
      <c r="U337" t="s">
        <v>4682</v>
      </c>
    </row>
    <row r="338" spans="1:21" x14ac:dyDescent="0.35">
      <c r="A338" t="s">
        <v>4694</v>
      </c>
      <c r="B338" s="523">
        <v>45566</v>
      </c>
      <c r="C338">
        <v>0.2</v>
      </c>
      <c r="D338" s="523">
        <v>45594</v>
      </c>
      <c r="E338" s="523">
        <v>45593</v>
      </c>
      <c r="F338" t="s">
        <v>613</v>
      </c>
      <c r="G338">
        <v>12802</v>
      </c>
      <c r="H338" t="s">
        <v>560</v>
      </c>
      <c r="I338" t="s">
        <v>560</v>
      </c>
      <c r="J338" t="s">
        <v>613</v>
      </c>
      <c r="K338" t="s">
        <v>4661</v>
      </c>
      <c r="L338">
        <v>165.00510281125</v>
      </c>
      <c r="M338">
        <v>12</v>
      </c>
      <c r="N338">
        <v>1</v>
      </c>
      <c r="O338" t="s">
        <v>4692</v>
      </c>
      <c r="P338" t="s">
        <v>4681</v>
      </c>
      <c r="Q338" t="s">
        <v>747</v>
      </c>
      <c r="R338" t="s">
        <v>1024</v>
      </c>
      <c r="S338" t="s">
        <v>604</v>
      </c>
      <c r="T338" s="535">
        <v>0.33680555555555558</v>
      </c>
      <c r="U338" t="s">
        <v>4682</v>
      </c>
    </row>
    <row r="339" spans="1:21" x14ac:dyDescent="0.35">
      <c r="A339" t="s">
        <v>4694</v>
      </c>
      <c r="B339" s="523">
        <v>45566</v>
      </c>
      <c r="C339">
        <v>0.2</v>
      </c>
      <c r="D339" s="523">
        <v>45594</v>
      </c>
      <c r="E339" s="523">
        <v>45593</v>
      </c>
      <c r="F339" t="s">
        <v>613</v>
      </c>
      <c r="G339">
        <v>12803</v>
      </c>
      <c r="H339" t="s">
        <v>560</v>
      </c>
      <c r="I339" t="s">
        <v>560</v>
      </c>
      <c r="J339" t="s">
        <v>613</v>
      </c>
      <c r="K339" t="s">
        <v>4661</v>
      </c>
      <c r="L339">
        <v>150.01133958233126</v>
      </c>
      <c r="M339">
        <v>4.62</v>
      </c>
      <c r="N339">
        <v>2</v>
      </c>
      <c r="O339" t="s">
        <v>4692</v>
      </c>
      <c r="P339" t="s">
        <v>4681</v>
      </c>
      <c r="Q339" t="s">
        <v>747</v>
      </c>
      <c r="R339" t="s">
        <v>1024</v>
      </c>
      <c r="S339" t="s">
        <v>604</v>
      </c>
      <c r="T339" s="535">
        <v>0.33680555555555558</v>
      </c>
      <c r="U339" t="s">
        <v>4682</v>
      </c>
    </row>
    <row r="340" spans="1:21" x14ac:dyDescent="0.35">
      <c r="A340" t="s">
        <v>4694</v>
      </c>
      <c r="B340" s="523">
        <v>45566</v>
      </c>
      <c r="C340">
        <v>0.125</v>
      </c>
      <c r="D340" s="523">
        <v>45594</v>
      </c>
      <c r="E340" s="523">
        <v>45593</v>
      </c>
      <c r="F340" t="s">
        <v>613</v>
      </c>
      <c r="G340">
        <v>239231</v>
      </c>
      <c r="H340" t="s">
        <v>403</v>
      </c>
      <c r="I340" t="s">
        <v>560</v>
      </c>
      <c r="J340" t="s">
        <v>613</v>
      </c>
      <c r="K340" t="s">
        <v>605</v>
      </c>
      <c r="L340">
        <v>173.49571166859093</v>
      </c>
      <c r="M340">
        <v>2.0499999999999998</v>
      </c>
      <c r="N340">
        <v>1</v>
      </c>
      <c r="O340" t="s">
        <v>4691</v>
      </c>
      <c r="P340" t="s">
        <v>4681</v>
      </c>
      <c r="Q340" t="s">
        <v>1024</v>
      </c>
      <c r="R340" t="s">
        <v>1024</v>
      </c>
      <c r="S340" t="s">
        <v>604</v>
      </c>
      <c r="T340" s="535">
        <v>0.36249999999999999</v>
      </c>
      <c r="U340" t="s">
        <v>4682</v>
      </c>
    </row>
    <row r="341" spans="1:21" x14ac:dyDescent="0.35">
      <c r="A341" t="s">
        <v>4694</v>
      </c>
      <c r="B341" s="523">
        <v>45566</v>
      </c>
      <c r="C341">
        <v>0.125</v>
      </c>
      <c r="D341" s="523">
        <v>45594</v>
      </c>
      <c r="E341" s="523">
        <v>45593</v>
      </c>
      <c r="F341" t="s">
        <v>613</v>
      </c>
      <c r="G341">
        <v>239232</v>
      </c>
      <c r="H341" t="s">
        <v>403</v>
      </c>
      <c r="I341" t="s">
        <v>560</v>
      </c>
      <c r="J341" t="s">
        <v>613</v>
      </c>
      <c r="K341" t="s">
        <v>605</v>
      </c>
      <c r="L341">
        <v>344.47694691409089</v>
      </c>
      <c r="M341">
        <v>19.5</v>
      </c>
      <c r="N341">
        <v>1</v>
      </c>
      <c r="O341" t="s">
        <v>4691</v>
      </c>
      <c r="P341" t="s">
        <v>4681</v>
      </c>
      <c r="Q341" t="s">
        <v>1024</v>
      </c>
      <c r="R341" t="s">
        <v>1024</v>
      </c>
      <c r="S341" t="s">
        <v>604</v>
      </c>
      <c r="T341" s="535">
        <v>0.36249999999999999</v>
      </c>
      <c r="U341" t="s">
        <v>4682</v>
      </c>
    </row>
    <row r="342" spans="1:21" x14ac:dyDescent="0.35">
      <c r="A342" t="s">
        <v>4694</v>
      </c>
      <c r="B342" s="523">
        <v>45566</v>
      </c>
      <c r="C342">
        <v>0.125</v>
      </c>
      <c r="D342" s="523">
        <v>45594</v>
      </c>
      <c r="E342" s="523">
        <v>45593</v>
      </c>
      <c r="F342" t="s">
        <v>613</v>
      </c>
      <c r="G342">
        <v>239233</v>
      </c>
      <c r="H342" t="s">
        <v>403</v>
      </c>
      <c r="I342" t="s">
        <v>560</v>
      </c>
      <c r="J342" t="s">
        <v>613</v>
      </c>
      <c r="K342" t="s">
        <v>605</v>
      </c>
      <c r="L342">
        <v>1302.4604304704546</v>
      </c>
      <c r="M342">
        <v>107.5</v>
      </c>
      <c r="N342">
        <v>1</v>
      </c>
      <c r="O342" t="s">
        <v>4691</v>
      </c>
      <c r="P342" t="s">
        <v>4681</v>
      </c>
      <c r="Q342" t="s">
        <v>1024</v>
      </c>
      <c r="R342" t="s">
        <v>1024</v>
      </c>
      <c r="S342" t="s">
        <v>604</v>
      </c>
      <c r="T342" s="535">
        <v>0.36249999999999999</v>
      </c>
      <c r="U342" t="s">
        <v>4682</v>
      </c>
    </row>
    <row r="343" spans="1:21" x14ac:dyDescent="0.35">
      <c r="A343" t="s">
        <v>4694</v>
      </c>
      <c r="B343" s="523">
        <v>45566</v>
      </c>
      <c r="C343">
        <v>5.8823529411764705E-2</v>
      </c>
      <c r="D343" s="523">
        <v>45593</v>
      </c>
      <c r="E343" s="523">
        <v>45593</v>
      </c>
      <c r="F343" t="s">
        <v>613</v>
      </c>
      <c r="G343">
        <v>12801</v>
      </c>
      <c r="H343" t="s">
        <v>560</v>
      </c>
      <c r="I343" t="s">
        <v>560</v>
      </c>
      <c r="J343" t="s">
        <v>613</v>
      </c>
      <c r="K343" t="s">
        <v>4661</v>
      </c>
      <c r="L343">
        <v>401.3593579472917</v>
      </c>
      <c r="M343">
        <v>182</v>
      </c>
      <c r="N343">
        <v>1</v>
      </c>
      <c r="O343" t="s">
        <v>4680</v>
      </c>
      <c r="P343" t="s">
        <v>4681</v>
      </c>
      <c r="Q343" t="s">
        <v>747</v>
      </c>
      <c r="R343" t="s">
        <v>1024</v>
      </c>
      <c r="S343" t="s">
        <v>604</v>
      </c>
      <c r="T343" s="535">
        <v>0.5708333333333333</v>
      </c>
      <c r="U343" t="s">
        <v>4714</v>
      </c>
    </row>
    <row r="344" spans="1:21" x14ac:dyDescent="0.35">
      <c r="A344" t="s">
        <v>4694</v>
      </c>
      <c r="B344" s="523">
        <v>45566</v>
      </c>
      <c r="C344">
        <v>5.8823529411764705E-2</v>
      </c>
      <c r="D344" s="523">
        <v>45593</v>
      </c>
      <c r="E344" s="523">
        <v>45593</v>
      </c>
      <c r="F344" t="s">
        <v>613</v>
      </c>
      <c r="G344">
        <v>12799</v>
      </c>
      <c r="H344" t="s">
        <v>560</v>
      </c>
      <c r="I344" t="s">
        <v>560</v>
      </c>
      <c r="J344" t="s">
        <v>613</v>
      </c>
      <c r="K344" t="s">
        <v>4661</v>
      </c>
      <c r="L344">
        <v>813.07150180156248</v>
      </c>
      <c r="M344">
        <v>135</v>
      </c>
      <c r="N344">
        <v>4</v>
      </c>
      <c r="O344" t="s">
        <v>4680</v>
      </c>
      <c r="P344" t="s">
        <v>4681</v>
      </c>
      <c r="Q344" t="s">
        <v>747</v>
      </c>
      <c r="R344" t="s">
        <v>1024</v>
      </c>
      <c r="S344" t="s">
        <v>604</v>
      </c>
      <c r="T344" s="535">
        <v>0.5708333333333333</v>
      </c>
      <c r="U344" t="s">
        <v>4714</v>
      </c>
    </row>
    <row r="345" spans="1:21" x14ac:dyDescent="0.35">
      <c r="A345" t="s">
        <v>4694</v>
      </c>
      <c r="B345" s="523">
        <v>45566</v>
      </c>
      <c r="C345">
        <v>5.8823529411764705E-2</v>
      </c>
      <c r="D345" s="523">
        <v>45593</v>
      </c>
      <c r="E345" s="523">
        <v>45593</v>
      </c>
      <c r="F345" t="s">
        <v>613</v>
      </c>
      <c r="G345">
        <v>12800</v>
      </c>
      <c r="H345" t="s">
        <v>560</v>
      </c>
      <c r="I345" t="s">
        <v>560</v>
      </c>
      <c r="J345" t="s">
        <v>613</v>
      </c>
      <c r="K345" t="s">
        <v>4661</v>
      </c>
      <c r="L345">
        <v>559.77875286093752</v>
      </c>
      <c r="M345">
        <v>145</v>
      </c>
      <c r="N345">
        <v>1</v>
      </c>
      <c r="O345" t="s">
        <v>4680</v>
      </c>
      <c r="P345" t="s">
        <v>4681</v>
      </c>
      <c r="Q345" t="s">
        <v>747</v>
      </c>
      <c r="R345" t="s">
        <v>1024</v>
      </c>
      <c r="S345" t="s">
        <v>604</v>
      </c>
      <c r="T345" s="535">
        <v>0.5708333333333333</v>
      </c>
      <c r="U345" t="s">
        <v>4714</v>
      </c>
    </row>
    <row r="346" spans="1:21" x14ac:dyDescent="0.35">
      <c r="A346" t="s">
        <v>4694</v>
      </c>
      <c r="B346" s="523">
        <v>45566</v>
      </c>
      <c r="C346">
        <v>5.8823529411764705E-2</v>
      </c>
      <c r="D346" s="523">
        <v>45593</v>
      </c>
      <c r="E346" s="523">
        <v>45593</v>
      </c>
      <c r="F346" t="s">
        <v>613</v>
      </c>
      <c r="G346">
        <v>12798</v>
      </c>
      <c r="H346" t="s">
        <v>560</v>
      </c>
      <c r="I346" t="s">
        <v>560</v>
      </c>
      <c r="J346" t="s">
        <v>613</v>
      </c>
      <c r="K346" t="s">
        <v>605</v>
      </c>
      <c r="L346">
        <v>538.89186982702074</v>
      </c>
      <c r="M346">
        <v>248.2</v>
      </c>
      <c r="N346">
        <v>7</v>
      </c>
      <c r="O346" t="s">
        <v>4680</v>
      </c>
      <c r="P346" t="s">
        <v>4681</v>
      </c>
      <c r="Q346" t="s">
        <v>1024</v>
      </c>
      <c r="R346" t="s">
        <v>1024</v>
      </c>
      <c r="S346" t="s">
        <v>604</v>
      </c>
      <c r="T346" s="535">
        <v>0.5708333333333333</v>
      </c>
      <c r="U346" t="s">
        <v>4714</v>
      </c>
    </row>
    <row r="347" spans="1:21" x14ac:dyDescent="0.35">
      <c r="A347" t="s">
        <v>4694</v>
      </c>
      <c r="B347" s="523">
        <v>45566</v>
      </c>
      <c r="C347">
        <v>0.33333333333333331</v>
      </c>
      <c r="D347" s="523">
        <v>45594</v>
      </c>
      <c r="E347" s="523">
        <v>45594</v>
      </c>
      <c r="F347" t="s">
        <v>613</v>
      </c>
      <c r="G347">
        <v>12809</v>
      </c>
      <c r="H347" t="s">
        <v>560</v>
      </c>
      <c r="I347" t="s">
        <v>560</v>
      </c>
      <c r="J347" t="s">
        <v>613</v>
      </c>
      <c r="K347" t="s">
        <v>605</v>
      </c>
      <c r="L347">
        <v>953.97188341666674</v>
      </c>
      <c r="M347">
        <v>14</v>
      </c>
      <c r="N347">
        <v>1</v>
      </c>
      <c r="O347" t="s">
        <v>1023</v>
      </c>
      <c r="P347" t="s">
        <v>612</v>
      </c>
      <c r="Q347" t="s">
        <v>1024</v>
      </c>
      <c r="R347" t="s">
        <v>1024</v>
      </c>
      <c r="S347" t="s">
        <v>604</v>
      </c>
      <c r="T347" s="535">
        <v>0.38611111111111113</v>
      </c>
      <c r="U347" t="s">
        <v>4682</v>
      </c>
    </row>
    <row r="348" spans="1:21" x14ac:dyDescent="0.35">
      <c r="A348" t="s">
        <v>4694</v>
      </c>
      <c r="B348" s="523">
        <v>45566</v>
      </c>
      <c r="C348">
        <v>0.33333333333333331</v>
      </c>
      <c r="D348" s="523">
        <v>45594</v>
      </c>
      <c r="E348" s="523">
        <v>45594</v>
      </c>
      <c r="F348" t="s">
        <v>613</v>
      </c>
      <c r="G348">
        <v>12810</v>
      </c>
      <c r="H348" t="s">
        <v>560</v>
      </c>
      <c r="I348" t="s">
        <v>560</v>
      </c>
      <c r="J348" t="s">
        <v>613</v>
      </c>
      <c r="K348" t="s">
        <v>605</v>
      </c>
      <c r="L348">
        <v>637.13033230833332</v>
      </c>
      <c r="M348">
        <v>7.8</v>
      </c>
      <c r="N348">
        <v>1</v>
      </c>
      <c r="O348" t="s">
        <v>1023</v>
      </c>
      <c r="P348" t="s">
        <v>612</v>
      </c>
      <c r="Q348" t="s">
        <v>1024</v>
      </c>
      <c r="R348" t="s">
        <v>1024</v>
      </c>
      <c r="S348" t="s">
        <v>604</v>
      </c>
      <c r="T348" s="535">
        <v>0.38611111111111113</v>
      </c>
      <c r="U348" t="s">
        <v>4682</v>
      </c>
    </row>
    <row r="349" spans="1:21" x14ac:dyDescent="0.35">
      <c r="A349" t="s">
        <v>4694</v>
      </c>
      <c r="B349" s="523">
        <v>45566</v>
      </c>
      <c r="C349">
        <v>0.33333333333333331</v>
      </c>
      <c r="D349" s="523">
        <v>45594</v>
      </c>
      <c r="E349" s="523">
        <v>45594</v>
      </c>
      <c r="F349" t="s">
        <v>613</v>
      </c>
      <c r="G349">
        <v>12811</v>
      </c>
      <c r="H349" t="s">
        <v>560</v>
      </c>
      <c r="I349" t="s">
        <v>560</v>
      </c>
      <c r="J349" t="s">
        <v>613</v>
      </c>
      <c r="K349" t="s">
        <v>605</v>
      </c>
      <c r="L349">
        <v>303.29437668333333</v>
      </c>
      <c r="M349">
        <v>2.8</v>
      </c>
      <c r="N349">
        <v>2</v>
      </c>
      <c r="O349" t="s">
        <v>1023</v>
      </c>
      <c r="P349" t="s">
        <v>612</v>
      </c>
      <c r="Q349" t="s">
        <v>1024</v>
      </c>
      <c r="R349" t="s">
        <v>1024</v>
      </c>
      <c r="S349" t="s">
        <v>604</v>
      </c>
      <c r="T349" s="535">
        <v>0.38611111111111113</v>
      </c>
      <c r="U349" t="s">
        <v>4682</v>
      </c>
    </row>
    <row r="350" spans="1:21" x14ac:dyDescent="0.35">
      <c r="A350" t="s">
        <v>4694</v>
      </c>
      <c r="B350" s="523">
        <v>45566</v>
      </c>
      <c r="C350">
        <v>0.2</v>
      </c>
      <c r="D350" s="523">
        <v>45594</v>
      </c>
      <c r="E350" s="523">
        <v>45594</v>
      </c>
      <c r="F350" t="s">
        <v>613</v>
      </c>
      <c r="G350">
        <v>239248</v>
      </c>
      <c r="H350" t="s">
        <v>403</v>
      </c>
      <c r="I350" t="s">
        <v>560</v>
      </c>
      <c r="J350" t="s">
        <v>613</v>
      </c>
      <c r="K350" t="s">
        <v>605</v>
      </c>
      <c r="L350">
        <v>222.09350935170451</v>
      </c>
      <c r="M350">
        <v>6.26</v>
      </c>
      <c r="N350">
        <v>1</v>
      </c>
      <c r="O350" t="s">
        <v>4693</v>
      </c>
      <c r="P350" t="s">
        <v>4681</v>
      </c>
      <c r="Q350" t="s">
        <v>1024</v>
      </c>
      <c r="R350" t="s">
        <v>1024</v>
      </c>
      <c r="S350" t="s">
        <v>604</v>
      </c>
      <c r="T350" s="535">
        <v>0.37222222222222223</v>
      </c>
      <c r="U350" t="s">
        <v>4682</v>
      </c>
    </row>
    <row r="351" spans="1:21" x14ac:dyDescent="0.35">
      <c r="A351" t="s">
        <v>4694</v>
      </c>
      <c r="B351" s="523">
        <v>45566</v>
      </c>
      <c r="C351">
        <v>0.2</v>
      </c>
      <c r="D351" s="523">
        <v>45594</v>
      </c>
      <c r="E351" s="523">
        <v>45594</v>
      </c>
      <c r="F351" t="s">
        <v>613</v>
      </c>
      <c r="G351">
        <v>239247</v>
      </c>
      <c r="H351" t="s">
        <v>403</v>
      </c>
      <c r="I351" t="s">
        <v>560</v>
      </c>
      <c r="J351" t="s">
        <v>613</v>
      </c>
      <c r="K351" t="s">
        <v>605</v>
      </c>
      <c r="L351">
        <v>1758.8269805681816</v>
      </c>
      <c r="M351">
        <v>220</v>
      </c>
      <c r="N351">
        <v>1</v>
      </c>
      <c r="O351" t="s">
        <v>4693</v>
      </c>
      <c r="P351" t="s">
        <v>4681</v>
      </c>
      <c r="Q351" t="s">
        <v>1024</v>
      </c>
      <c r="R351" t="s">
        <v>1024</v>
      </c>
      <c r="S351" t="s">
        <v>604</v>
      </c>
      <c r="T351" s="535">
        <v>0.37222222222222223</v>
      </c>
      <c r="U351" t="s">
        <v>4682</v>
      </c>
    </row>
    <row r="352" spans="1:21" x14ac:dyDescent="0.35">
      <c r="A352" t="s">
        <v>4694</v>
      </c>
      <c r="B352" s="523">
        <v>45566</v>
      </c>
      <c r="C352">
        <v>0.2</v>
      </c>
      <c r="D352" s="523">
        <v>45594</v>
      </c>
      <c r="E352" s="523">
        <v>45594</v>
      </c>
      <c r="F352" t="s">
        <v>613</v>
      </c>
      <c r="G352">
        <v>239253</v>
      </c>
      <c r="H352" t="s">
        <v>403</v>
      </c>
      <c r="I352" t="s">
        <v>560</v>
      </c>
      <c r="J352" t="s">
        <v>613</v>
      </c>
      <c r="K352" t="s">
        <v>605</v>
      </c>
      <c r="L352">
        <v>250.45684887784091</v>
      </c>
      <c r="M352">
        <v>13.5</v>
      </c>
      <c r="N352">
        <v>1</v>
      </c>
      <c r="O352" t="s">
        <v>4693</v>
      </c>
      <c r="P352" t="s">
        <v>4681</v>
      </c>
      <c r="Q352" t="s">
        <v>1024</v>
      </c>
      <c r="R352" t="s">
        <v>1024</v>
      </c>
      <c r="S352" t="s">
        <v>604</v>
      </c>
      <c r="T352" s="535">
        <v>0.37222222222222223</v>
      </c>
      <c r="U352" t="s">
        <v>4682</v>
      </c>
    </row>
    <row r="353" spans="1:21" x14ac:dyDescent="0.35">
      <c r="A353" t="s">
        <v>4694</v>
      </c>
      <c r="B353" s="523">
        <v>45566</v>
      </c>
      <c r="C353">
        <v>5.8823529411764705E-2</v>
      </c>
      <c r="D353" s="523">
        <v>45595</v>
      </c>
      <c r="E353" s="523">
        <v>45595</v>
      </c>
      <c r="F353" t="s">
        <v>613</v>
      </c>
      <c r="G353">
        <v>12815</v>
      </c>
      <c r="H353" t="s">
        <v>560</v>
      </c>
      <c r="I353" t="s">
        <v>560</v>
      </c>
      <c r="J353" t="s">
        <v>613</v>
      </c>
      <c r="K353" t="s">
        <v>4661</v>
      </c>
      <c r="L353">
        <v>788.02567083333338</v>
      </c>
      <c r="M353">
        <v>81.8</v>
      </c>
      <c r="N353">
        <v>4</v>
      </c>
      <c r="O353" t="s">
        <v>4680</v>
      </c>
      <c r="P353" t="s">
        <v>4681</v>
      </c>
      <c r="Q353" t="s">
        <v>747</v>
      </c>
      <c r="R353" t="s">
        <v>1024</v>
      </c>
      <c r="S353" t="s">
        <v>604</v>
      </c>
      <c r="T353" s="535">
        <v>0.3659722222222222</v>
      </c>
      <c r="U353" t="s">
        <v>4682</v>
      </c>
    </row>
    <row r="354" spans="1:21" x14ac:dyDescent="0.35">
      <c r="A354" t="s">
        <v>4694</v>
      </c>
      <c r="B354" s="523">
        <v>45566</v>
      </c>
      <c r="C354">
        <v>9.0909090909090912E-2</v>
      </c>
      <c r="D354" s="523">
        <v>45595</v>
      </c>
      <c r="E354" s="523">
        <v>45595</v>
      </c>
      <c r="F354" t="s">
        <v>613</v>
      </c>
      <c r="G354">
        <v>239373</v>
      </c>
      <c r="H354" t="s">
        <v>403</v>
      </c>
      <c r="I354" t="s">
        <v>560</v>
      </c>
      <c r="J354" t="s">
        <v>613</v>
      </c>
      <c r="K354" t="s">
        <v>605</v>
      </c>
      <c r="L354">
        <v>1431.1101018181816</v>
      </c>
      <c r="M354">
        <v>259.91000000000003</v>
      </c>
      <c r="N354">
        <v>1</v>
      </c>
      <c r="O354" t="s">
        <v>4680</v>
      </c>
      <c r="P354" t="s">
        <v>4681</v>
      </c>
      <c r="Q354" t="s">
        <v>1024</v>
      </c>
      <c r="R354" t="s">
        <v>1024</v>
      </c>
      <c r="S354" t="s">
        <v>604</v>
      </c>
      <c r="T354" s="535">
        <v>0.3659722222222222</v>
      </c>
      <c r="U354" t="s">
        <v>4682</v>
      </c>
    </row>
    <row r="355" spans="1:21" x14ac:dyDescent="0.35">
      <c r="A355" t="s">
        <v>4694</v>
      </c>
      <c r="B355" s="523">
        <v>45566</v>
      </c>
      <c r="C355">
        <v>1</v>
      </c>
      <c r="D355" s="523">
        <v>45595</v>
      </c>
      <c r="E355" s="523">
        <v>45595</v>
      </c>
      <c r="F355" t="s">
        <v>613</v>
      </c>
      <c r="G355">
        <v>12816</v>
      </c>
      <c r="H355" t="s">
        <v>560</v>
      </c>
      <c r="I355" t="s">
        <v>560</v>
      </c>
      <c r="J355" t="s">
        <v>613</v>
      </c>
      <c r="K355" t="s">
        <v>605</v>
      </c>
      <c r="L355">
        <v>493.75</v>
      </c>
      <c r="M355">
        <v>6.1</v>
      </c>
      <c r="N355">
        <v>1</v>
      </c>
      <c r="O355" t="s">
        <v>4699</v>
      </c>
      <c r="P355" t="s">
        <v>635</v>
      </c>
      <c r="Q355" t="s">
        <v>1024</v>
      </c>
      <c r="R355" t="s">
        <v>1024</v>
      </c>
      <c r="S355" t="s">
        <v>604</v>
      </c>
      <c r="T355" s="535">
        <v>0.62430555555555556</v>
      </c>
      <c r="U355" t="s">
        <v>4714</v>
      </c>
    </row>
    <row r="356" spans="1:21" x14ac:dyDescent="0.35">
      <c r="A356" t="s">
        <v>4694</v>
      </c>
      <c r="B356" s="523">
        <v>45566</v>
      </c>
      <c r="C356">
        <v>0.33333333333333331</v>
      </c>
      <c r="D356" s="523">
        <v>45596</v>
      </c>
      <c r="E356" s="523">
        <v>45596</v>
      </c>
      <c r="F356" t="s">
        <v>613</v>
      </c>
      <c r="G356">
        <v>12817</v>
      </c>
      <c r="H356" t="s">
        <v>560</v>
      </c>
      <c r="I356" t="s">
        <v>560</v>
      </c>
      <c r="J356" t="s">
        <v>613</v>
      </c>
      <c r="K356" t="s">
        <v>605</v>
      </c>
      <c r="L356">
        <v>3124.5186216666671</v>
      </c>
      <c r="M356">
        <v>435</v>
      </c>
      <c r="N356">
        <v>2</v>
      </c>
      <c r="O356" t="s">
        <v>4711</v>
      </c>
      <c r="P356" t="s">
        <v>618</v>
      </c>
      <c r="Q356" t="s">
        <v>1024</v>
      </c>
      <c r="R356" t="s">
        <v>1024</v>
      </c>
      <c r="S356" t="s">
        <v>604</v>
      </c>
      <c r="T356" s="535">
        <v>0.3125</v>
      </c>
      <c r="U356" t="s">
        <v>4682</v>
      </c>
    </row>
    <row r="357" spans="1:21" x14ac:dyDescent="0.35">
      <c r="A357" t="s">
        <v>4694</v>
      </c>
      <c r="B357" s="523">
        <v>45566</v>
      </c>
      <c r="C357">
        <v>0.2</v>
      </c>
      <c r="D357" s="523">
        <v>45596</v>
      </c>
      <c r="E357" s="523">
        <v>45596</v>
      </c>
      <c r="F357" t="s">
        <v>613</v>
      </c>
      <c r="G357">
        <v>239433</v>
      </c>
      <c r="H357" t="s">
        <v>403</v>
      </c>
      <c r="I357" t="s">
        <v>560</v>
      </c>
      <c r="J357" t="s">
        <v>613</v>
      </c>
      <c r="K357" t="s">
        <v>605</v>
      </c>
      <c r="L357">
        <v>297.48669048786815</v>
      </c>
      <c r="M357">
        <v>5.8</v>
      </c>
      <c r="N357">
        <v>2</v>
      </c>
      <c r="O357" t="s">
        <v>4693</v>
      </c>
      <c r="P357" t="s">
        <v>4681</v>
      </c>
      <c r="Q357" t="s">
        <v>1024</v>
      </c>
      <c r="R357" t="s">
        <v>1024</v>
      </c>
      <c r="S357" t="s">
        <v>604</v>
      </c>
      <c r="T357" s="535">
        <v>0.37430555555555556</v>
      </c>
      <c r="U357" t="s">
        <v>4682</v>
      </c>
    </row>
    <row r="358" spans="1:21" x14ac:dyDescent="0.35">
      <c r="A358" t="s">
        <v>4694</v>
      </c>
      <c r="B358" s="523">
        <v>45566</v>
      </c>
      <c r="C358">
        <v>0.2</v>
      </c>
      <c r="D358" s="523">
        <v>45596</v>
      </c>
      <c r="E358" s="523">
        <v>45596</v>
      </c>
      <c r="F358" t="s">
        <v>613</v>
      </c>
      <c r="G358">
        <v>239432</v>
      </c>
      <c r="H358" t="s">
        <v>403</v>
      </c>
      <c r="I358" t="s">
        <v>560</v>
      </c>
      <c r="J358" t="s">
        <v>613</v>
      </c>
      <c r="K358" t="s">
        <v>605</v>
      </c>
      <c r="L358">
        <v>1816.3949112556184</v>
      </c>
      <c r="M358">
        <v>159.21</v>
      </c>
      <c r="N358">
        <v>1</v>
      </c>
      <c r="O358" t="s">
        <v>4693</v>
      </c>
      <c r="P358" t="s">
        <v>4681</v>
      </c>
      <c r="Q358" t="s">
        <v>1024</v>
      </c>
      <c r="R358" t="s">
        <v>1024</v>
      </c>
      <c r="S358" t="s">
        <v>604</v>
      </c>
      <c r="T358" s="535">
        <v>0.37430555555555556</v>
      </c>
      <c r="U358" t="s">
        <v>4682</v>
      </c>
    </row>
    <row r="359" spans="1:21" x14ac:dyDescent="0.35">
      <c r="A359" t="s">
        <v>4653</v>
      </c>
      <c r="B359" s="523">
        <v>45505</v>
      </c>
      <c r="C359">
        <v>0.5</v>
      </c>
      <c r="D359" s="523">
        <v>45505</v>
      </c>
      <c r="E359" s="523">
        <v>45505</v>
      </c>
      <c r="F359" t="s">
        <v>613</v>
      </c>
      <c r="G359">
        <v>231478</v>
      </c>
      <c r="H359" t="s">
        <v>559</v>
      </c>
      <c r="I359" t="s">
        <v>560</v>
      </c>
      <c r="J359" t="s">
        <v>613</v>
      </c>
      <c r="K359" t="s">
        <v>605</v>
      </c>
      <c r="L359">
        <v>3461.7299999999996</v>
      </c>
      <c r="M359">
        <v>600</v>
      </c>
      <c r="N359"/>
      <c r="O359" t="s">
        <v>4695</v>
      </c>
      <c r="P359" t="s">
        <v>618</v>
      </c>
      <c r="Q359" t="s">
        <v>613</v>
      </c>
      <c r="R359" t="s">
        <v>1024</v>
      </c>
      <c r="S359" t="s">
        <v>604</v>
      </c>
      <c r="T359" s="535"/>
      <c r="U359" t="s">
        <v>4682</v>
      </c>
    </row>
    <row r="360" spans="1:21" x14ac:dyDescent="0.35">
      <c r="A360" t="s">
        <v>4653</v>
      </c>
      <c r="B360" s="523">
        <v>45505</v>
      </c>
      <c r="C360">
        <v>0.5</v>
      </c>
      <c r="D360" s="523">
        <v>45505</v>
      </c>
      <c r="E360" s="523">
        <v>45505</v>
      </c>
      <c r="F360" t="s">
        <v>613</v>
      </c>
      <c r="G360">
        <v>231467</v>
      </c>
      <c r="H360" t="s">
        <v>559</v>
      </c>
      <c r="I360" t="s">
        <v>560</v>
      </c>
      <c r="J360" t="s">
        <v>613</v>
      </c>
      <c r="K360" t="s">
        <v>605</v>
      </c>
      <c r="L360">
        <v>510.42</v>
      </c>
      <c r="M360">
        <v>266</v>
      </c>
      <c r="N360"/>
      <c r="O360" t="s">
        <v>4695</v>
      </c>
      <c r="P360" t="s">
        <v>618</v>
      </c>
      <c r="Q360" t="s">
        <v>613</v>
      </c>
      <c r="R360" t="s">
        <v>1024</v>
      </c>
      <c r="S360" t="s">
        <v>604</v>
      </c>
      <c r="T360" s="535"/>
      <c r="U360" t="s">
        <v>4682</v>
      </c>
    </row>
    <row r="361" spans="1:21" x14ac:dyDescent="0.35">
      <c r="A361" t="s">
        <v>4653</v>
      </c>
      <c r="B361" s="523">
        <v>45505</v>
      </c>
      <c r="C361">
        <v>0.5</v>
      </c>
      <c r="D361" s="523">
        <v>45506</v>
      </c>
      <c r="E361" s="523">
        <v>45506</v>
      </c>
      <c r="F361" t="s">
        <v>613</v>
      </c>
      <c r="G361">
        <v>231581</v>
      </c>
      <c r="H361" t="s">
        <v>559</v>
      </c>
      <c r="I361" t="s">
        <v>560</v>
      </c>
      <c r="J361" t="s">
        <v>613</v>
      </c>
      <c r="K361" t="s">
        <v>605</v>
      </c>
      <c r="L361">
        <v>3015.05</v>
      </c>
      <c r="M361">
        <v>1660</v>
      </c>
      <c r="N361"/>
      <c r="O361" t="s">
        <v>1017</v>
      </c>
      <c r="P361" t="s">
        <v>618</v>
      </c>
      <c r="Q361" t="s">
        <v>613</v>
      </c>
      <c r="R361" t="s">
        <v>1024</v>
      </c>
      <c r="S361" t="s">
        <v>604</v>
      </c>
      <c r="T361" s="535"/>
      <c r="U361" t="s">
        <v>4682</v>
      </c>
    </row>
    <row r="362" spans="1:21" x14ac:dyDescent="0.35">
      <c r="A362" t="s">
        <v>4653</v>
      </c>
      <c r="B362" s="523">
        <v>45505</v>
      </c>
      <c r="C362">
        <v>0.5</v>
      </c>
      <c r="D362" s="523">
        <v>45506</v>
      </c>
      <c r="E362" s="523">
        <v>45506</v>
      </c>
      <c r="F362" t="s">
        <v>613</v>
      </c>
      <c r="G362">
        <v>231582</v>
      </c>
      <c r="H362" t="s">
        <v>559</v>
      </c>
      <c r="I362" t="s">
        <v>560</v>
      </c>
      <c r="J362" t="s">
        <v>613</v>
      </c>
      <c r="K362" t="s">
        <v>605</v>
      </c>
      <c r="L362">
        <v>1322.2</v>
      </c>
      <c r="M362">
        <v>535</v>
      </c>
      <c r="N362"/>
      <c r="O362" t="s">
        <v>1017</v>
      </c>
      <c r="P362" t="s">
        <v>618</v>
      </c>
      <c r="Q362" t="s">
        <v>613</v>
      </c>
      <c r="R362" t="s">
        <v>1024</v>
      </c>
      <c r="S362" t="s">
        <v>604</v>
      </c>
      <c r="T362" s="535"/>
      <c r="U362" t="s">
        <v>4682</v>
      </c>
    </row>
    <row r="363" spans="1:21" x14ac:dyDescent="0.35">
      <c r="A363" t="s">
        <v>4653</v>
      </c>
      <c r="B363" s="523">
        <v>45505</v>
      </c>
      <c r="C363">
        <v>0.5</v>
      </c>
      <c r="D363" s="523">
        <v>45509</v>
      </c>
      <c r="E363" s="523">
        <v>45509</v>
      </c>
      <c r="F363" t="s">
        <v>613</v>
      </c>
      <c r="G363">
        <v>231952</v>
      </c>
      <c r="H363" t="s">
        <v>562</v>
      </c>
      <c r="I363" t="s">
        <v>560</v>
      </c>
      <c r="J363" t="s">
        <v>613</v>
      </c>
      <c r="K363" t="s">
        <v>605</v>
      </c>
      <c r="L363">
        <v>6224.3399999999992</v>
      </c>
      <c r="M363">
        <v>13472</v>
      </c>
      <c r="N363"/>
      <c r="O363" t="s">
        <v>4713</v>
      </c>
      <c r="P363" t="s">
        <v>612</v>
      </c>
      <c r="Q363" t="s">
        <v>613</v>
      </c>
      <c r="R363" t="s">
        <v>1024</v>
      </c>
      <c r="S363" t="s">
        <v>604</v>
      </c>
      <c r="T363" s="535"/>
      <c r="U363" t="s">
        <v>4682</v>
      </c>
    </row>
    <row r="364" spans="1:21" x14ac:dyDescent="0.35">
      <c r="A364" t="s">
        <v>4653</v>
      </c>
      <c r="B364" s="523">
        <v>45505</v>
      </c>
      <c r="C364">
        <v>0.2</v>
      </c>
      <c r="D364" s="523">
        <v>45509</v>
      </c>
      <c r="E364" s="523">
        <v>45509</v>
      </c>
      <c r="F364" t="s">
        <v>613</v>
      </c>
      <c r="G364">
        <v>231945</v>
      </c>
      <c r="H364" t="s">
        <v>562</v>
      </c>
      <c r="I364" t="s">
        <v>560</v>
      </c>
      <c r="J364" t="s">
        <v>613</v>
      </c>
      <c r="K364" t="s">
        <v>605</v>
      </c>
      <c r="L364">
        <v>6224.3399999999992</v>
      </c>
      <c r="M364">
        <v>13472</v>
      </c>
      <c r="N364"/>
      <c r="O364" t="s">
        <v>4715</v>
      </c>
      <c r="P364" t="s">
        <v>612</v>
      </c>
      <c r="Q364" t="s">
        <v>613</v>
      </c>
      <c r="R364" t="s">
        <v>1024</v>
      </c>
      <c r="S364" t="s">
        <v>604</v>
      </c>
      <c r="T364" s="535"/>
      <c r="U364" t="s">
        <v>4682</v>
      </c>
    </row>
    <row r="365" spans="1:21" x14ac:dyDescent="0.35">
      <c r="A365" t="s">
        <v>4653</v>
      </c>
      <c r="B365" s="523">
        <v>45505</v>
      </c>
      <c r="C365">
        <v>1</v>
      </c>
      <c r="D365" s="523">
        <v>45509</v>
      </c>
      <c r="E365" s="523">
        <v>45509</v>
      </c>
      <c r="F365" t="s">
        <v>613</v>
      </c>
      <c r="G365">
        <v>231917</v>
      </c>
      <c r="H365" t="s">
        <v>562</v>
      </c>
      <c r="I365" t="s">
        <v>560</v>
      </c>
      <c r="J365" t="s">
        <v>613</v>
      </c>
      <c r="K365" t="s">
        <v>605</v>
      </c>
      <c r="L365">
        <v>4120.6400000000003</v>
      </c>
      <c r="M365">
        <v>5333</v>
      </c>
      <c r="N365"/>
      <c r="O365" t="s">
        <v>4705</v>
      </c>
      <c r="P365" t="s">
        <v>618</v>
      </c>
      <c r="Q365" t="s">
        <v>613</v>
      </c>
      <c r="R365" t="s">
        <v>1024</v>
      </c>
      <c r="S365" t="s">
        <v>604</v>
      </c>
      <c r="T365" s="535"/>
      <c r="U365" t="s">
        <v>4682</v>
      </c>
    </row>
    <row r="366" spans="1:21" x14ac:dyDescent="0.35">
      <c r="A366" t="s">
        <v>4653</v>
      </c>
      <c r="B366" s="523">
        <v>45505</v>
      </c>
      <c r="C366">
        <v>0.25</v>
      </c>
      <c r="D366" s="523">
        <v>45510</v>
      </c>
      <c r="E366" s="523">
        <v>45510</v>
      </c>
      <c r="F366" t="s">
        <v>613</v>
      </c>
      <c r="G366">
        <v>231971</v>
      </c>
      <c r="H366" t="s">
        <v>562</v>
      </c>
      <c r="I366" t="s">
        <v>560</v>
      </c>
      <c r="J366" t="s">
        <v>613</v>
      </c>
      <c r="K366" t="s">
        <v>605</v>
      </c>
      <c r="L366">
        <v>6153.32</v>
      </c>
      <c r="M366">
        <v>7658</v>
      </c>
      <c r="N366"/>
      <c r="O366" t="s">
        <v>1313</v>
      </c>
      <c r="P366" t="s">
        <v>612</v>
      </c>
      <c r="Q366" t="s">
        <v>613</v>
      </c>
      <c r="R366" t="s">
        <v>1024</v>
      </c>
      <c r="S366" t="s">
        <v>604</v>
      </c>
      <c r="T366" s="535"/>
      <c r="U366" t="s">
        <v>4682</v>
      </c>
    </row>
    <row r="367" spans="1:21" x14ac:dyDescent="0.35">
      <c r="A367" t="s">
        <v>4653</v>
      </c>
      <c r="B367" s="523">
        <v>45505</v>
      </c>
      <c r="C367">
        <v>1</v>
      </c>
      <c r="D367" s="523">
        <v>45510</v>
      </c>
      <c r="E367" s="523">
        <v>45510</v>
      </c>
      <c r="F367" t="s">
        <v>613</v>
      </c>
      <c r="G367">
        <v>231902</v>
      </c>
      <c r="H367" t="s">
        <v>559</v>
      </c>
      <c r="I367" t="s">
        <v>560</v>
      </c>
      <c r="J367" t="s">
        <v>613</v>
      </c>
      <c r="K367" t="s">
        <v>605</v>
      </c>
      <c r="L367">
        <v>1341.02</v>
      </c>
      <c r="M367">
        <v>918</v>
      </c>
      <c r="N367"/>
      <c r="O367" t="s">
        <v>4702</v>
      </c>
      <c r="P367" t="s">
        <v>4716</v>
      </c>
      <c r="Q367" t="s">
        <v>613</v>
      </c>
      <c r="R367" t="s">
        <v>1024</v>
      </c>
      <c r="S367" t="s">
        <v>604</v>
      </c>
      <c r="T367" s="535"/>
      <c r="U367" t="s">
        <v>4682</v>
      </c>
    </row>
    <row r="368" spans="1:21" x14ac:dyDescent="0.35">
      <c r="A368" t="s">
        <v>4653</v>
      </c>
      <c r="B368" s="523">
        <v>45505</v>
      </c>
      <c r="C368">
        <v>0.2</v>
      </c>
      <c r="D368" s="523">
        <v>45510</v>
      </c>
      <c r="E368" s="523">
        <v>45510</v>
      </c>
      <c r="F368" t="s">
        <v>613</v>
      </c>
      <c r="G368">
        <v>232042</v>
      </c>
      <c r="H368" t="s">
        <v>562</v>
      </c>
      <c r="I368" t="s">
        <v>560</v>
      </c>
      <c r="J368" t="s">
        <v>613</v>
      </c>
      <c r="K368" t="s">
        <v>605</v>
      </c>
      <c r="L368">
        <v>5680.57</v>
      </c>
      <c r="M368">
        <v>20944</v>
      </c>
      <c r="N368"/>
      <c r="O368" t="s">
        <v>4715</v>
      </c>
      <c r="P368" t="s">
        <v>612</v>
      </c>
      <c r="Q368" t="s">
        <v>613</v>
      </c>
      <c r="R368" t="s">
        <v>1024</v>
      </c>
      <c r="S368" t="s">
        <v>604</v>
      </c>
      <c r="T368" s="535"/>
      <c r="U368" t="s">
        <v>4682</v>
      </c>
    </row>
    <row r="369" spans="1:21" x14ac:dyDescent="0.35">
      <c r="A369" t="s">
        <v>4653</v>
      </c>
      <c r="B369" s="523">
        <v>45505</v>
      </c>
      <c r="C369">
        <v>0.33333333333333331</v>
      </c>
      <c r="D369" s="523">
        <v>45511</v>
      </c>
      <c r="E369" s="523">
        <v>45511</v>
      </c>
      <c r="F369" t="s">
        <v>613</v>
      </c>
      <c r="G369">
        <v>232198</v>
      </c>
      <c r="H369" t="s">
        <v>562</v>
      </c>
      <c r="I369" t="s">
        <v>560</v>
      </c>
      <c r="J369" t="s">
        <v>613</v>
      </c>
      <c r="K369" t="s">
        <v>605</v>
      </c>
      <c r="L369">
        <v>3957.25</v>
      </c>
      <c r="M369">
        <v>4470</v>
      </c>
      <c r="N369"/>
      <c r="O369" t="s">
        <v>4717</v>
      </c>
      <c r="P369" t="s">
        <v>612</v>
      </c>
      <c r="Q369" t="s">
        <v>613</v>
      </c>
      <c r="R369" t="s">
        <v>1024</v>
      </c>
      <c r="S369" t="s">
        <v>604</v>
      </c>
      <c r="T369" s="535"/>
      <c r="U369" t="s">
        <v>4682</v>
      </c>
    </row>
    <row r="370" spans="1:21" x14ac:dyDescent="0.35">
      <c r="A370" t="s">
        <v>4653</v>
      </c>
      <c r="B370" s="523">
        <v>45505</v>
      </c>
      <c r="C370">
        <v>1</v>
      </c>
      <c r="D370" s="523">
        <v>45512</v>
      </c>
      <c r="E370" s="523">
        <v>45512</v>
      </c>
      <c r="F370" t="s">
        <v>613</v>
      </c>
      <c r="G370">
        <v>232184</v>
      </c>
      <c r="H370" t="s">
        <v>559</v>
      </c>
      <c r="I370" t="s">
        <v>560</v>
      </c>
      <c r="J370" t="s">
        <v>613</v>
      </c>
      <c r="K370" t="s">
        <v>605</v>
      </c>
      <c r="L370">
        <v>5389.869999999999</v>
      </c>
      <c r="M370">
        <v>7461</v>
      </c>
      <c r="N370"/>
      <c r="O370" t="s">
        <v>1015</v>
      </c>
      <c r="P370" t="s">
        <v>618</v>
      </c>
      <c r="Q370" t="s">
        <v>613</v>
      </c>
      <c r="R370" t="s">
        <v>747</v>
      </c>
      <c r="S370" t="s">
        <v>604</v>
      </c>
      <c r="T370" s="535"/>
      <c r="U370" t="s">
        <v>4682</v>
      </c>
    </row>
    <row r="371" spans="1:21" x14ac:dyDescent="0.35">
      <c r="A371" t="s">
        <v>4653</v>
      </c>
      <c r="B371" s="523">
        <v>45505</v>
      </c>
      <c r="C371">
        <v>0.5</v>
      </c>
      <c r="D371" s="523">
        <v>45512</v>
      </c>
      <c r="E371" s="523">
        <v>45512</v>
      </c>
      <c r="F371" t="s">
        <v>613</v>
      </c>
      <c r="G371">
        <v>232324</v>
      </c>
      <c r="H371" t="s">
        <v>559</v>
      </c>
      <c r="I371" t="s">
        <v>560</v>
      </c>
      <c r="J371" t="s">
        <v>613</v>
      </c>
      <c r="K371" t="s">
        <v>605</v>
      </c>
      <c r="L371">
        <v>622.54000000000008</v>
      </c>
      <c r="M371">
        <v>287</v>
      </c>
      <c r="N371"/>
      <c r="O371" t="s">
        <v>4709</v>
      </c>
      <c r="P371" t="s">
        <v>618</v>
      </c>
      <c r="Q371" t="s">
        <v>613</v>
      </c>
      <c r="R371" t="s">
        <v>1024</v>
      </c>
      <c r="S371" t="s">
        <v>604</v>
      </c>
      <c r="T371" s="535"/>
      <c r="U371" t="s">
        <v>4682</v>
      </c>
    </row>
    <row r="372" spans="1:21" x14ac:dyDescent="0.35">
      <c r="A372" t="s">
        <v>4653</v>
      </c>
      <c r="B372" s="523">
        <v>45505</v>
      </c>
      <c r="C372">
        <v>0.5</v>
      </c>
      <c r="D372" s="523">
        <v>45512</v>
      </c>
      <c r="E372" s="523">
        <v>45512</v>
      </c>
      <c r="F372" t="s">
        <v>613</v>
      </c>
      <c r="G372">
        <v>232315</v>
      </c>
      <c r="H372" t="s">
        <v>559</v>
      </c>
      <c r="I372" t="s">
        <v>560</v>
      </c>
      <c r="J372" t="s">
        <v>613</v>
      </c>
      <c r="K372" t="s">
        <v>605</v>
      </c>
      <c r="L372">
        <v>811.18</v>
      </c>
      <c r="M372">
        <v>457.67500000000001</v>
      </c>
      <c r="N372"/>
      <c r="O372" t="s">
        <v>4709</v>
      </c>
      <c r="P372" t="s">
        <v>618</v>
      </c>
      <c r="Q372" t="s">
        <v>613</v>
      </c>
      <c r="R372" t="s">
        <v>1024</v>
      </c>
      <c r="S372" t="s">
        <v>604</v>
      </c>
      <c r="T372" s="535"/>
      <c r="U372" t="s">
        <v>4682</v>
      </c>
    </row>
    <row r="373" spans="1:21" x14ac:dyDescent="0.35">
      <c r="A373" t="s">
        <v>4653</v>
      </c>
      <c r="B373" s="523">
        <v>45505</v>
      </c>
      <c r="C373">
        <v>0.33333333333333331</v>
      </c>
      <c r="D373" s="523">
        <v>45512</v>
      </c>
      <c r="E373" s="523">
        <v>45512</v>
      </c>
      <c r="F373" t="s">
        <v>613</v>
      </c>
      <c r="G373">
        <v>232342</v>
      </c>
      <c r="H373" t="s">
        <v>562</v>
      </c>
      <c r="I373" t="s">
        <v>560</v>
      </c>
      <c r="J373" t="s">
        <v>613</v>
      </c>
      <c r="K373" t="s">
        <v>605</v>
      </c>
      <c r="L373">
        <v>3722.5899999999997</v>
      </c>
      <c r="M373">
        <v>3680</v>
      </c>
      <c r="N373"/>
      <c r="O373" t="s">
        <v>1248</v>
      </c>
      <c r="P373" t="s">
        <v>618</v>
      </c>
      <c r="Q373" t="s">
        <v>613</v>
      </c>
      <c r="R373" t="s">
        <v>1024</v>
      </c>
      <c r="S373" t="s">
        <v>604</v>
      </c>
      <c r="T373" s="535"/>
      <c r="U373" t="s">
        <v>4682</v>
      </c>
    </row>
    <row r="374" spans="1:21" x14ac:dyDescent="0.35">
      <c r="A374" t="s">
        <v>4653</v>
      </c>
      <c r="B374" s="523">
        <v>45505</v>
      </c>
      <c r="C374">
        <v>0.5</v>
      </c>
      <c r="D374" s="523">
        <v>45512</v>
      </c>
      <c r="E374" s="523">
        <v>45512</v>
      </c>
      <c r="F374" t="s">
        <v>613</v>
      </c>
      <c r="G374">
        <v>232347</v>
      </c>
      <c r="H374" t="s">
        <v>562</v>
      </c>
      <c r="I374" t="s">
        <v>560</v>
      </c>
      <c r="J374" t="s">
        <v>613</v>
      </c>
      <c r="K374" t="s">
        <v>605</v>
      </c>
      <c r="L374">
        <v>8274.9</v>
      </c>
      <c r="M374">
        <v>5375</v>
      </c>
      <c r="N374"/>
      <c r="O374" t="s">
        <v>1025</v>
      </c>
      <c r="P374" t="s">
        <v>612</v>
      </c>
      <c r="Q374" t="s">
        <v>613</v>
      </c>
      <c r="R374" t="s">
        <v>1024</v>
      </c>
      <c r="S374" t="s">
        <v>604</v>
      </c>
      <c r="T374" s="535"/>
      <c r="U374" t="s">
        <v>4682</v>
      </c>
    </row>
    <row r="375" spans="1:21" x14ac:dyDescent="0.35">
      <c r="A375" t="s">
        <v>4653</v>
      </c>
      <c r="B375" s="523">
        <v>45505</v>
      </c>
      <c r="C375">
        <v>1</v>
      </c>
      <c r="D375" s="523">
        <v>45513</v>
      </c>
      <c r="E375" s="523">
        <v>45513</v>
      </c>
      <c r="F375" t="s">
        <v>613</v>
      </c>
      <c r="G375">
        <v>232350</v>
      </c>
      <c r="H375" t="s">
        <v>562</v>
      </c>
      <c r="I375" t="s">
        <v>560</v>
      </c>
      <c r="J375" t="s">
        <v>613</v>
      </c>
      <c r="K375" t="s">
        <v>605</v>
      </c>
      <c r="L375">
        <v>3685.0099999999998</v>
      </c>
      <c r="M375">
        <v>1885</v>
      </c>
      <c r="N375"/>
      <c r="O375" t="s">
        <v>4718</v>
      </c>
      <c r="P375" t="s">
        <v>618</v>
      </c>
      <c r="Q375" t="s">
        <v>613</v>
      </c>
      <c r="R375" t="s">
        <v>1024</v>
      </c>
      <c r="S375" t="s">
        <v>604</v>
      </c>
      <c r="T375" s="535"/>
      <c r="U375" t="s">
        <v>4682</v>
      </c>
    </row>
    <row r="376" spans="1:21" x14ac:dyDescent="0.35">
      <c r="A376" t="s">
        <v>4653</v>
      </c>
      <c r="B376" s="523">
        <v>45505</v>
      </c>
      <c r="C376">
        <v>0.25</v>
      </c>
      <c r="D376" s="523">
        <v>45516</v>
      </c>
      <c r="E376" s="523">
        <v>45516</v>
      </c>
      <c r="F376" t="s">
        <v>613</v>
      </c>
      <c r="G376">
        <v>232494</v>
      </c>
      <c r="H376" t="s">
        <v>562</v>
      </c>
      <c r="I376" t="s">
        <v>560</v>
      </c>
      <c r="J376" t="s">
        <v>613</v>
      </c>
      <c r="K376" t="s">
        <v>605</v>
      </c>
      <c r="L376">
        <v>658.54000000000008</v>
      </c>
      <c r="M376">
        <v>297</v>
      </c>
      <c r="N376"/>
      <c r="O376" t="s">
        <v>4698</v>
      </c>
      <c r="P376" t="s">
        <v>612</v>
      </c>
      <c r="Q376" t="s">
        <v>613</v>
      </c>
      <c r="R376" t="s">
        <v>1024</v>
      </c>
      <c r="S376" t="s">
        <v>604</v>
      </c>
      <c r="T376" s="535"/>
      <c r="U376" t="s">
        <v>4682</v>
      </c>
    </row>
    <row r="377" spans="1:21" x14ac:dyDescent="0.35">
      <c r="A377" t="s">
        <v>4653</v>
      </c>
      <c r="B377" s="523">
        <v>45505</v>
      </c>
      <c r="C377">
        <v>0.25</v>
      </c>
      <c r="D377" s="523">
        <v>45516</v>
      </c>
      <c r="E377" s="523">
        <v>45516</v>
      </c>
      <c r="F377" t="s">
        <v>613</v>
      </c>
      <c r="G377">
        <v>232454</v>
      </c>
      <c r="H377" t="s">
        <v>562</v>
      </c>
      <c r="I377" t="s">
        <v>560</v>
      </c>
      <c r="J377" t="s">
        <v>613</v>
      </c>
      <c r="K377" t="s">
        <v>605</v>
      </c>
      <c r="L377">
        <v>5567</v>
      </c>
      <c r="M377">
        <v>6705</v>
      </c>
      <c r="N377"/>
      <c r="O377" t="s">
        <v>4698</v>
      </c>
      <c r="P377" t="s">
        <v>612</v>
      </c>
      <c r="Q377" t="s">
        <v>613</v>
      </c>
      <c r="R377" t="s">
        <v>1024</v>
      </c>
      <c r="S377" t="s">
        <v>604</v>
      </c>
      <c r="T377" s="535"/>
      <c r="U377" t="s">
        <v>4682</v>
      </c>
    </row>
    <row r="378" spans="1:21" x14ac:dyDescent="0.35">
      <c r="A378" t="s">
        <v>4653</v>
      </c>
      <c r="B378" s="523">
        <v>45505</v>
      </c>
      <c r="C378">
        <v>1</v>
      </c>
      <c r="D378" s="523">
        <v>45516</v>
      </c>
      <c r="E378" s="523">
        <v>45516</v>
      </c>
      <c r="F378" t="s">
        <v>613</v>
      </c>
      <c r="G378">
        <v>232450</v>
      </c>
      <c r="H378" t="s">
        <v>559</v>
      </c>
      <c r="I378" t="s">
        <v>560</v>
      </c>
      <c r="J378" t="s">
        <v>613</v>
      </c>
      <c r="K378" t="s">
        <v>605</v>
      </c>
      <c r="L378">
        <v>1200.26</v>
      </c>
      <c r="M378">
        <v>795</v>
      </c>
      <c r="N378"/>
      <c r="O378" t="s">
        <v>4698</v>
      </c>
      <c r="P378" t="s">
        <v>612</v>
      </c>
      <c r="Q378" t="s">
        <v>613</v>
      </c>
      <c r="R378" t="s">
        <v>1024</v>
      </c>
      <c r="S378" t="s">
        <v>604</v>
      </c>
      <c r="T378" s="535"/>
      <c r="U378" t="s">
        <v>4682</v>
      </c>
    </row>
    <row r="379" spans="1:21" x14ac:dyDescent="0.35">
      <c r="A379" t="s">
        <v>4653</v>
      </c>
      <c r="B379" s="523">
        <v>45505</v>
      </c>
      <c r="C379">
        <v>1</v>
      </c>
      <c r="D379" s="523">
        <v>45517</v>
      </c>
      <c r="E379" s="523">
        <v>45517</v>
      </c>
      <c r="F379" t="s">
        <v>613</v>
      </c>
      <c r="G379">
        <v>232666</v>
      </c>
      <c r="H379" t="s">
        <v>562</v>
      </c>
      <c r="I379" t="s">
        <v>560</v>
      </c>
      <c r="J379" t="s">
        <v>613</v>
      </c>
      <c r="K379" t="s">
        <v>605</v>
      </c>
      <c r="L379">
        <v>2234.69</v>
      </c>
      <c r="M379">
        <v>1689</v>
      </c>
      <c r="N379"/>
      <c r="O379" t="s">
        <v>4719</v>
      </c>
      <c r="P379" t="s">
        <v>4716</v>
      </c>
      <c r="Q379" t="s">
        <v>613</v>
      </c>
      <c r="R379" t="s">
        <v>1024</v>
      </c>
      <c r="S379" t="s">
        <v>604</v>
      </c>
      <c r="T379" s="535"/>
      <c r="U379" t="s">
        <v>4682</v>
      </c>
    </row>
    <row r="380" spans="1:21" x14ac:dyDescent="0.35">
      <c r="A380" t="s">
        <v>4653</v>
      </c>
      <c r="B380" s="523">
        <v>45505</v>
      </c>
      <c r="C380">
        <v>0.33333333333333331</v>
      </c>
      <c r="D380" s="523">
        <v>45518</v>
      </c>
      <c r="E380" s="523">
        <v>45518</v>
      </c>
      <c r="F380" t="s">
        <v>613</v>
      </c>
      <c r="G380">
        <v>232669</v>
      </c>
      <c r="H380" t="s">
        <v>562</v>
      </c>
      <c r="I380" t="s">
        <v>560</v>
      </c>
      <c r="J380" t="s">
        <v>613</v>
      </c>
      <c r="K380" t="s">
        <v>605</v>
      </c>
      <c r="L380">
        <v>5556.62</v>
      </c>
      <c r="M380">
        <v>6744</v>
      </c>
      <c r="N380"/>
      <c r="O380" t="s">
        <v>1020</v>
      </c>
      <c r="P380" t="s">
        <v>612</v>
      </c>
      <c r="Q380" t="s">
        <v>613</v>
      </c>
      <c r="R380" t="s">
        <v>1024</v>
      </c>
      <c r="S380" t="s">
        <v>604</v>
      </c>
      <c r="T380" s="535"/>
      <c r="U380" t="s">
        <v>4682</v>
      </c>
    </row>
    <row r="381" spans="1:21" x14ac:dyDescent="0.35">
      <c r="A381" t="s">
        <v>4653</v>
      </c>
      <c r="B381" s="523">
        <v>45505</v>
      </c>
      <c r="C381">
        <v>1</v>
      </c>
      <c r="D381" s="523">
        <v>45519</v>
      </c>
      <c r="E381" s="523">
        <v>45519</v>
      </c>
      <c r="F381" t="s">
        <v>613</v>
      </c>
      <c r="G381">
        <v>232774</v>
      </c>
      <c r="H381" t="s">
        <v>559</v>
      </c>
      <c r="I381" t="s">
        <v>560</v>
      </c>
      <c r="J381" t="s">
        <v>613</v>
      </c>
      <c r="K381" t="s">
        <v>605</v>
      </c>
      <c r="L381">
        <v>947.71999999999991</v>
      </c>
      <c r="M381">
        <v>464</v>
      </c>
      <c r="N381"/>
      <c r="O381" t="s">
        <v>2888</v>
      </c>
      <c r="P381" t="s">
        <v>618</v>
      </c>
      <c r="Q381" t="s">
        <v>613</v>
      </c>
      <c r="R381" t="s">
        <v>1024</v>
      </c>
      <c r="S381" t="s">
        <v>604</v>
      </c>
      <c r="T381" s="535"/>
      <c r="U381" t="s">
        <v>4682</v>
      </c>
    </row>
    <row r="382" spans="1:21" x14ac:dyDescent="0.35">
      <c r="A382" t="s">
        <v>4653</v>
      </c>
      <c r="B382" s="523">
        <v>45505</v>
      </c>
      <c r="C382">
        <v>1</v>
      </c>
      <c r="D382" s="523">
        <v>45520</v>
      </c>
      <c r="E382" s="523">
        <v>45520</v>
      </c>
      <c r="F382" t="s">
        <v>613</v>
      </c>
      <c r="G382">
        <v>232981</v>
      </c>
      <c r="H382" t="s">
        <v>559</v>
      </c>
      <c r="I382" t="s">
        <v>560</v>
      </c>
      <c r="J382" t="s">
        <v>613</v>
      </c>
      <c r="K382" t="s">
        <v>605</v>
      </c>
      <c r="L382">
        <v>5194.6000000000004</v>
      </c>
      <c r="M382">
        <v>6380</v>
      </c>
      <c r="N382"/>
      <c r="O382" t="s">
        <v>4717</v>
      </c>
      <c r="P382" t="s">
        <v>4716</v>
      </c>
      <c r="Q382" t="s">
        <v>613</v>
      </c>
      <c r="R382" t="s">
        <v>1024</v>
      </c>
      <c r="S382" t="s">
        <v>604</v>
      </c>
      <c r="T382" s="535"/>
      <c r="U382" t="s">
        <v>4682</v>
      </c>
    </row>
    <row r="383" spans="1:21" x14ac:dyDescent="0.35">
      <c r="A383" t="s">
        <v>4653</v>
      </c>
      <c r="B383" s="523">
        <v>45505</v>
      </c>
      <c r="C383">
        <v>0.5</v>
      </c>
      <c r="D383" s="523">
        <v>45520</v>
      </c>
      <c r="E383" s="523">
        <v>45520</v>
      </c>
      <c r="F383" t="s">
        <v>613</v>
      </c>
      <c r="G383">
        <v>232988</v>
      </c>
      <c r="H383" t="s">
        <v>562</v>
      </c>
      <c r="I383" t="s">
        <v>560</v>
      </c>
      <c r="J383" t="s">
        <v>613</v>
      </c>
      <c r="K383" t="s">
        <v>605</v>
      </c>
      <c r="L383">
        <v>8672.23</v>
      </c>
      <c r="M383">
        <v>25060.715</v>
      </c>
      <c r="N383"/>
      <c r="O383" t="s">
        <v>1016</v>
      </c>
      <c r="P383" t="s">
        <v>612</v>
      </c>
      <c r="Q383" t="s">
        <v>613</v>
      </c>
      <c r="R383" t="s">
        <v>1024</v>
      </c>
      <c r="S383" t="s">
        <v>604</v>
      </c>
      <c r="T383" s="535"/>
      <c r="U383" t="s">
        <v>4682</v>
      </c>
    </row>
    <row r="384" spans="1:21" x14ac:dyDescent="0.35">
      <c r="A384" t="s">
        <v>4653</v>
      </c>
      <c r="B384" s="523">
        <v>45505</v>
      </c>
      <c r="C384">
        <v>1</v>
      </c>
      <c r="D384" s="523">
        <v>45520</v>
      </c>
      <c r="E384" s="523">
        <v>45520</v>
      </c>
      <c r="F384" t="s">
        <v>613</v>
      </c>
      <c r="G384">
        <v>232991</v>
      </c>
      <c r="H384" t="s">
        <v>562</v>
      </c>
      <c r="I384" t="s">
        <v>560</v>
      </c>
      <c r="J384" t="s">
        <v>613</v>
      </c>
      <c r="K384" t="s">
        <v>605</v>
      </c>
      <c r="L384">
        <v>8356.9699999999993</v>
      </c>
      <c r="M384">
        <v>25422.285</v>
      </c>
      <c r="N384"/>
      <c r="O384" t="s">
        <v>1329</v>
      </c>
      <c r="P384" t="s">
        <v>612</v>
      </c>
      <c r="Q384" t="s">
        <v>613</v>
      </c>
      <c r="R384" t="s">
        <v>1024</v>
      </c>
      <c r="S384" t="s">
        <v>604</v>
      </c>
      <c r="T384" s="535"/>
      <c r="U384" t="s">
        <v>4682</v>
      </c>
    </row>
    <row r="385" spans="1:21" x14ac:dyDescent="0.35">
      <c r="A385" t="s">
        <v>4653</v>
      </c>
      <c r="B385" s="523">
        <v>45505</v>
      </c>
      <c r="C385">
        <v>0.5</v>
      </c>
      <c r="D385" s="523">
        <v>45523</v>
      </c>
      <c r="E385" s="523">
        <v>45523</v>
      </c>
      <c r="F385" t="s">
        <v>613</v>
      </c>
      <c r="G385">
        <v>233026</v>
      </c>
      <c r="H385" t="s">
        <v>562</v>
      </c>
      <c r="I385" t="s">
        <v>560</v>
      </c>
      <c r="J385" t="s">
        <v>613</v>
      </c>
      <c r="K385" t="s">
        <v>605</v>
      </c>
      <c r="L385">
        <v>5468.2100000000009</v>
      </c>
      <c r="M385">
        <v>13472</v>
      </c>
      <c r="N385"/>
      <c r="O385" t="s">
        <v>1017</v>
      </c>
      <c r="P385" t="s">
        <v>612</v>
      </c>
      <c r="Q385" t="s">
        <v>613</v>
      </c>
      <c r="R385" t="s">
        <v>1024</v>
      </c>
      <c r="S385" t="s">
        <v>604</v>
      </c>
      <c r="T385" s="535"/>
      <c r="U385" t="s">
        <v>4682</v>
      </c>
    </row>
    <row r="386" spans="1:21" x14ac:dyDescent="0.35">
      <c r="A386" t="s">
        <v>4653</v>
      </c>
      <c r="B386" s="523">
        <v>45505</v>
      </c>
      <c r="C386">
        <v>0.25</v>
      </c>
      <c r="D386" s="523">
        <v>45517</v>
      </c>
      <c r="E386" s="523">
        <v>45517</v>
      </c>
      <c r="F386" t="s">
        <v>613</v>
      </c>
      <c r="G386">
        <v>232520</v>
      </c>
      <c r="H386" t="s">
        <v>562</v>
      </c>
      <c r="I386" t="s">
        <v>560</v>
      </c>
      <c r="J386" t="s">
        <v>613</v>
      </c>
      <c r="K386" t="s">
        <v>605</v>
      </c>
      <c r="L386">
        <v>5312.76</v>
      </c>
      <c r="M386">
        <v>11467.434999999999</v>
      </c>
      <c r="N386"/>
      <c r="O386" t="s">
        <v>1313</v>
      </c>
      <c r="P386" t="s">
        <v>612</v>
      </c>
      <c r="Q386" t="s">
        <v>613</v>
      </c>
      <c r="R386" t="s">
        <v>747</v>
      </c>
      <c r="S386" t="s">
        <v>604</v>
      </c>
      <c r="T386" s="535"/>
      <c r="U386" t="s">
        <v>4682</v>
      </c>
    </row>
    <row r="387" spans="1:21" x14ac:dyDescent="0.35">
      <c r="A387" t="s">
        <v>4653</v>
      </c>
      <c r="B387" s="523">
        <v>45505</v>
      </c>
      <c r="C387">
        <v>0.25</v>
      </c>
      <c r="D387" s="523">
        <v>45517</v>
      </c>
      <c r="E387" s="523">
        <v>45517</v>
      </c>
      <c r="F387" t="s">
        <v>613</v>
      </c>
      <c r="G387">
        <v>232526</v>
      </c>
      <c r="H387" t="s">
        <v>562</v>
      </c>
      <c r="I387" t="s">
        <v>560</v>
      </c>
      <c r="J387" t="s">
        <v>613</v>
      </c>
      <c r="K387" t="s">
        <v>605</v>
      </c>
      <c r="L387">
        <v>5334.19</v>
      </c>
      <c r="M387">
        <v>12273.291999999999</v>
      </c>
      <c r="N387"/>
      <c r="O387" t="s">
        <v>1018</v>
      </c>
      <c r="P387" t="s">
        <v>612</v>
      </c>
      <c r="Q387" t="s">
        <v>613</v>
      </c>
      <c r="R387" t="s">
        <v>1024</v>
      </c>
      <c r="S387" t="s">
        <v>604</v>
      </c>
      <c r="T387" s="535"/>
      <c r="U387" t="s">
        <v>4682</v>
      </c>
    </row>
    <row r="388" spans="1:21" x14ac:dyDescent="0.35">
      <c r="A388" t="s">
        <v>4653</v>
      </c>
      <c r="B388" s="523">
        <v>45505</v>
      </c>
      <c r="C388">
        <v>0.5</v>
      </c>
      <c r="D388" s="523">
        <v>45518</v>
      </c>
      <c r="E388" s="523">
        <v>45518</v>
      </c>
      <c r="F388" t="s">
        <v>613</v>
      </c>
      <c r="G388">
        <v>232671</v>
      </c>
      <c r="H388" t="s">
        <v>562</v>
      </c>
      <c r="I388" t="s">
        <v>560</v>
      </c>
      <c r="J388" t="s">
        <v>613</v>
      </c>
      <c r="K388" t="s">
        <v>605</v>
      </c>
      <c r="L388">
        <v>5202.1499999999996</v>
      </c>
      <c r="M388">
        <v>6410.2250000000004</v>
      </c>
      <c r="N388"/>
      <c r="O388" t="s">
        <v>2888</v>
      </c>
      <c r="P388" t="s">
        <v>612</v>
      </c>
      <c r="Q388" t="s">
        <v>613</v>
      </c>
      <c r="R388" t="s">
        <v>1024</v>
      </c>
      <c r="S388" t="s">
        <v>604</v>
      </c>
      <c r="T388" s="535"/>
      <c r="U388" t="s">
        <v>4682</v>
      </c>
    </row>
    <row r="389" spans="1:21" x14ac:dyDescent="0.35">
      <c r="A389" t="s">
        <v>4653</v>
      </c>
      <c r="B389" s="523">
        <v>45505</v>
      </c>
      <c r="C389">
        <v>0.33333333333333331</v>
      </c>
      <c r="D389" s="523">
        <v>45518</v>
      </c>
      <c r="E389" s="523">
        <v>45518</v>
      </c>
      <c r="F389" t="s">
        <v>613</v>
      </c>
      <c r="G389">
        <v>232670</v>
      </c>
      <c r="H389" t="s">
        <v>562</v>
      </c>
      <c r="I389" t="s">
        <v>560</v>
      </c>
      <c r="J389" t="s">
        <v>613</v>
      </c>
      <c r="K389" t="s">
        <v>605</v>
      </c>
      <c r="L389">
        <v>5250.02</v>
      </c>
      <c r="M389">
        <v>8532.4670000000006</v>
      </c>
      <c r="N389"/>
      <c r="O389" t="s">
        <v>4717</v>
      </c>
      <c r="P389" t="s">
        <v>612</v>
      </c>
      <c r="Q389" t="s">
        <v>613</v>
      </c>
      <c r="R389" t="s">
        <v>747</v>
      </c>
      <c r="S389" t="s">
        <v>604</v>
      </c>
      <c r="T389" s="535"/>
      <c r="U389" t="s">
        <v>4682</v>
      </c>
    </row>
    <row r="390" spans="1:21" x14ac:dyDescent="0.35">
      <c r="A390" t="s">
        <v>4653</v>
      </c>
      <c r="B390" s="523">
        <v>45505</v>
      </c>
      <c r="C390">
        <v>0.25</v>
      </c>
      <c r="D390" s="523">
        <v>45519</v>
      </c>
      <c r="E390" s="523">
        <v>45519</v>
      </c>
      <c r="F390" t="s">
        <v>613</v>
      </c>
      <c r="G390">
        <v>232783</v>
      </c>
      <c r="H390" t="s">
        <v>562</v>
      </c>
      <c r="I390" t="s">
        <v>560</v>
      </c>
      <c r="J390" t="s">
        <v>613</v>
      </c>
      <c r="K390" t="s">
        <v>605</v>
      </c>
      <c r="L390">
        <v>5287.6</v>
      </c>
      <c r="M390">
        <v>10375.406999999999</v>
      </c>
      <c r="N390"/>
      <c r="O390" t="s">
        <v>1018</v>
      </c>
      <c r="P390" t="s">
        <v>612</v>
      </c>
      <c r="Q390" t="s">
        <v>613</v>
      </c>
      <c r="R390" t="s">
        <v>1024</v>
      </c>
      <c r="S390" t="s">
        <v>604</v>
      </c>
      <c r="T390" s="535"/>
      <c r="U390" t="s">
        <v>4682</v>
      </c>
    </row>
    <row r="391" spans="1:21" x14ac:dyDescent="0.35">
      <c r="A391" t="s">
        <v>4653</v>
      </c>
      <c r="B391" s="523">
        <v>45505</v>
      </c>
      <c r="C391">
        <v>0.5</v>
      </c>
      <c r="D391" s="523">
        <v>45519</v>
      </c>
      <c r="E391" s="523">
        <v>45519</v>
      </c>
      <c r="F391" t="s">
        <v>613</v>
      </c>
      <c r="G391">
        <v>232752</v>
      </c>
      <c r="H391" t="s">
        <v>562</v>
      </c>
      <c r="I391" t="s">
        <v>560</v>
      </c>
      <c r="J391" t="s">
        <v>613</v>
      </c>
      <c r="K391" t="s">
        <v>605</v>
      </c>
      <c r="L391">
        <v>5350.5199999999986</v>
      </c>
      <c r="M391">
        <v>13266.877</v>
      </c>
      <c r="N391"/>
      <c r="O391" t="s">
        <v>2888</v>
      </c>
      <c r="P391" t="s">
        <v>612</v>
      </c>
      <c r="Q391" t="s">
        <v>613</v>
      </c>
      <c r="R391" t="s">
        <v>1024</v>
      </c>
      <c r="S391" t="s">
        <v>604</v>
      </c>
      <c r="T391" s="535"/>
      <c r="U391" t="s">
        <v>4682</v>
      </c>
    </row>
    <row r="392" spans="1:21" x14ac:dyDescent="0.35">
      <c r="A392" t="s">
        <v>4653</v>
      </c>
      <c r="B392" s="523">
        <v>45505</v>
      </c>
      <c r="C392">
        <v>0.16666666666666666</v>
      </c>
      <c r="D392" s="523">
        <v>45520</v>
      </c>
      <c r="E392" s="523">
        <v>45520</v>
      </c>
      <c r="F392" t="s">
        <v>613</v>
      </c>
      <c r="G392">
        <v>232853</v>
      </c>
      <c r="H392" t="s">
        <v>562</v>
      </c>
      <c r="I392" t="s">
        <v>560</v>
      </c>
      <c r="J392" t="s">
        <v>613</v>
      </c>
      <c r="K392" t="s">
        <v>605</v>
      </c>
      <c r="L392">
        <v>5378.7199999999993</v>
      </c>
      <c r="M392">
        <v>14471.083000000001</v>
      </c>
      <c r="N392"/>
      <c r="O392" t="s">
        <v>1007</v>
      </c>
      <c r="P392" t="s">
        <v>612</v>
      </c>
      <c r="Q392" t="s">
        <v>613</v>
      </c>
      <c r="R392" t="s">
        <v>1024</v>
      </c>
      <c r="S392" t="s">
        <v>604</v>
      </c>
      <c r="T392" s="535"/>
      <c r="U392" t="s">
        <v>4682</v>
      </c>
    </row>
    <row r="393" spans="1:21" x14ac:dyDescent="0.35">
      <c r="A393" t="s">
        <v>4653</v>
      </c>
      <c r="B393" s="523">
        <v>45505</v>
      </c>
      <c r="C393">
        <v>0.33333333333333331</v>
      </c>
      <c r="D393" s="523">
        <v>45520</v>
      </c>
      <c r="E393" s="523">
        <v>45520</v>
      </c>
      <c r="F393" t="s">
        <v>613</v>
      </c>
      <c r="G393">
        <v>232856</v>
      </c>
      <c r="H393" t="s">
        <v>562</v>
      </c>
      <c r="I393" t="s">
        <v>560</v>
      </c>
      <c r="J393" t="s">
        <v>613</v>
      </c>
      <c r="K393" t="s">
        <v>605</v>
      </c>
      <c r="L393">
        <v>5240.1399999999994</v>
      </c>
      <c r="M393">
        <v>8237.1389999999992</v>
      </c>
      <c r="N393"/>
      <c r="O393" t="s">
        <v>1027</v>
      </c>
      <c r="P393" t="s">
        <v>612</v>
      </c>
      <c r="Q393" t="s">
        <v>613</v>
      </c>
      <c r="R393" t="s">
        <v>1024</v>
      </c>
      <c r="S393" t="s">
        <v>604</v>
      </c>
      <c r="T393" s="535"/>
      <c r="U393" t="s">
        <v>4682</v>
      </c>
    </row>
    <row r="394" spans="1:21" x14ac:dyDescent="0.35">
      <c r="A394" t="s">
        <v>4653</v>
      </c>
      <c r="B394" s="523">
        <v>45505</v>
      </c>
      <c r="C394">
        <v>0.33333333333333331</v>
      </c>
      <c r="D394" s="523">
        <v>45523</v>
      </c>
      <c r="E394" s="523">
        <v>45523</v>
      </c>
      <c r="F394" t="s">
        <v>613</v>
      </c>
      <c r="G394">
        <v>233018</v>
      </c>
      <c r="H394" t="s">
        <v>562</v>
      </c>
      <c r="I394" t="s">
        <v>560</v>
      </c>
      <c r="J394" t="s">
        <v>613</v>
      </c>
      <c r="K394" t="s">
        <v>605</v>
      </c>
      <c r="L394">
        <v>5233.32</v>
      </c>
      <c r="M394">
        <v>7928.0749999999998</v>
      </c>
      <c r="N394"/>
      <c r="O394" t="s">
        <v>1021</v>
      </c>
      <c r="P394" t="s">
        <v>612</v>
      </c>
      <c r="Q394" t="s">
        <v>613</v>
      </c>
      <c r="R394" t="s">
        <v>1024</v>
      </c>
      <c r="S394" t="s">
        <v>604</v>
      </c>
      <c r="T394" s="535"/>
      <c r="U394" t="s">
        <v>4682</v>
      </c>
    </row>
    <row r="395" spans="1:21" x14ac:dyDescent="0.35">
      <c r="A395" t="s">
        <v>4653</v>
      </c>
      <c r="B395" s="523">
        <v>45505</v>
      </c>
      <c r="C395">
        <v>0.25</v>
      </c>
      <c r="D395" s="523">
        <v>45523</v>
      </c>
      <c r="E395" s="523">
        <v>45523</v>
      </c>
      <c r="F395" t="s">
        <v>613</v>
      </c>
      <c r="G395">
        <v>233237</v>
      </c>
      <c r="H395" t="s">
        <v>562</v>
      </c>
      <c r="I395" t="s">
        <v>560</v>
      </c>
      <c r="J395" t="s">
        <v>613</v>
      </c>
      <c r="K395" t="s">
        <v>605</v>
      </c>
      <c r="L395">
        <v>5882.93</v>
      </c>
      <c r="M395">
        <v>2520</v>
      </c>
      <c r="N395"/>
      <c r="O395" t="s">
        <v>4720</v>
      </c>
      <c r="P395" t="s">
        <v>618</v>
      </c>
      <c r="Q395" t="s">
        <v>613</v>
      </c>
      <c r="R395" t="s">
        <v>747</v>
      </c>
      <c r="S395" t="s">
        <v>604</v>
      </c>
      <c r="T395" s="535"/>
      <c r="U395" t="s">
        <v>4682</v>
      </c>
    </row>
    <row r="396" spans="1:21" x14ac:dyDescent="0.35">
      <c r="A396" t="s">
        <v>4653</v>
      </c>
      <c r="B396" s="523">
        <v>45505</v>
      </c>
      <c r="C396">
        <v>0.5</v>
      </c>
      <c r="D396" s="523">
        <v>45523</v>
      </c>
      <c r="E396" s="523">
        <v>45523</v>
      </c>
      <c r="F396" t="s">
        <v>613</v>
      </c>
      <c r="G396">
        <v>233157</v>
      </c>
      <c r="H396" t="s">
        <v>562</v>
      </c>
      <c r="I396" t="s">
        <v>560</v>
      </c>
      <c r="J396" t="s">
        <v>613</v>
      </c>
      <c r="K396" t="s">
        <v>605</v>
      </c>
      <c r="L396">
        <v>5454.2300000000005</v>
      </c>
      <c r="M396">
        <v>14210</v>
      </c>
      <c r="N396"/>
      <c r="O396" t="s">
        <v>1016</v>
      </c>
      <c r="P396" t="s">
        <v>612</v>
      </c>
      <c r="Q396" t="s">
        <v>613</v>
      </c>
      <c r="R396" t="s">
        <v>1024</v>
      </c>
      <c r="S396" t="s">
        <v>604</v>
      </c>
      <c r="T396" s="535"/>
      <c r="U396" t="s">
        <v>4682</v>
      </c>
    </row>
    <row r="397" spans="1:21" x14ac:dyDescent="0.35">
      <c r="A397" t="s">
        <v>4653</v>
      </c>
      <c r="B397" s="523">
        <v>45505</v>
      </c>
      <c r="C397">
        <v>0.16666666666666666</v>
      </c>
      <c r="D397" s="523">
        <v>45524</v>
      </c>
      <c r="E397" s="523">
        <v>45524</v>
      </c>
      <c r="F397" t="s">
        <v>613</v>
      </c>
      <c r="G397">
        <v>233220</v>
      </c>
      <c r="H397" t="s">
        <v>562</v>
      </c>
      <c r="I397" t="s">
        <v>560</v>
      </c>
      <c r="J397" t="s">
        <v>613</v>
      </c>
      <c r="K397" t="s">
        <v>605</v>
      </c>
      <c r="L397">
        <v>8304.34</v>
      </c>
      <c r="M397">
        <v>10752</v>
      </c>
      <c r="N397"/>
      <c r="O397" t="s">
        <v>1007</v>
      </c>
      <c r="P397" t="s">
        <v>612</v>
      </c>
      <c r="Q397" t="s">
        <v>613</v>
      </c>
      <c r="R397" t="s">
        <v>1024</v>
      </c>
      <c r="S397" t="s">
        <v>604</v>
      </c>
      <c r="T397" s="535"/>
      <c r="U397" t="s">
        <v>4682</v>
      </c>
    </row>
    <row r="398" spans="1:21" x14ac:dyDescent="0.35">
      <c r="A398" t="s">
        <v>4653</v>
      </c>
      <c r="B398" s="523">
        <v>45505</v>
      </c>
      <c r="C398">
        <v>0.5</v>
      </c>
      <c r="D398" s="523">
        <v>45524</v>
      </c>
      <c r="E398" s="523">
        <v>45524</v>
      </c>
      <c r="F398" t="s">
        <v>613</v>
      </c>
      <c r="G398">
        <v>233282</v>
      </c>
      <c r="H398" t="s">
        <v>562</v>
      </c>
      <c r="I398" t="s">
        <v>560</v>
      </c>
      <c r="J398" t="s">
        <v>613</v>
      </c>
      <c r="K398" t="s">
        <v>605</v>
      </c>
      <c r="L398">
        <v>5322.7200000000012</v>
      </c>
      <c r="M398">
        <v>9997.2019999999993</v>
      </c>
      <c r="N398"/>
      <c r="O398" t="s">
        <v>1025</v>
      </c>
      <c r="P398" t="s">
        <v>612</v>
      </c>
      <c r="Q398" t="s">
        <v>613</v>
      </c>
      <c r="R398" t="s">
        <v>1024</v>
      </c>
      <c r="S398" t="s">
        <v>604</v>
      </c>
      <c r="T398" s="535"/>
      <c r="U398" t="s">
        <v>4682</v>
      </c>
    </row>
    <row r="399" spans="1:21" x14ac:dyDescent="0.35">
      <c r="A399" t="s">
        <v>4653</v>
      </c>
      <c r="B399" s="523">
        <v>45505</v>
      </c>
      <c r="C399">
        <v>0.33333333333333331</v>
      </c>
      <c r="D399" s="523">
        <v>45525</v>
      </c>
      <c r="E399" s="523">
        <v>45525</v>
      </c>
      <c r="F399" t="s">
        <v>613</v>
      </c>
      <c r="G399">
        <v>233283</v>
      </c>
      <c r="H399" t="s">
        <v>562</v>
      </c>
      <c r="I399" t="s">
        <v>560</v>
      </c>
      <c r="J399" t="s">
        <v>613</v>
      </c>
      <c r="K399" t="s">
        <v>605</v>
      </c>
      <c r="L399">
        <v>5347.5700000000006</v>
      </c>
      <c r="M399">
        <v>10935.089</v>
      </c>
      <c r="N399"/>
      <c r="O399" t="s">
        <v>1027</v>
      </c>
      <c r="P399" t="s">
        <v>612</v>
      </c>
      <c r="Q399" t="s">
        <v>613</v>
      </c>
      <c r="R399" t="s">
        <v>1024</v>
      </c>
      <c r="S399" t="s">
        <v>604</v>
      </c>
      <c r="T399" s="535"/>
      <c r="U399" t="s">
        <v>4682</v>
      </c>
    </row>
    <row r="400" spans="1:21" x14ac:dyDescent="0.35">
      <c r="A400" t="s">
        <v>4653</v>
      </c>
      <c r="B400" s="523">
        <v>45505</v>
      </c>
      <c r="C400">
        <v>0.25</v>
      </c>
      <c r="D400" s="523">
        <v>45525</v>
      </c>
      <c r="E400" s="523">
        <v>45525</v>
      </c>
      <c r="F400" t="s">
        <v>613</v>
      </c>
      <c r="G400">
        <v>233337</v>
      </c>
      <c r="H400" t="s">
        <v>562</v>
      </c>
      <c r="I400" t="s">
        <v>560</v>
      </c>
      <c r="J400" t="s">
        <v>613</v>
      </c>
      <c r="K400" t="s">
        <v>605</v>
      </c>
      <c r="L400">
        <v>5346.91</v>
      </c>
      <c r="M400">
        <v>10909.709000000001</v>
      </c>
      <c r="N400"/>
      <c r="O400" t="s">
        <v>4698</v>
      </c>
      <c r="P400" t="s">
        <v>612</v>
      </c>
      <c r="Q400" t="s">
        <v>613</v>
      </c>
      <c r="R400" t="s">
        <v>1024</v>
      </c>
      <c r="S400" t="s">
        <v>604</v>
      </c>
      <c r="T400" s="535"/>
      <c r="U400" t="s">
        <v>4682</v>
      </c>
    </row>
    <row r="401" spans="1:21" x14ac:dyDescent="0.35">
      <c r="A401" t="s">
        <v>4653</v>
      </c>
      <c r="B401" s="523">
        <v>45505</v>
      </c>
      <c r="C401">
        <v>0.16666666666666666</v>
      </c>
      <c r="D401" s="523">
        <v>45526</v>
      </c>
      <c r="E401" s="523">
        <v>45526</v>
      </c>
      <c r="F401" t="s">
        <v>613</v>
      </c>
      <c r="G401">
        <v>233340</v>
      </c>
      <c r="H401" t="s">
        <v>562</v>
      </c>
      <c r="I401" t="s">
        <v>560</v>
      </c>
      <c r="J401" t="s">
        <v>613</v>
      </c>
      <c r="K401" t="s">
        <v>605</v>
      </c>
      <c r="L401">
        <v>5481.2800000000007</v>
      </c>
      <c r="M401">
        <v>17736.036</v>
      </c>
      <c r="N401"/>
      <c r="O401" t="s">
        <v>1007</v>
      </c>
      <c r="P401" t="s">
        <v>612</v>
      </c>
      <c r="Q401" t="s">
        <v>613</v>
      </c>
      <c r="R401" t="s">
        <v>1024</v>
      </c>
      <c r="S401" t="s">
        <v>604</v>
      </c>
      <c r="T401" s="535"/>
      <c r="U401" t="s">
        <v>4682</v>
      </c>
    </row>
    <row r="402" spans="1:21" x14ac:dyDescent="0.35">
      <c r="A402" t="s">
        <v>4653</v>
      </c>
      <c r="B402" s="523">
        <v>45505</v>
      </c>
      <c r="C402">
        <v>0.33333333333333331</v>
      </c>
      <c r="D402" s="523">
        <v>45526</v>
      </c>
      <c r="E402" s="523">
        <v>45526</v>
      </c>
      <c r="F402" t="s">
        <v>613</v>
      </c>
      <c r="G402">
        <v>233532</v>
      </c>
      <c r="H402" t="s">
        <v>562</v>
      </c>
      <c r="I402" t="s">
        <v>560</v>
      </c>
      <c r="J402" t="s">
        <v>613</v>
      </c>
      <c r="K402" t="s">
        <v>605</v>
      </c>
      <c r="L402">
        <v>5473.1399999999994</v>
      </c>
      <c r="M402">
        <v>17395.222000000002</v>
      </c>
      <c r="N402"/>
      <c r="O402" t="s">
        <v>1020</v>
      </c>
      <c r="P402" t="s">
        <v>612</v>
      </c>
      <c r="Q402" t="s">
        <v>613</v>
      </c>
      <c r="R402" t="s">
        <v>1024</v>
      </c>
      <c r="S402" t="s">
        <v>604</v>
      </c>
      <c r="T402" s="535"/>
      <c r="U402" t="s">
        <v>4682</v>
      </c>
    </row>
    <row r="403" spans="1:21" x14ac:dyDescent="0.35">
      <c r="A403" t="s">
        <v>4653</v>
      </c>
      <c r="B403" s="523">
        <v>45505</v>
      </c>
      <c r="C403">
        <v>0.25</v>
      </c>
      <c r="D403" s="523">
        <v>45527</v>
      </c>
      <c r="E403" s="523">
        <v>45527</v>
      </c>
      <c r="F403" t="s">
        <v>613</v>
      </c>
      <c r="G403">
        <v>233533</v>
      </c>
      <c r="H403" t="s">
        <v>562</v>
      </c>
      <c r="I403" t="s">
        <v>560</v>
      </c>
      <c r="J403" t="s">
        <v>613</v>
      </c>
      <c r="K403" t="s">
        <v>605</v>
      </c>
      <c r="L403">
        <v>5540.8300000000008</v>
      </c>
      <c r="M403">
        <v>20229.358</v>
      </c>
      <c r="N403"/>
      <c r="O403" t="s">
        <v>4698</v>
      </c>
      <c r="P403" t="s">
        <v>612</v>
      </c>
      <c r="Q403" t="s">
        <v>613</v>
      </c>
      <c r="R403" t="s">
        <v>1024</v>
      </c>
      <c r="S403" t="s">
        <v>604</v>
      </c>
      <c r="T403" s="535"/>
      <c r="U403" t="s">
        <v>4682</v>
      </c>
    </row>
    <row r="404" spans="1:21" x14ac:dyDescent="0.35">
      <c r="A404" t="s">
        <v>4653</v>
      </c>
      <c r="B404" s="523">
        <v>45505</v>
      </c>
      <c r="C404">
        <v>0.25</v>
      </c>
      <c r="D404" s="523">
        <v>45530</v>
      </c>
      <c r="E404" s="523">
        <v>45530</v>
      </c>
      <c r="F404" t="s">
        <v>613</v>
      </c>
      <c r="G404">
        <v>233603</v>
      </c>
      <c r="H404" t="s">
        <v>562</v>
      </c>
      <c r="I404" t="s">
        <v>560</v>
      </c>
      <c r="J404" t="s">
        <v>747</v>
      </c>
      <c r="K404" t="s">
        <v>4659</v>
      </c>
      <c r="L404">
        <v>5482.47</v>
      </c>
      <c r="M404">
        <v>17785.628000000001</v>
      </c>
      <c r="N404"/>
      <c r="O404" t="s">
        <v>1313</v>
      </c>
      <c r="P404" t="s">
        <v>612</v>
      </c>
      <c r="Q404" t="s">
        <v>747</v>
      </c>
      <c r="R404" t="s">
        <v>747</v>
      </c>
      <c r="S404" t="s">
        <v>604</v>
      </c>
      <c r="T404" s="535"/>
      <c r="U404" t="s">
        <v>4682</v>
      </c>
    </row>
    <row r="405" spans="1:21" x14ac:dyDescent="0.35">
      <c r="A405" t="s">
        <v>4653</v>
      </c>
      <c r="B405" s="523">
        <v>45505</v>
      </c>
      <c r="C405">
        <v>0.33333333333333331</v>
      </c>
      <c r="D405" s="523">
        <v>45530</v>
      </c>
      <c r="E405" s="523">
        <v>45530</v>
      </c>
      <c r="F405" t="s">
        <v>613</v>
      </c>
      <c r="G405">
        <v>233605</v>
      </c>
      <c r="H405" t="s">
        <v>562</v>
      </c>
      <c r="I405" t="s">
        <v>560</v>
      </c>
      <c r="J405" t="s">
        <v>613</v>
      </c>
      <c r="K405" t="s">
        <v>605</v>
      </c>
      <c r="L405">
        <v>5467.4400000000005</v>
      </c>
      <c r="M405">
        <v>17156.758000000002</v>
      </c>
      <c r="N405"/>
      <c r="O405" t="s">
        <v>1027</v>
      </c>
      <c r="P405" t="s">
        <v>612</v>
      </c>
      <c r="Q405" t="s">
        <v>613</v>
      </c>
      <c r="R405" t="s">
        <v>747</v>
      </c>
      <c r="S405" t="s">
        <v>604</v>
      </c>
      <c r="T405" s="535"/>
      <c r="U405" t="s">
        <v>4682</v>
      </c>
    </row>
    <row r="406" spans="1:21" x14ac:dyDescent="0.35">
      <c r="A406" t="s">
        <v>4653</v>
      </c>
      <c r="B406" s="523">
        <v>45505</v>
      </c>
      <c r="C406">
        <v>0.33333333333333331</v>
      </c>
      <c r="D406" s="523">
        <v>45527</v>
      </c>
      <c r="E406" s="523">
        <v>45527</v>
      </c>
      <c r="F406" t="s">
        <v>613</v>
      </c>
      <c r="G406">
        <v>233635</v>
      </c>
      <c r="H406" t="s">
        <v>562</v>
      </c>
      <c r="I406" t="s">
        <v>560</v>
      </c>
      <c r="J406" t="s">
        <v>613</v>
      </c>
      <c r="K406" t="s">
        <v>605</v>
      </c>
      <c r="L406">
        <v>4658.9299999999994</v>
      </c>
      <c r="M406">
        <v>2250</v>
      </c>
      <c r="N406"/>
      <c r="O406" t="s">
        <v>1021</v>
      </c>
      <c r="P406" t="s">
        <v>612</v>
      </c>
      <c r="Q406" t="s">
        <v>613</v>
      </c>
      <c r="R406" t="s">
        <v>1024</v>
      </c>
      <c r="S406" t="s">
        <v>604</v>
      </c>
      <c r="T406" s="535"/>
      <c r="U406" t="s">
        <v>4682</v>
      </c>
    </row>
    <row r="407" spans="1:21" x14ac:dyDescent="0.35">
      <c r="A407" t="s">
        <v>4653</v>
      </c>
      <c r="B407" s="523">
        <v>45505</v>
      </c>
      <c r="C407">
        <v>0.33333333333333331</v>
      </c>
      <c r="D407" s="523">
        <v>45527</v>
      </c>
      <c r="E407" s="523">
        <v>45527</v>
      </c>
      <c r="F407" t="s">
        <v>613</v>
      </c>
      <c r="G407">
        <v>233636</v>
      </c>
      <c r="H407" t="s">
        <v>562</v>
      </c>
      <c r="I407" t="s">
        <v>560</v>
      </c>
      <c r="J407" t="s">
        <v>613</v>
      </c>
      <c r="K407" t="s">
        <v>605</v>
      </c>
      <c r="L407">
        <v>4091.7700000000004</v>
      </c>
      <c r="M407">
        <v>285</v>
      </c>
      <c r="N407"/>
      <c r="O407" t="s">
        <v>1021</v>
      </c>
      <c r="P407" t="s">
        <v>612</v>
      </c>
      <c r="Q407" t="s">
        <v>613</v>
      </c>
      <c r="R407" t="s">
        <v>1024</v>
      </c>
      <c r="S407" t="s">
        <v>604</v>
      </c>
      <c r="T407" s="535"/>
      <c r="U407" t="s">
        <v>4682</v>
      </c>
    </row>
    <row r="408" spans="1:21" x14ac:dyDescent="0.35">
      <c r="A408" t="s">
        <v>4653</v>
      </c>
      <c r="B408" s="523">
        <v>45505</v>
      </c>
      <c r="C408">
        <v>0.33333333333333331</v>
      </c>
      <c r="D408" s="523">
        <v>45527</v>
      </c>
      <c r="E408" s="523">
        <v>45527</v>
      </c>
      <c r="F408" t="s">
        <v>613</v>
      </c>
      <c r="G408">
        <v>233619</v>
      </c>
      <c r="H408" t="s">
        <v>559</v>
      </c>
      <c r="I408" t="s">
        <v>560</v>
      </c>
      <c r="J408" t="s">
        <v>613</v>
      </c>
      <c r="K408" t="s">
        <v>605</v>
      </c>
      <c r="L408">
        <v>3461.06</v>
      </c>
      <c r="M408">
        <v>239</v>
      </c>
      <c r="N408"/>
      <c r="O408" t="s">
        <v>4711</v>
      </c>
      <c r="P408" t="s">
        <v>618</v>
      </c>
      <c r="Q408" t="s">
        <v>613</v>
      </c>
      <c r="R408" t="s">
        <v>1024</v>
      </c>
      <c r="S408" t="s">
        <v>604</v>
      </c>
      <c r="T408" s="535"/>
      <c r="U408" t="s">
        <v>4682</v>
      </c>
    </row>
    <row r="409" spans="1:21" x14ac:dyDescent="0.35">
      <c r="A409" t="s">
        <v>4653</v>
      </c>
      <c r="B409" s="523">
        <v>45505</v>
      </c>
      <c r="C409">
        <v>0.33333333333333331</v>
      </c>
      <c r="D409" s="523">
        <v>45527</v>
      </c>
      <c r="E409" s="523">
        <v>45527</v>
      </c>
      <c r="F409" t="s">
        <v>613</v>
      </c>
      <c r="G409">
        <v>233621</v>
      </c>
      <c r="H409" t="s">
        <v>559</v>
      </c>
      <c r="I409" t="s">
        <v>560</v>
      </c>
      <c r="J409" t="s">
        <v>613</v>
      </c>
      <c r="K409" t="s">
        <v>605</v>
      </c>
      <c r="L409">
        <v>1332.31</v>
      </c>
      <c r="M409">
        <v>526.16999999999996</v>
      </c>
      <c r="N409"/>
      <c r="O409" t="s">
        <v>4711</v>
      </c>
      <c r="P409" t="s">
        <v>4721</v>
      </c>
      <c r="Q409" t="s">
        <v>613</v>
      </c>
      <c r="R409" t="s">
        <v>1024</v>
      </c>
      <c r="S409" t="s">
        <v>604</v>
      </c>
      <c r="T409" s="535"/>
      <c r="U409" t="s">
        <v>4682</v>
      </c>
    </row>
    <row r="410" spans="1:21" x14ac:dyDescent="0.35">
      <c r="A410" t="s">
        <v>4653</v>
      </c>
      <c r="B410" s="523">
        <v>45505</v>
      </c>
      <c r="C410">
        <v>1</v>
      </c>
      <c r="D410" s="523">
        <v>45530</v>
      </c>
      <c r="E410" s="523">
        <v>45530</v>
      </c>
      <c r="F410" t="s">
        <v>613</v>
      </c>
      <c r="G410">
        <v>233727</v>
      </c>
      <c r="H410" t="s">
        <v>562</v>
      </c>
      <c r="I410" t="s">
        <v>560</v>
      </c>
      <c r="J410" t="s">
        <v>613</v>
      </c>
      <c r="K410" t="s">
        <v>605</v>
      </c>
      <c r="L410">
        <v>5223.57</v>
      </c>
      <c r="M410">
        <v>13472</v>
      </c>
      <c r="N410"/>
      <c r="O410" t="s">
        <v>4722</v>
      </c>
      <c r="P410" t="s">
        <v>628</v>
      </c>
      <c r="Q410" t="s">
        <v>613</v>
      </c>
      <c r="R410" t="s">
        <v>1024</v>
      </c>
      <c r="S410" t="s">
        <v>604</v>
      </c>
      <c r="T410" s="535"/>
      <c r="U410" t="s">
        <v>4682</v>
      </c>
    </row>
    <row r="411" spans="1:21" x14ac:dyDescent="0.35">
      <c r="A411" t="s">
        <v>4653</v>
      </c>
      <c r="B411" s="523">
        <v>45505</v>
      </c>
      <c r="C411">
        <v>1</v>
      </c>
      <c r="D411" s="523">
        <v>45530</v>
      </c>
      <c r="E411" s="523">
        <v>45530</v>
      </c>
      <c r="F411" t="s">
        <v>613</v>
      </c>
      <c r="G411">
        <v>233726</v>
      </c>
      <c r="H411" t="s">
        <v>562</v>
      </c>
      <c r="I411" t="s">
        <v>560</v>
      </c>
      <c r="J411" t="s">
        <v>613</v>
      </c>
      <c r="K411" t="s">
        <v>605</v>
      </c>
      <c r="L411">
        <v>5223.57</v>
      </c>
      <c r="M411">
        <v>13472</v>
      </c>
      <c r="N411"/>
      <c r="O411" t="s">
        <v>4723</v>
      </c>
      <c r="P411" t="s">
        <v>628</v>
      </c>
      <c r="Q411" t="s">
        <v>613</v>
      </c>
      <c r="R411" t="s">
        <v>747</v>
      </c>
      <c r="S411" t="s">
        <v>604</v>
      </c>
      <c r="T411" s="535"/>
      <c r="U411" t="s">
        <v>4682</v>
      </c>
    </row>
    <row r="412" spans="1:21" x14ac:dyDescent="0.35">
      <c r="A412" t="s">
        <v>4653</v>
      </c>
      <c r="B412" s="523">
        <v>45505</v>
      </c>
      <c r="C412">
        <v>0.2</v>
      </c>
      <c r="D412" s="523">
        <v>45530</v>
      </c>
      <c r="E412" s="523">
        <v>45530</v>
      </c>
      <c r="F412" t="s">
        <v>613</v>
      </c>
      <c r="G412">
        <v>233737</v>
      </c>
      <c r="H412" t="s">
        <v>562</v>
      </c>
      <c r="I412" t="s">
        <v>560</v>
      </c>
      <c r="J412" t="s">
        <v>613</v>
      </c>
      <c r="K412" t="s">
        <v>605</v>
      </c>
      <c r="L412">
        <v>775.43999999999994</v>
      </c>
      <c r="M412">
        <v>435</v>
      </c>
      <c r="N412"/>
      <c r="O412" t="s">
        <v>4724</v>
      </c>
      <c r="P412" t="s">
        <v>4721</v>
      </c>
      <c r="Q412" t="s">
        <v>613</v>
      </c>
      <c r="R412" t="s">
        <v>747</v>
      </c>
      <c r="S412" t="s">
        <v>604</v>
      </c>
      <c r="T412" s="535"/>
      <c r="U412" t="s">
        <v>4682</v>
      </c>
    </row>
    <row r="413" spans="1:21" x14ac:dyDescent="0.35">
      <c r="A413" t="s">
        <v>4653</v>
      </c>
      <c r="B413" s="523">
        <v>45505</v>
      </c>
      <c r="C413">
        <v>0.2</v>
      </c>
      <c r="D413" s="523">
        <v>45530</v>
      </c>
      <c r="E413" s="523">
        <v>45530</v>
      </c>
      <c r="F413" t="s">
        <v>613</v>
      </c>
      <c r="G413">
        <v>233738</v>
      </c>
      <c r="H413" t="s">
        <v>562</v>
      </c>
      <c r="I413" t="s">
        <v>560</v>
      </c>
      <c r="J413" t="s">
        <v>613</v>
      </c>
      <c r="K413" t="s">
        <v>605</v>
      </c>
      <c r="L413">
        <v>1737.22</v>
      </c>
      <c r="M413">
        <v>1332</v>
      </c>
      <c r="N413"/>
      <c r="O413" t="s">
        <v>4724</v>
      </c>
      <c r="P413" t="s">
        <v>618</v>
      </c>
      <c r="Q413" t="s">
        <v>613</v>
      </c>
      <c r="R413" t="s">
        <v>747</v>
      </c>
      <c r="S413" t="s">
        <v>604</v>
      </c>
      <c r="T413" s="535"/>
      <c r="U413" t="s">
        <v>4682</v>
      </c>
    </row>
    <row r="414" spans="1:21" x14ac:dyDescent="0.35">
      <c r="A414" t="s">
        <v>4653</v>
      </c>
      <c r="B414" s="523">
        <v>45505</v>
      </c>
      <c r="C414">
        <v>0.25</v>
      </c>
      <c r="D414" s="523">
        <v>45531</v>
      </c>
      <c r="E414" s="523">
        <v>45531</v>
      </c>
      <c r="F414" t="s">
        <v>613</v>
      </c>
      <c r="G414">
        <v>233735</v>
      </c>
      <c r="H414" t="s">
        <v>562</v>
      </c>
      <c r="I414" t="s">
        <v>560</v>
      </c>
      <c r="J414" t="s">
        <v>613</v>
      </c>
      <c r="K414" t="s">
        <v>605</v>
      </c>
      <c r="L414">
        <v>5270.14</v>
      </c>
      <c r="M414">
        <v>2676</v>
      </c>
      <c r="N414"/>
      <c r="O414" t="s">
        <v>4720</v>
      </c>
      <c r="P414" t="s">
        <v>4716</v>
      </c>
      <c r="Q414" t="s">
        <v>613</v>
      </c>
      <c r="R414" t="s">
        <v>1024</v>
      </c>
      <c r="S414" t="s">
        <v>604</v>
      </c>
      <c r="T414" s="535"/>
      <c r="U414" t="s">
        <v>4682</v>
      </c>
    </row>
    <row r="415" spans="1:21" x14ac:dyDescent="0.35">
      <c r="A415" t="s">
        <v>4653</v>
      </c>
      <c r="B415" s="523">
        <v>45505</v>
      </c>
      <c r="C415">
        <v>0.33333333333333331</v>
      </c>
      <c r="D415" s="523">
        <v>45531</v>
      </c>
      <c r="E415" s="523">
        <v>45531</v>
      </c>
      <c r="F415" t="s">
        <v>613</v>
      </c>
      <c r="G415">
        <v>233796</v>
      </c>
      <c r="H415" t="s">
        <v>562</v>
      </c>
      <c r="I415" t="s">
        <v>560</v>
      </c>
      <c r="J415" t="s">
        <v>613</v>
      </c>
      <c r="K415" t="s">
        <v>605</v>
      </c>
      <c r="L415">
        <v>5574.29</v>
      </c>
      <c r="M415">
        <v>21601.9</v>
      </c>
      <c r="N415"/>
      <c r="O415" t="s">
        <v>1248</v>
      </c>
      <c r="P415" t="s">
        <v>612</v>
      </c>
      <c r="Q415" t="s">
        <v>613</v>
      </c>
      <c r="R415" t="s">
        <v>1024</v>
      </c>
      <c r="S415" t="s">
        <v>604</v>
      </c>
      <c r="T415" s="535"/>
      <c r="U415" t="s">
        <v>4682</v>
      </c>
    </row>
    <row r="416" spans="1:21" x14ac:dyDescent="0.35">
      <c r="A416" t="s">
        <v>4653</v>
      </c>
      <c r="B416" s="523">
        <v>45505</v>
      </c>
      <c r="C416">
        <v>0.5</v>
      </c>
      <c r="D416" s="523">
        <v>45531</v>
      </c>
      <c r="E416" s="523">
        <v>45531</v>
      </c>
      <c r="F416" t="s">
        <v>613</v>
      </c>
      <c r="G416">
        <v>233792</v>
      </c>
      <c r="H416" t="s">
        <v>562</v>
      </c>
      <c r="I416" t="s">
        <v>560</v>
      </c>
      <c r="J416" t="s">
        <v>613</v>
      </c>
      <c r="K416" t="s">
        <v>605</v>
      </c>
      <c r="L416">
        <v>5565.9</v>
      </c>
      <c r="M416">
        <v>21251.1</v>
      </c>
      <c r="N416"/>
      <c r="O416" t="s">
        <v>4713</v>
      </c>
      <c r="P416" t="s">
        <v>612</v>
      </c>
      <c r="Q416" t="s">
        <v>613</v>
      </c>
      <c r="R416" t="s">
        <v>1024</v>
      </c>
      <c r="S416" t="s">
        <v>604</v>
      </c>
      <c r="T416" s="535"/>
      <c r="U416" t="s">
        <v>4682</v>
      </c>
    </row>
    <row r="417" spans="1:21" x14ac:dyDescent="0.35">
      <c r="A417" t="s">
        <v>4653</v>
      </c>
      <c r="B417" s="523">
        <v>45505</v>
      </c>
      <c r="C417">
        <v>0.25</v>
      </c>
      <c r="D417" s="523">
        <v>45532</v>
      </c>
      <c r="E417" s="523">
        <v>45532</v>
      </c>
      <c r="F417" t="s">
        <v>613</v>
      </c>
      <c r="G417">
        <v>233989</v>
      </c>
      <c r="H417" t="s">
        <v>562</v>
      </c>
      <c r="I417" t="s">
        <v>560</v>
      </c>
      <c r="J417" t="s">
        <v>613</v>
      </c>
      <c r="K417" t="s">
        <v>605</v>
      </c>
      <c r="L417">
        <v>1181.94</v>
      </c>
      <c r="M417">
        <v>760</v>
      </c>
      <c r="N417"/>
      <c r="O417" t="s">
        <v>4720</v>
      </c>
      <c r="P417" t="s">
        <v>618</v>
      </c>
      <c r="Q417" t="s">
        <v>613</v>
      </c>
      <c r="R417" t="s">
        <v>747</v>
      </c>
      <c r="S417" t="s">
        <v>604</v>
      </c>
      <c r="T417" s="535"/>
      <c r="U417" t="s">
        <v>4682</v>
      </c>
    </row>
    <row r="418" spans="1:21" x14ac:dyDescent="0.35">
      <c r="A418" t="s">
        <v>4653</v>
      </c>
      <c r="B418" s="523">
        <v>45505</v>
      </c>
      <c r="C418">
        <v>0.5</v>
      </c>
      <c r="D418" s="523">
        <v>45532</v>
      </c>
      <c r="E418" s="523">
        <v>45532</v>
      </c>
      <c r="F418" t="s">
        <v>613</v>
      </c>
      <c r="G418">
        <v>233980</v>
      </c>
      <c r="H418" t="s">
        <v>562</v>
      </c>
      <c r="I418" t="s">
        <v>560</v>
      </c>
      <c r="J418" t="s">
        <v>613</v>
      </c>
      <c r="K418" t="s">
        <v>605</v>
      </c>
      <c r="L418">
        <v>6351.43</v>
      </c>
      <c r="M418">
        <v>16277</v>
      </c>
      <c r="N418"/>
      <c r="O418" t="s">
        <v>1023</v>
      </c>
      <c r="P418" t="s">
        <v>612</v>
      </c>
      <c r="Q418" t="s">
        <v>613</v>
      </c>
      <c r="R418" t="s">
        <v>1024</v>
      </c>
      <c r="S418" t="s">
        <v>604</v>
      </c>
      <c r="T418" s="535"/>
      <c r="U418" t="s">
        <v>4682</v>
      </c>
    </row>
    <row r="419" spans="1:21" x14ac:dyDescent="0.35">
      <c r="A419" t="s">
        <v>4653</v>
      </c>
      <c r="B419" s="523">
        <v>45505</v>
      </c>
      <c r="C419">
        <v>0.5</v>
      </c>
      <c r="D419" s="523">
        <v>45532</v>
      </c>
      <c r="E419" s="523">
        <v>45532</v>
      </c>
      <c r="F419" t="s">
        <v>613</v>
      </c>
      <c r="G419">
        <v>233974</v>
      </c>
      <c r="H419" t="s">
        <v>562</v>
      </c>
      <c r="I419" t="s">
        <v>560</v>
      </c>
      <c r="J419" t="s">
        <v>613</v>
      </c>
      <c r="K419" t="s">
        <v>605</v>
      </c>
      <c r="L419">
        <v>6229.58</v>
      </c>
      <c r="M419">
        <v>17291</v>
      </c>
      <c r="N419"/>
      <c r="O419" t="s">
        <v>1017</v>
      </c>
      <c r="P419" t="s">
        <v>612</v>
      </c>
      <c r="Q419" t="s">
        <v>613</v>
      </c>
      <c r="R419" t="s">
        <v>1024</v>
      </c>
      <c r="S419" t="s">
        <v>604</v>
      </c>
      <c r="T419" s="535"/>
      <c r="U419" t="s">
        <v>4682</v>
      </c>
    </row>
    <row r="420" spans="1:21" x14ac:dyDescent="0.35">
      <c r="A420" t="s">
        <v>4653</v>
      </c>
      <c r="B420" s="523">
        <v>45505</v>
      </c>
      <c r="C420">
        <v>1</v>
      </c>
      <c r="D420" s="523">
        <v>45533</v>
      </c>
      <c r="E420" s="523">
        <v>45533</v>
      </c>
      <c r="F420" t="s">
        <v>613</v>
      </c>
      <c r="G420">
        <v>234103</v>
      </c>
      <c r="H420" t="s">
        <v>562</v>
      </c>
      <c r="I420" t="s">
        <v>560</v>
      </c>
      <c r="J420" t="s">
        <v>613</v>
      </c>
      <c r="K420" t="s">
        <v>605</v>
      </c>
      <c r="L420">
        <v>5193.91</v>
      </c>
      <c r="M420">
        <v>13470.239</v>
      </c>
      <c r="N420"/>
      <c r="O420" t="s">
        <v>4725</v>
      </c>
      <c r="P420" t="s">
        <v>612</v>
      </c>
      <c r="Q420" t="s">
        <v>613</v>
      </c>
      <c r="R420" t="s">
        <v>1024</v>
      </c>
      <c r="S420" t="s">
        <v>604</v>
      </c>
      <c r="T420" s="535"/>
      <c r="U420" t="s">
        <v>4682</v>
      </c>
    </row>
    <row r="421" spans="1:21" x14ac:dyDescent="0.35">
      <c r="A421" t="s">
        <v>4653</v>
      </c>
      <c r="B421" s="523">
        <v>45505</v>
      </c>
      <c r="C421">
        <v>1</v>
      </c>
      <c r="D421" s="523">
        <v>45533</v>
      </c>
      <c r="E421" s="523">
        <v>45533</v>
      </c>
      <c r="F421" t="s">
        <v>613</v>
      </c>
      <c r="G421">
        <v>234110</v>
      </c>
      <c r="H421" t="s">
        <v>562</v>
      </c>
      <c r="I421" t="s">
        <v>560</v>
      </c>
      <c r="J421" t="s">
        <v>613</v>
      </c>
      <c r="K421" t="s">
        <v>605</v>
      </c>
      <c r="L421">
        <v>5157.9099999999989</v>
      </c>
      <c r="M421">
        <v>13473.761</v>
      </c>
      <c r="N421"/>
      <c r="O421" t="s">
        <v>4726</v>
      </c>
      <c r="P421" t="s">
        <v>612</v>
      </c>
      <c r="Q421" t="s">
        <v>613</v>
      </c>
      <c r="R421" t="s">
        <v>1024</v>
      </c>
      <c r="S421" t="s">
        <v>604</v>
      </c>
      <c r="T421" s="535"/>
      <c r="U421" t="s">
        <v>4682</v>
      </c>
    </row>
    <row r="422" spans="1:21" x14ac:dyDescent="0.35">
      <c r="A422" t="s">
        <v>4653</v>
      </c>
      <c r="B422" s="523">
        <v>45505</v>
      </c>
      <c r="C422">
        <v>1</v>
      </c>
      <c r="D422" s="523">
        <v>45533</v>
      </c>
      <c r="E422" s="523">
        <v>45533</v>
      </c>
      <c r="F422" t="s">
        <v>613</v>
      </c>
      <c r="G422">
        <v>234139</v>
      </c>
      <c r="H422" t="s">
        <v>562</v>
      </c>
      <c r="I422" t="s">
        <v>560</v>
      </c>
      <c r="J422" t="s">
        <v>613</v>
      </c>
      <c r="K422" t="s">
        <v>605</v>
      </c>
      <c r="L422">
        <v>1483.33</v>
      </c>
      <c r="M422">
        <v>1102</v>
      </c>
      <c r="N422"/>
      <c r="O422" t="s">
        <v>4711</v>
      </c>
      <c r="P422" t="s">
        <v>4716</v>
      </c>
      <c r="Q422" t="s">
        <v>613</v>
      </c>
      <c r="R422" t="s">
        <v>1024</v>
      </c>
      <c r="S422" t="s">
        <v>604</v>
      </c>
      <c r="T422" s="535"/>
      <c r="U422" t="s">
        <v>4682</v>
      </c>
    </row>
    <row r="423" spans="1:21" x14ac:dyDescent="0.35">
      <c r="A423" t="s">
        <v>4653</v>
      </c>
      <c r="B423" s="523">
        <v>45505</v>
      </c>
      <c r="C423">
        <v>0.25</v>
      </c>
      <c r="D423" s="523">
        <v>45533</v>
      </c>
      <c r="E423" s="523">
        <v>45533</v>
      </c>
      <c r="F423" t="s">
        <v>613</v>
      </c>
      <c r="G423">
        <v>234094</v>
      </c>
      <c r="H423" t="s">
        <v>562</v>
      </c>
      <c r="I423" t="s">
        <v>560</v>
      </c>
      <c r="J423" t="s">
        <v>613</v>
      </c>
      <c r="K423" t="s">
        <v>605</v>
      </c>
      <c r="L423">
        <v>4537.1499999999996</v>
      </c>
      <c r="M423">
        <v>1520</v>
      </c>
      <c r="N423"/>
      <c r="O423" t="s">
        <v>4720</v>
      </c>
      <c r="P423" t="s">
        <v>618</v>
      </c>
      <c r="Q423" t="s">
        <v>613</v>
      </c>
      <c r="R423" t="s">
        <v>1024</v>
      </c>
      <c r="S423" t="s">
        <v>604</v>
      </c>
      <c r="T423" s="535"/>
      <c r="U423" t="s">
        <v>4682</v>
      </c>
    </row>
    <row r="424" spans="1:21" x14ac:dyDescent="0.35">
      <c r="A424" t="s">
        <v>4653</v>
      </c>
      <c r="B424" s="523">
        <v>45505</v>
      </c>
      <c r="C424">
        <v>0.2</v>
      </c>
      <c r="D424" s="523">
        <v>45534</v>
      </c>
      <c r="E424" s="523">
        <v>45534</v>
      </c>
      <c r="F424" t="s">
        <v>613</v>
      </c>
      <c r="G424">
        <v>234186</v>
      </c>
      <c r="H424" t="s">
        <v>562</v>
      </c>
      <c r="I424" t="s">
        <v>560</v>
      </c>
      <c r="J424" t="s">
        <v>613</v>
      </c>
      <c r="K424" t="s">
        <v>605</v>
      </c>
      <c r="L424">
        <v>3632.32</v>
      </c>
      <c r="M424">
        <v>4540</v>
      </c>
      <c r="N424"/>
      <c r="O424" t="s">
        <v>4724</v>
      </c>
      <c r="P424" t="s">
        <v>618</v>
      </c>
      <c r="Q424" t="s">
        <v>613</v>
      </c>
      <c r="R424" t="s">
        <v>747</v>
      </c>
      <c r="S424" t="s">
        <v>604</v>
      </c>
      <c r="T424" s="535"/>
      <c r="U424" t="s">
        <v>4682</v>
      </c>
    </row>
    <row r="425" spans="1:21" x14ac:dyDescent="0.35">
      <c r="A425" t="s">
        <v>4653</v>
      </c>
      <c r="B425" s="523">
        <v>45505</v>
      </c>
      <c r="C425">
        <v>0.33333333333333331</v>
      </c>
      <c r="D425" s="523">
        <v>45534</v>
      </c>
      <c r="E425" s="523">
        <v>45534</v>
      </c>
      <c r="F425" t="s">
        <v>613</v>
      </c>
      <c r="G425">
        <v>234278</v>
      </c>
      <c r="H425" t="s">
        <v>559</v>
      </c>
      <c r="I425" t="s">
        <v>560</v>
      </c>
      <c r="J425" t="s">
        <v>613</v>
      </c>
      <c r="K425" t="s">
        <v>605</v>
      </c>
      <c r="L425">
        <v>5018.78</v>
      </c>
      <c r="M425">
        <v>674.5</v>
      </c>
      <c r="N425"/>
      <c r="O425" t="s">
        <v>4711</v>
      </c>
      <c r="P425" t="s">
        <v>618</v>
      </c>
      <c r="Q425" t="s">
        <v>613</v>
      </c>
      <c r="R425" t="s">
        <v>1024</v>
      </c>
      <c r="S425" t="s">
        <v>604</v>
      </c>
      <c r="T425" s="535"/>
      <c r="U425" t="s">
        <v>4682</v>
      </c>
    </row>
    <row r="426" spans="1:21" x14ac:dyDescent="0.35">
      <c r="A426" t="s">
        <v>4653</v>
      </c>
      <c r="B426" s="523">
        <v>45505</v>
      </c>
      <c r="C426">
        <v>0.2</v>
      </c>
      <c r="D426" s="523">
        <v>45537</v>
      </c>
      <c r="E426" s="523">
        <v>45537</v>
      </c>
      <c r="F426" t="s">
        <v>613</v>
      </c>
      <c r="G426">
        <v>234090</v>
      </c>
      <c r="H426" t="s">
        <v>562</v>
      </c>
      <c r="I426" t="s">
        <v>560</v>
      </c>
      <c r="J426" t="s">
        <v>613</v>
      </c>
      <c r="K426" t="s">
        <v>605</v>
      </c>
      <c r="L426">
        <v>5844.1100000000006</v>
      </c>
      <c r="M426">
        <v>2135</v>
      </c>
      <c r="N426"/>
      <c r="O426" t="s">
        <v>4724</v>
      </c>
      <c r="P426" t="s">
        <v>618</v>
      </c>
      <c r="Q426" t="s">
        <v>613</v>
      </c>
      <c r="R426" t="s">
        <v>747</v>
      </c>
      <c r="S426" t="s">
        <v>604</v>
      </c>
      <c r="T426" s="535"/>
      <c r="U426" t="s">
        <v>4682</v>
      </c>
    </row>
    <row r="427" spans="1:21" x14ac:dyDescent="0.35">
      <c r="A427" t="s">
        <v>4653</v>
      </c>
      <c r="B427" s="523">
        <v>45505</v>
      </c>
      <c r="C427">
        <v>0.33333333333333331</v>
      </c>
      <c r="D427" s="523">
        <v>45537</v>
      </c>
      <c r="E427" s="523">
        <v>45537</v>
      </c>
      <c r="F427" t="s">
        <v>613</v>
      </c>
      <c r="G427">
        <v>234323</v>
      </c>
      <c r="H427" t="s">
        <v>562</v>
      </c>
      <c r="I427" t="s">
        <v>560</v>
      </c>
      <c r="J427" t="s">
        <v>613</v>
      </c>
      <c r="K427" t="s">
        <v>605</v>
      </c>
      <c r="L427">
        <v>5264.2300000000005</v>
      </c>
      <c r="M427">
        <v>9261.2060000000001</v>
      </c>
      <c r="N427"/>
      <c r="O427" t="s">
        <v>4717</v>
      </c>
      <c r="P427" t="s">
        <v>612</v>
      </c>
      <c r="Q427" t="s">
        <v>613</v>
      </c>
      <c r="R427" t="s">
        <v>1024</v>
      </c>
      <c r="S427" t="s">
        <v>604</v>
      </c>
      <c r="T427" s="535"/>
      <c r="U427" t="s">
        <v>4682</v>
      </c>
    </row>
    <row r="428" spans="1:21" x14ac:dyDescent="0.35">
      <c r="A428" t="s">
        <v>4653</v>
      </c>
      <c r="B428" s="523">
        <v>45505</v>
      </c>
      <c r="C428">
        <v>0.2</v>
      </c>
      <c r="D428" s="523">
        <v>45537</v>
      </c>
      <c r="E428" s="523">
        <v>45537</v>
      </c>
      <c r="F428" t="s">
        <v>613</v>
      </c>
      <c r="G428">
        <v>234341</v>
      </c>
      <c r="H428" t="s">
        <v>562</v>
      </c>
      <c r="I428" t="s">
        <v>560</v>
      </c>
      <c r="J428" t="s">
        <v>613</v>
      </c>
      <c r="K428" t="s">
        <v>605</v>
      </c>
      <c r="L428">
        <v>5239.4699999999993</v>
      </c>
      <c r="M428">
        <v>8260.5930000000008</v>
      </c>
      <c r="N428"/>
      <c r="O428" t="s">
        <v>4715</v>
      </c>
      <c r="P428" t="s">
        <v>612</v>
      </c>
      <c r="Q428" t="s">
        <v>613</v>
      </c>
      <c r="R428" t="s">
        <v>747</v>
      </c>
      <c r="S428" t="s">
        <v>604</v>
      </c>
      <c r="T428" s="535"/>
      <c r="U428" t="s">
        <v>4682</v>
      </c>
    </row>
    <row r="429" spans="1:21" x14ac:dyDescent="0.35">
      <c r="A429" t="s">
        <v>4653</v>
      </c>
      <c r="B429" s="523">
        <v>45505</v>
      </c>
      <c r="C429">
        <v>0.16666666666666666</v>
      </c>
      <c r="D429" s="523">
        <v>45539</v>
      </c>
      <c r="E429" s="523">
        <v>45539</v>
      </c>
      <c r="F429" t="s">
        <v>613</v>
      </c>
      <c r="G429">
        <v>234677</v>
      </c>
      <c r="H429" t="s">
        <v>562</v>
      </c>
      <c r="I429" t="s">
        <v>560</v>
      </c>
      <c r="J429" t="s">
        <v>613</v>
      </c>
      <c r="K429" t="s">
        <v>605</v>
      </c>
      <c r="L429">
        <v>5276.6600000000008</v>
      </c>
      <c r="M429">
        <v>9882.1620000000003</v>
      </c>
      <c r="N429"/>
      <c r="O429" t="s">
        <v>1007</v>
      </c>
      <c r="P429" t="s">
        <v>612</v>
      </c>
      <c r="Q429" t="s">
        <v>613</v>
      </c>
      <c r="R429" t="s">
        <v>1024</v>
      </c>
      <c r="S429" t="s">
        <v>604</v>
      </c>
      <c r="T429" s="535"/>
      <c r="U429" t="s">
        <v>4682</v>
      </c>
    </row>
    <row r="430" spans="1:21" x14ac:dyDescent="0.35">
      <c r="A430" t="s">
        <v>4653</v>
      </c>
      <c r="B430" s="523">
        <v>45505</v>
      </c>
      <c r="C430">
        <v>1</v>
      </c>
      <c r="D430" s="523">
        <v>45539</v>
      </c>
      <c r="E430" s="523">
        <v>45539</v>
      </c>
      <c r="F430" t="s">
        <v>613</v>
      </c>
      <c r="G430">
        <v>234674</v>
      </c>
      <c r="H430" t="s">
        <v>562</v>
      </c>
      <c r="I430" t="s">
        <v>560</v>
      </c>
      <c r="J430" t="s">
        <v>613</v>
      </c>
      <c r="K430" t="s">
        <v>605</v>
      </c>
      <c r="L430">
        <v>5379.85</v>
      </c>
      <c r="M430">
        <v>14590.8</v>
      </c>
      <c r="N430"/>
      <c r="O430" t="s">
        <v>1012</v>
      </c>
      <c r="P430" t="s">
        <v>612</v>
      </c>
      <c r="Q430" t="s">
        <v>613</v>
      </c>
      <c r="R430" t="s">
        <v>1024</v>
      </c>
      <c r="S430" t="s">
        <v>604</v>
      </c>
      <c r="T430" s="535"/>
      <c r="U430" t="s">
        <v>4682</v>
      </c>
    </row>
    <row r="431" spans="1:21" x14ac:dyDescent="0.35">
      <c r="A431" t="s">
        <v>4653</v>
      </c>
      <c r="B431" s="523">
        <v>45505</v>
      </c>
      <c r="C431">
        <v>0.2</v>
      </c>
      <c r="D431" s="523">
        <v>45539</v>
      </c>
      <c r="E431" s="523">
        <v>45539</v>
      </c>
      <c r="F431" t="s">
        <v>613</v>
      </c>
      <c r="G431">
        <v>234665</v>
      </c>
      <c r="H431" t="s">
        <v>562</v>
      </c>
      <c r="I431" t="s">
        <v>560</v>
      </c>
      <c r="J431" t="s">
        <v>613</v>
      </c>
      <c r="K431" t="s">
        <v>605</v>
      </c>
      <c r="L431">
        <v>5472.01</v>
      </c>
      <c r="M431">
        <v>18800.238000000001</v>
      </c>
      <c r="N431"/>
      <c r="O431" t="s">
        <v>4715</v>
      </c>
      <c r="P431" t="s">
        <v>612</v>
      </c>
      <c r="Q431" t="s">
        <v>613</v>
      </c>
      <c r="R431" t="s">
        <v>1024</v>
      </c>
      <c r="S431" t="s">
        <v>604</v>
      </c>
      <c r="T431" s="535"/>
      <c r="U431" t="s">
        <v>4682</v>
      </c>
    </row>
    <row r="432" spans="1:21" x14ac:dyDescent="0.35">
      <c r="A432" t="s">
        <v>4653</v>
      </c>
      <c r="B432" s="523">
        <v>45505</v>
      </c>
      <c r="C432">
        <v>1</v>
      </c>
      <c r="D432" s="523">
        <v>45539</v>
      </c>
      <c r="E432" s="523">
        <v>45539</v>
      </c>
      <c r="F432" t="s">
        <v>613</v>
      </c>
      <c r="G432">
        <v>234490</v>
      </c>
      <c r="H432" t="s">
        <v>908</v>
      </c>
      <c r="I432" t="s">
        <v>560</v>
      </c>
      <c r="J432" t="s">
        <v>613</v>
      </c>
      <c r="K432" t="s">
        <v>605</v>
      </c>
      <c r="L432">
        <v>5185.03</v>
      </c>
      <c r="M432">
        <v>1610</v>
      </c>
      <c r="N432"/>
      <c r="O432" t="s">
        <v>4687</v>
      </c>
      <c r="P432" t="s">
        <v>618</v>
      </c>
      <c r="Q432" t="s">
        <v>613</v>
      </c>
      <c r="R432" t="s">
        <v>1024</v>
      </c>
      <c r="S432" t="s">
        <v>604</v>
      </c>
      <c r="T432" s="535"/>
      <c r="U432" t="s">
        <v>4682</v>
      </c>
    </row>
    <row r="433" spans="1:21" x14ac:dyDescent="0.35">
      <c r="A433" t="s">
        <v>4653</v>
      </c>
      <c r="B433" s="523">
        <v>45505</v>
      </c>
      <c r="C433">
        <v>0.2</v>
      </c>
      <c r="D433" s="523">
        <v>45539</v>
      </c>
      <c r="E433" s="523">
        <v>45539</v>
      </c>
      <c r="F433" t="s">
        <v>613</v>
      </c>
      <c r="G433">
        <v>234678</v>
      </c>
      <c r="H433" t="s">
        <v>562</v>
      </c>
      <c r="I433" t="s">
        <v>560</v>
      </c>
      <c r="J433" t="s">
        <v>613</v>
      </c>
      <c r="K433" t="s">
        <v>605</v>
      </c>
      <c r="L433">
        <v>3017.68</v>
      </c>
      <c r="M433">
        <v>2320</v>
      </c>
      <c r="N433"/>
      <c r="O433" t="s">
        <v>4724</v>
      </c>
      <c r="P433" t="s">
        <v>4727</v>
      </c>
      <c r="Q433" t="s">
        <v>613</v>
      </c>
      <c r="R433" t="s">
        <v>1024</v>
      </c>
      <c r="S433" t="s">
        <v>604</v>
      </c>
      <c r="T433" s="535"/>
      <c r="U433" t="s">
        <v>4682</v>
      </c>
    </row>
    <row r="434" spans="1:21" x14ac:dyDescent="0.35">
      <c r="A434" t="s">
        <v>4653</v>
      </c>
      <c r="B434" s="523">
        <v>45505</v>
      </c>
      <c r="C434">
        <v>0.25</v>
      </c>
      <c r="D434" s="523">
        <v>45539</v>
      </c>
      <c r="E434" s="523">
        <v>45539</v>
      </c>
      <c r="F434" t="s">
        <v>613</v>
      </c>
      <c r="G434">
        <v>234685</v>
      </c>
      <c r="H434" t="s">
        <v>562</v>
      </c>
      <c r="I434" t="s">
        <v>560</v>
      </c>
      <c r="J434" t="s">
        <v>613</v>
      </c>
      <c r="K434" t="s">
        <v>605</v>
      </c>
      <c r="L434">
        <v>4740.33</v>
      </c>
      <c r="M434">
        <v>1896.0160000000001</v>
      </c>
      <c r="N434"/>
      <c r="O434" t="s">
        <v>1018</v>
      </c>
      <c r="P434" t="s">
        <v>612</v>
      </c>
      <c r="Q434" t="s">
        <v>613</v>
      </c>
      <c r="R434" t="s">
        <v>1024</v>
      </c>
      <c r="S434" t="s">
        <v>604</v>
      </c>
      <c r="T434" s="535"/>
      <c r="U434" t="s">
        <v>4682</v>
      </c>
    </row>
    <row r="435" spans="1:21" x14ac:dyDescent="0.35">
      <c r="A435" t="s">
        <v>4653</v>
      </c>
      <c r="B435" s="523">
        <v>45505</v>
      </c>
      <c r="C435">
        <v>0.25</v>
      </c>
      <c r="D435" s="523">
        <v>45539</v>
      </c>
      <c r="E435" s="523">
        <v>45539</v>
      </c>
      <c r="F435" t="s">
        <v>613</v>
      </c>
      <c r="G435">
        <v>234683</v>
      </c>
      <c r="H435" t="s">
        <v>562</v>
      </c>
      <c r="I435" t="s">
        <v>560</v>
      </c>
      <c r="J435" t="s">
        <v>613</v>
      </c>
      <c r="K435" t="s">
        <v>605</v>
      </c>
      <c r="L435">
        <v>5577.91</v>
      </c>
      <c r="M435">
        <v>2807</v>
      </c>
      <c r="N435"/>
      <c r="O435" t="s">
        <v>1018</v>
      </c>
      <c r="P435" t="s">
        <v>612</v>
      </c>
      <c r="Q435" t="s">
        <v>613</v>
      </c>
      <c r="R435" t="s">
        <v>1024</v>
      </c>
      <c r="S435" t="s">
        <v>604</v>
      </c>
      <c r="T435" s="535"/>
      <c r="U435" t="s">
        <v>4682</v>
      </c>
    </row>
    <row r="436" spans="1:21" x14ac:dyDescent="0.35">
      <c r="A436" t="s">
        <v>4653</v>
      </c>
      <c r="B436" s="523">
        <v>45536</v>
      </c>
      <c r="C436">
        <v>1</v>
      </c>
      <c r="D436" s="523">
        <v>45540</v>
      </c>
      <c r="E436" s="523">
        <v>45540</v>
      </c>
      <c r="F436" t="s">
        <v>613</v>
      </c>
      <c r="G436">
        <v>234818</v>
      </c>
      <c r="H436" t="s">
        <v>562</v>
      </c>
      <c r="I436" t="s">
        <v>560</v>
      </c>
      <c r="J436" t="s">
        <v>613</v>
      </c>
      <c r="K436" t="s">
        <v>605</v>
      </c>
      <c r="L436">
        <v>4100.3999999999996</v>
      </c>
      <c r="M436">
        <v>3027.7</v>
      </c>
      <c r="N436"/>
      <c r="O436" t="s">
        <v>4728</v>
      </c>
      <c r="P436" t="s">
        <v>618</v>
      </c>
      <c r="Q436" t="s">
        <v>613</v>
      </c>
      <c r="R436" t="s">
        <v>1024</v>
      </c>
      <c r="S436" t="s">
        <v>604</v>
      </c>
      <c r="T436" s="535"/>
      <c r="U436" t="s">
        <v>4682</v>
      </c>
    </row>
    <row r="437" spans="1:21" x14ac:dyDescent="0.35">
      <c r="A437" t="s">
        <v>4653</v>
      </c>
      <c r="B437" s="523">
        <v>45536</v>
      </c>
      <c r="C437">
        <v>0.33333333333333331</v>
      </c>
      <c r="D437" s="523">
        <v>45540</v>
      </c>
      <c r="E437" s="523">
        <v>45540</v>
      </c>
      <c r="F437" t="s">
        <v>613</v>
      </c>
      <c r="G437">
        <v>234814</v>
      </c>
      <c r="H437" t="s">
        <v>562</v>
      </c>
      <c r="I437" t="s">
        <v>560</v>
      </c>
      <c r="J437" t="s">
        <v>613</v>
      </c>
      <c r="K437" t="s">
        <v>605</v>
      </c>
      <c r="L437">
        <v>7020.45</v>
      </c>
      <c r="M437">
        <v>5362.37</v>
      </c>
      <c r="N437"/>
      <c r="O437" t="s">
        <v>4717</v>
      </c>
      <c r="P437" t="s">
        <v>612</v>
      </c>
      <c r="Q437" t="s">
        <v>613</v>
      </c>
      <c r="R437" t="s">
        <v>747</v>
      </c>
      <c r="S437" t="s">
        <v>604</v>
      </c>
      <c r="T437" s="535"/>
      <c r="U437" t="s">
        <v>4682</v>
      </c>
    </row>
    <row r="438" spans="1:21" x14ac:dyDescent="0.35">
      <c r="A438" t="s">
        <v>4653</v>
      </c>
      <c r="B438" s="523">
        <v>45536</v>
      </c>
      <c r="C438">
        <v>0.33333333333333331</v>
      </c>
      <c r="D438" s="523">
        <v>45540</v>
      </c>
      <c r="E438" s="523">
        <v>45540</v>
      </c>
      <c r="F438" t="s">
        <v>613</v>
      </c>
      <c r="G438">
        <v>234844</v>
      </c>
      <c r="H438" t="s">
        <v>562</v>
      </c>
      <c r="I438" t="s">
        <v>560</v>
      </c>
      <c r="J438" t="s">
        <v>613</v>
      </c>
      <c r="K438" t="s">
        <v>605</v>
      </c>
      <c r="L438">
        <v>37553.65</v>
      </c>
      <c r="M438">
        <v>2401</v>
      </c>
      <c r="N438"/>
      <c r="O438" t="s">
        <v>1019</v>
      </c>
      <c r="P438" t="s">
        <v>612</v>
      </c>
      <c r="Q438" t="s">
        <v>613</v>
      </c>
      <c r="R438" t="s">
        <v>1024</v>
      </c>
      <c r="S438" t="s">
        <v>604</v>
      </c>
      <c r="T438" s="535"/>
      <c r="U438" t="s">
        <v>4682</v>
      </c>
    </row>
    <row r="439" spans="1:21" x14ac:dyDescent="0.35">
      <c r="A439" t="s">
        <v>4653</v>
      </c>
      <c r="B439" s="523">
        <v>45536</v>
      </c>
      <c r="C439">
        <v>1</v>
      </c>
      <c r="D439" s="523">
        <v>45540</v>
      </c>
      <c r="E439" s="523">
        <v>45540</v>
      </c>
      <c r="F439" t="s">
        <v>613</v>
      </c>
      <c r="G439">
        <v>234823</v>
      </c>
      <c r="H439" t="s">
        <v>562</v>
      </c>
      <c r="I439" t="s">
        <v>560</v>
      </c>
      <c r="J439" t="s">
        <v>613</v>
      </c>
      <c r="K439" t="s">
        <v>605</v>
      </c>
      <c r="L439">
        <v>4134.21</v>
      </c>
      <c r="M439">
        <v>644</v>
      </c>
      <c r="N439"/>
      <c r="O439" t="s">
        <v>4724</v>
      </c>
      <c r="P439" t="s">
        <v>618</v>
      </c>
      <c r="Q439" t="s">
        <v>613</v>
      </c>
      <c r="R439" t="s">
        <v>747</v>
      </c>
      <c r="S439" t="s">
        <v>604</v>
      </c>
      <c r="T439" s="535"/>
      <c r="U439" t="s">
        <v>4682</v>
      </c>
    </row>
    <row r="440" spans="1:21" x14ac:dyDescent="0.35">
      <c r="A440" t="s">
        <v>4653</v>
      </c>
      <c r="B440" s="523">
        <v>45536</v>
      </c>
      <c r="C440">
        <v>0.33333333333333331</v>
      </c>
      <c r="D440" s="523">
        <v>45540</v>
      </c>
      <c r="E440" s="523">
        <v>45540</v>
      </c>
      <c r="F440" t="s">
        <v>613</v>
      </c>
      <c r="G440">
        <v>234822</v>
      </c>
      <c r="H440" t="s">
        <v>562</v>
      </c>
      <c r="I440" t="s">
        <v>560</v>
      </c>
      <c r="J440" t="s">
        <v>613</v>
      </c>
      <c r="K440" t="s">
        <v>605</v>
      </c>
      <c r="L440">
        <v>5353.68</v>
      </c>
      <c r="M440">
        <v>12627</v>
      </c>
      <c r="N440"/>
      <c r="O440" t="s">
        <v>1007</v>
      </c>
      <c r="P440" t="s">
        <v>612</v>
      </c>
      <c r="Q440" t="s">
        <v>613</v>
      </c>
      <c r="R440" t="s">
        <v>1024</v>
      </c>
      <c r="S440" t="s">
        <v>604</v>
      </c>
      <c r="T440" s="535"/>
      <c r="U440" t="s">
        <v>4682</v>
      </c>
    </row>
    <row r="441" spans="1:21" x14ac:dyDescent="0.35">
      <c r="A441" t="s">
        <v>4653</v>
      </c>
      <c r="B441" s="523">
        <v>45505</v>
      </c>
      <c r="C441">
        <v>0.16666666666666666</v>
      </c>
      <c r="D441" s="523">
        <v>45541</v>
      </c>
      <c r="E441" s="523">
        <v>45541</v>
      </c>
      <c r="F441" t="s">
        <v>613</v>
      </c>
      <c r="G441">
        <v>234888</v>
      </c>
      <c r="H441" t="s">
        <v>562</v>
      </c>
      <c r="I441" t="s">
        <v>560</v>
      </c>
      <c r="J441" t="s">
        <v>613</v>
      </c>
      <c r="K441" t="s">
        <v>605</v>
      </c>
      <c r="L441">
        <v>6200.33</v>
      </c>
      <c r="M441">
        <v>14024.536</v>
      </c>
      <c r="N441"/>
      <c r="O441" t="s">
        <v>1007</v>
      </c>
      <c r="P441" t="s">
        <v>612</v>
      </c>
      <c r="Q441" t="s">
        <v>613</v>
      </c>
      <c r="R441" t="s">
        <v>1024</v>
      </c>
      <c r="S441" t="s">
        <v>604</v>
      </c>
      <c r="T441" s="535"/>
      <c r="U441" t="s">
        <v>4682</v>
      </c>
    </row>
    <row r="442" spans="1:21" x14ac:dyDescent="0.35">
      <c r="A442" t="s">
        <v>4653</v>
      </c>
      <c r="B442" s="523">
        <v>45505</v>
      </c>
      <c r="C442">
        <v>0.16666666666666666</v>
      </c>
      <c r="D442" s="523">
        <v>45541</v>
      </c>
      <c r="E442" s="523">
        <v>45541</v>
      </c>
      <c r="F442" t="s">
        <v>613</v>
      </c>
      <c r="G442">
        <v>234889</v>
      </c>
      <c r="H442" t="s">
        <v>562</v>
      </c>
      <c r="I442" t="s">
        <v>560</v>
      </c>
      <c r="J442" t="s">
        <v>613</v>
      </c>
      <c r="K442" t="s">
        <v>605</v>
      </c>
      <c r="L442">
        <v>4236.51</v>
      </c>
      <c r="M442">
        <v>10979.464</v>
      </c>
      <c r="N442"/>
      <c r="O442" t="s">
        <v>1007</v>
      </c>
      <c r="P442" t="s">
        <v>612</v>
      </c>
      <c r="Q442" t="s">
        <v>613</v>
      </c>
      <c r="R442" t="s">
        <v>1024</v>
      </c>
      <c r="S442" t="s">
        <v>604</v>
      </c>
      <c r="T442" s="535"/>
      <c r="U442" t="s">
        <v>4682</v>
      </c>
    </row>
    <row r="443" spans="1:21" x14ac:dyDescent="0.35">
      <c r="A443" t="s">
        <v>4653</v>
      </c>
      <c r="B443" s="523">
        <v>45505</v>
      </c>
      <c r="C443">
        <v>0.2</v>
      </c>
      <c r="D443" s="523">
        <v>45541</v>
      </c>
      <c r="E443" s="523">
        <v>45541</v>
      </c>
      <c r="F443" t="s">
        <v>613</v>
      </c>
      <c r="G443">
        <v>234892</v>
      </c>
      <c r="H443" t="s">
        <v>562</v>
      </c>
      <c r="I443" t="s">
        <v>560</v>
      </c>
      <c r="J443" t="s">
        <v>613</v>
      </c>
      <c r="K443" t="s">
        <v>605</v>
      </c>
      <c r="L443">
        <v>6283.39</v>
      </c>
      <c r="M443">
        <v>13922.655000000001</v>
      </c>
      <c r="N443"/>
      <c r="O443" t="s">
        <v>4715</v>
      </c>
      <c r="P443" t="s">
        <v>612</v>
      </c>
      <c r="Q443" t="s">
        <v>613</v>
      </c>
      <c r="R443" t="s">
        <v>1024</v>
      </c>
      <c r="S443" t="s">
        <v>604</v>
      </c>
      <c r="T443" s="535"/>
      <c r="U443" t="s">
        <v>4682</v>
      </c>
    </row>
    <row r="444" spans="1:21" x14ac:dyDescent="0.35">
      <c r="A444" t="s">
        <v>4653</v>
      </c>
      <c r="B444" s="523">
        <v>45505</v>
      </c>
      <c r="C444">
        <v>1</v>
      </c>
      <c r="D444" s="523">
        <v>45544</v>
      </c>
      <c r="E444" s="523">
        <v>45544</v>
      </c>
      <c r="F444" t="s">
        <v>613</v>
      </c>
      <c r="G444">
        <v>234904</v>
      </c>
      <c r="H444" t="s">
        <v>562</v>
      </c>
      <c r="I444" t="s">
        <v>560</v>
      </c>
      <c r="J444" t="s">
        <v>613</v>
      </c>
      <c r="K444" t="s">
        <v>605</v>
      </c>
      <c r="L444">
        <v>6358.0900000000011</v>
      </c>
      <c r="M444">
        <v>16594.345000000001</v>
      </c>
      <c r="N444"/>
      <c r="O444" t="s">
        <v>1019</v>
      </c>
      <c r="P444" t="s">
        <v>612</v>
      </c>
      <c r="Q444" t="s">
        <v>613</v>
      </c>
      <c r="R444" t="s">
        <v>747</v>
      </c>
      <c r="S444" t="s">
        <v>604</v>
      </c>
      <c r="T444" s="535"/>
      <c r="U444" t="s">
        <v>4682</v>
      </c>
    </row>
    <row r="445" spans="1:21" x14ac:dyDescent="0.35">
      <c r="A445" t="s">
        <v>4653</v>
      </c>
      <c r="B445" s="523">
        <v>45505</v>
      </c>
      <c r="C445">
        <v>0.5</v>
      </c>
      <c r="D445" s="523">
        <v>45537</v>
      </c>
      <c r="E445" s="523">
        <v>45537</v>
      </c>
      <c r="F445" t="s">
        <v>613</v>
      </c>
      <c r="G445">
        <v>234187</v>
      </c>
      <c r="H445" t="s">
        <v>562</v>
      </c>
      <c r="I445" t="s">
        <v>560</v>
      </c>
      <c r="J445" t="s">
        <v>613</v>
      </c>
      <c r="K445" t="s">
        <v>605</v>
      </c>
      <c r="L445">
        <v>7142</v>
      </c>
      <c r="M445">
        <v>8948.741</v>
      </c>
      <c r="N445"/>
      <c r="O445" t="s">
        <v>1023</v>
      </c>
      <c r="P445" t="s">
        <v>612</v>
      </c>
      <c r="Q445" t="s">
        <v>613</v>
      </c>
      <c r="R445" t="s">
        <v>747</v>
      </c>
      <c r="S445" t="s">
        <v>604</v>
      </c>
      <c r="T445" s="535"/>
      <c r="U445" t="s">
        <v>4682</v>
      </c>
    </row>
    <row r="446" spans="1:21" x14ac:dyDescent="0.35">
      <c r="A446" t="s">
        <v>4653</v>
      </c>
      <c r="B446" s="523">
        <v>45505</v>
      </c>
      <c r="C446">
        <v>1</v>
      </c>
      <c r="D446" s="523">
        <v>45537</v>
      </c>
      <c r="E446" s="523">
        <v>45537</v>
      </c>
      <c r="F446" t="s">
        <v>613</v>
      </c>
      <c r="G446">
        <v>234192</v>
      </c>
      <c r="H446" t="s">
        <v>562</v>
      </c>
      <c r="I446" t="s">
        <v>560</v>
      </c>
      <c r="J446" t="s">
        <v>613</v>
      </c>
      <c r="K446" t="s">
        <v>605</v>
      </c>
      <c r="L446">
        <v>6549.8099999999995</v>
      </c>
      <c r="M446">
        <v>4818.8450000000003</v>
      </c>
      <c r="N446"/>
      <c r="O446" t="s">
        <v>1022</v>
      </c>
      <c r="P446" t="s">
        <v>612</v>
      </c>
      <c r="Q446" t="s">
        <v>613</v>
      </c>
      <c r="R446" t="s">
        <v>747</v>
      </c>
      <c r="S446" t="s">
        <v>604</v>
      </c>
      <c r="T446" s="535"/>
      <c r="U446" t="s">
        <v>4682</v>
      </c>
    </row>
    <row r="447" spans="1:21" x14ac:dyDescent="0.35">
      <c r="A447" t="s">
        <v>4653</v>
      </c>
      <c r="B447" s="523">
        <v>45505</v>
      </c>
      <c r="C447">
        <v>0.33333333333333331</v>
      </c>
      <c r="D447" s="523">
        <v>45537</v>
      </c>
      <c r="E447" s="523">
        <v>45537</v>
      </c>
      <c r="F447" t="s">
        <v>613</v>
      </c>
      <c r="G447">
        <v>234229</v>
      </c>
      <c r="H447" t="s">
        <v>562</v>
      </c>
      <c r="I447" t="s">
        <v>560</v>
      </c>
      <c r="J447" t="s">
        <v>613</v>
      </c>
      <c r="K447" t="s">
        <v>605</v>
      </c>
      <c r="L447">
        <v>7337.93</v>
      </c>
      <c r="M447">
        <v>9621.2270000000008</v>
      </c>
      <c r="N447"/>
      <c r="O447" t="s">
        <v>1020</v>
      </c>
      <c r="P447" t="s">
        <v>612</v>
      </c>
      <c r="Q447" t="s">
        <v>613</v>
      </c>
      <c r="R447" t="s">
        <v>747</v>
      </c>
      <c r="S447" t="s">
        <v>604</v>
      </c>
      <c r="T447" s="535"/>
      <c r="U447" t="s">
        <v>4682</v>
      </c>
    </row>
    <row r="448" spans="1:21" x14ac:dyDescent="0.35">
      <c r="A448" t="s">
        <v>4653</v>
      </c>
      <c r="B448" s="523">
        <v>45505</v>
      </c>
      <c r="C448">
        <v>1</v>
      </c>
      <c r="D448" s="523">
        <v>45537</v>
      </c>
      <c r="E448" s="523">
        <v>45537</v>
      </c>
      <c r="F448" t="s">
        <v>613</v>
      </c>
      <c r="G448">
        <v>234233</v>
      </c>
      <c r="H448" t="s">
        <v>562</v>
      </c>
      <c r="I448" t="s">
        <v>560</v>
      </c>
      <c r="J448" t="s">
        <v>613</v>
      </c>
      <c r="K448" t="s">
        <v>605</v>
      </c>
      <c r="L448">
        <v>6383.7599999999993</v>
      </c>
      <c r="M448">
        <v>3421.3359999999998</v>
      </c>
      <c r="N448"/>
      <c r="O448" t="s">
        <v>2747</v>
      </c>
      <c r="P448" t="s">
        <v>612</v>
      </c>
      <c r="Q448" t="s">
        <v>613</v>
      </c>
      <c r="R448" t="s">
        <v>747</v>
      </c>
      <c r="S448" t="s">
        <v>604</v>
      </c>
      <c r="T448" s="535"/>
      <c r="U448" t="s">
        <v>4682</v>
      </c>
    </row>
    <row r="449" spans="1:21" x14ac:dyDescent="0.35">
      <c r="A449" t="s">
        <v>4653</v>
      </c>
      <c r="B449" s="523">
        <v>45505</v>
      </c>
      <c r="C449">
        <v>1</v>
      </c>
      <c r="D449" s="523">
        <v>45539</v>
      </c>
      <c r="E449" s="523">
        <v>45539</v>
      </c>
      <c r="F449" t="s">
        <v>613</v>
      </c>
      <c r="G449">
        <v>234652</v>
      </c>
      <c r="H449" t="s">
        <v>562</v>
      </c>
      <c r="I449" t="s">
        <v>560</v>
      </c>
      <c r="J449" t="s">
        <v>613</v>
      </c>
      <c r="K449" t="s">
        <v>605</v>
      </c>
      <c r="L449">
        <v>8197.64</v>
      </c>
      <c r="M449">
        <v>3195.9789999999998</v>
      </c>
      <c r="N449"/>
      <c r="O449" t="s">
        <v>4729</v>
      </c>
      <c r="P449" t="s">
        <v>843</v>
      </c>
      <c r="Q449" t="s">
        <v>613</v>
      </c>
      <c r="R449" t="s">
        <v>1024</v>
      </c>
      <c r="S449" t="s">
        <v>604</v>
      </c>
      <c r="T449" s="535"/>
      <c r="U449" t="s">
        <v>4682</v>
      </c>
    </row>
    <row r="450" spans="1:21" x14ac:dyDescent="0.35">
      <c r="A450" t="s">
        <v>4653</v>
      </c>
      <c r="B450" s="523">
        <v>45505</v>
      </c>
      <c r="C450">
        <v>1</v>
      </c>
      <c r="D450" s="523">
        <v>45539</v>
      </c>
      <c r="E450" s="523">
        <v>45539</v>
      </c>
      <c r="F450" t="s">
        <v>613</v>
      </c>
      <c r="G450">
        <v>234651</v>
      </c>
      <c r="H450" t="s">
        <v>562</v>
      </c>
      <c r="I450" t="s">
        <v>560</v>
      </c>
      <c r="J450" t="s">
        <v>613</v>
      </c>
      <c r="K450" t="s">
        <v>605</v>
      </c>
      <c r="L450">
        <v>8197.64</v>
      </c>
      <c r="M450">
        <v>3195.9789999999998</v>
      </c>
      <c r="N450"/>
      <c r="O450" t="s">
        <v>4730</v>
      </c>
      <c r="P450" t="s">
        <v>843</v>
      </c>
      <c r="Q450" t="s">
        <v>613</v>
      </c>
      <c r="R450" t="s">
        <v>747</v>
      </c>
      <c r="S450" t="s">
        <v>604</v>
      </c>
      <c r="T450" s="535"/>
      <c r="U450" t="s">
        <v>4682</v>
      </c>
    </row>
    <row r="451" spans="1:21" x14ac:dyDescent="0.35">
      <c r="A451" t="s">
        <v>4653</v>
      </c>
      <c r="B451" s="523">
        <v>45505</v>
      </c>
      <c r="C451">
        <v>0.5</v>
      </c>
      <c r="D451" s="523">
        <v>45539</v>
      </c>
      <c r="E451" s="523">
        <v>45539</v>
      </c>
      <c r="F451" t="s">
        <v>613</v>
      </c>
      <c r="G451">
        <v>234663</v>
      </c>
      <c r="H451" t="s">
        <v>562</v>
      </c>
      <c r="I451" t="s">
        <v>560</v>
      </c>
      <c r="J451" t="s">
        <v>613</v>
      </c>
      <c r="K451" t="s">
        <v>605</v>
      </c>
      <c r="L451">
        <v>8197.64</v>
      </c>
      <c r="M451">
        <v>3195.9789999999998</v>
      </c>
      <c r="N451"/>
      <c r="O451" t="s">
        <v>4731</v>
      </c>
      <c r="P451" t="s">
        <v>843</v>
      </c>
      <c r="Q451" t="s">
        <v>613</v>
      </c>
      <c r="R451" t="s">
        <v>747</v>
      </c>
      <c r="S451" t="s">
        <v>604</v>
      </c>
      <c r="T451" s="535"/>
      <c r="U451" t="s">
        <v>4682</v>
      </c>
    </row>
    <row r="452" spans="1:21" x14ac:dyDescent="0.35">
      <c r="A452" t="s">
        <v>4653</v>
      </c>
      <c r="B452" s="523">
        <v>45505</v>
      </c>
      <c r="C452">
        <v>1</v>
      </c>
      <c r="D452" s="523">
        <v>45539</v>
      </c>
      <c r="E452" s="523">
        <v>45539</v>
      </c>
      <c r="F452" t="s">
        <v>613</v>
      </c>
      <c r="G452">
        <v>234659</v>
      </c>
      <c r="H452" t="s">
        <v>562</v>
      </c>
      <c r="I452" t="s">
        <v>560</v>
      </c>
      <c r="J452" t="s">
        <v>613</v>
      </c>
      <c r="K452" t="s">
        <v>605</v>
      </c>
      <c r="L452">
        <v>8011.8</v>
      </c>
      <c r="M452">
        <v>1854.809</v>
      </c>
      <c r="N452"/>
      <c r="O452" t="s">
        <v>4732</v>
      </c>
      <c r="P452" t="s">
        <v>843</v>
      </c>
      <c r="Q452" t="s">
        <v>613</v>
      </c>
      <c r="R452" t="s">
        <v>1024</v>
      </c>
      <c r="S452" t="s">
        <v>604</v>
      </c>
      <c r="T452" s="535"/>
      <c r="U452" t="s">
        <v>4682</v>
      </c>
    </row>
    <row r="453" spans="1:21" x14ac:dyDescent="0.35">
      <c r="A453" t="s">
        <v>4653</v>
      </c>
      <c r="B453" s="523">
        <v>45505</v>
      </c>
      <c r="C453">
        <v>0.33333333333333331</v>
      </c>
      <c r="D453" s="523">
        <v>45540</v>
      </c>
      <c r="E453" s="523">
        <v>45540</v>
      </c>
      <c r="F453" t="s">
        <v>613</v>
      </c>
      <c r="G453">
        <v>234701</v>
      </c>
      <c r="H453" t="s">
        <v>562</v>
      </c>
      <c r="I453" t="s">
        <v>560</v>
      </c>
      <c r="J453" t="s">
        <v>613</v>
      </c>
      <c r="K453" t="s">
        <v>605</v>
      </c>
      <c r="L453">
        <v>7383.4000000000005</v>
      </c>
      <c r="M453">
        <v>9333.8970000000008</v>
      </c>
      <c r="N453"/>
      <c r="O453" t="s">
        <v>1248</v>
      </c>
      <c r="P453" t="s">
        <v>612</v>
      </c>
      <c r="Q453" t="s">
        <v>613</v>
      </c>
      <c r="R453" t="s">
        <v>1024</v>
      </c>
      <c r="S453" t="s">
        <v>604</v>
      </c>
      <c r="T453" s="535"/>
      <c r="U453" t="s">
        <v>4682</v>
      </c>
    </row>
    <row r="454" spans="1:21" x14ac:dyDescent="0.35">
      <c r="A454" t="s">
        <v>4653</v>
      </c>
      <c r="B454" s="523">
        <v>45505</v>
      </c>
      <c r="C454">
        <v>1</v>
      </c>
      <c r="D454" s="523">
        <v>45540</v>
      </c>
      <c r="E454" s="523">
        <v>45540</v>
      </c>
      <c r="F454" t="s">
        <v>613</v>
      </c>
      <c r="G454">
        <v>234703</v>
      </c>
      <c r="H454" t="s">
        <v>562</v>
      </c>
      <c r="I454" t="s">
        <v>560</v>
      </c>
      <c r="J454" t="s">
        <v>613</v>
      </c>
      <c r="K454" t="s">
        <v>605</v>
      </c>
      <c r="L454">
        <v>6715.97</v>
      </c>
      <c r="M454">
        <v>5476.6989999999996</v>
      </c>
      <c r="N454"/>
      <c r="O454" t="s">
        <v>4733</v>
      </c>
      <c r="P454" t="s">
        <v>612</v>
      </c>
      <c r="Q454" t="s">
        <v>613</v>
      </c>
      <c r="R454" t="s">
        <v>747</v>
      </c>
      <c r="S454" t="s">
        <v>604</v>
      </c>
      <c r="T454" s="535"/>
      <c r="U454" t="s">
        <v>4682</v>
      </c>
    </row>
    <row r="455" spans="1:21" x14ac:dyDescent="0.35">
      <c r="A455" t="s">
        <v>4653</v>
      </c>
      <c r="B455" s="523">
        <v>45505</v>
      </c>
      <c r="C455">
        <v>0.25</v>
      </c>
      <c r="D455" s="523">
        <v>45540</v>
      </c>
      <c r="E455" s="523">
        <v>45540</v>
      </c>
      <c r="F455" t="s">
        <v>613</v>
      </c>
      <c r="G455">
        <v>234702</v>
      </c>
      <c r="H455" t="s">
        <v>562</v>
      </c>
      <c r="I455" t="s">
        <v>560</v>
      </c>
      <c r="J455" t="s">
        <v>613</v>
      </c>
      <c r="K455" t="s">
        <v>605</v>
      </c>
      <c r="L455">
        <v>7315.72</v>
      </c>
      <c r="M455">
        <v>9473.2080000000005</v>
      </c>
      <c r="N455"/>
      <c r="O455" t="s">
        <v>1313</v>
      </c>
      <c r="P455" t="s">
        <v>612</v>
      </c>
      <c r="Q455" t="s">
        <v>613</v>
      </c>
      <c r="R455" t="s">
        <v>747</v>
      </c>
      <c r="S455" t="s">
        <v>604</v>
      </c>
      <c r="T455" s="535"/>
      <c r="U455" t="s">
        <v>4682</v>
      </c>
    </row>
    <row r="456" spans="1:21" x14ac:dyDescent="0.35">
      <c r="A456" t="s">
        <v>4653</v>
      </c>
      <c r="B456" s="523">
        <v>45505</v>
      </c>
      <c r="C456">
        <v>0.5</v>
      </c>
      <c r="D456" s="523">
        <v>45540</v>
      </c>
      <c r="E456" s="523">
        <v>45540</v>
      </c>
      <c r="F456" t="s">
        <v>613</v>
      </c>
      <c r="G456">
        <v>234757</v>
      </c>
      <c r="H456" t="s">
        <v>562</v>
      </c>
      <c r="I456" t="s">
        <v>560</v>
      </c>
      <c r="J456" t="s">
        <v>613</v>
      </c>
      <c r="K456" t="s">
        <v>605</v>
      </c>
      <c r="L456">
        <v>7141.83</v>
      </c>
      <c r="M456">
        <v>2368.3020000000001</v>
      </c>
      <c r="N456"/>
      <c r="O456" t="s">
        <v>4731</v>
      </c>
      <c r="P456" t="s">
        <v>843</v>
      </c>
      <c r="Q456" t="s">
        <v>613</v>
      </c>
      <c r="R456" t="s">
        <v>1024</v>
      </c>
      <c r="S456" t="s">
        <v>604</v>
      </c>
      <c r="T456" s="535"/>
      <c r="U456" t="s">
        <v>4682</v>
      </c>
    </row>
    <row r="457" spans="1:21" x14ac:dyDescent="0.35">
      <c r="A457" t="s">
        <v>4653</v>
      </c>
      <c r="B457" s="523">
        <v>45536</v>
      </c>
      <c r="C457">
        <v>0.33333333333333331</v>
      </c>
      <c r="D457" s="523">
        <v>45541</v>
      </c>
      <c r="E457" s="523">
        <v>45541</v>
      </c>
      <c r="F457" t="s">
        <v>613</v>
      </c>
      <c r="G457">
        <v>234886</v>
      </c>
      <c r="H457" t="s">
        <v>562</v>
      </c>
      <c r="I457" t="s">
        <v>560</v>
      </c>
      <c r="J457" t="s">
        <v>613</v>
      </c>
      <c r="K457" t="s">
        <v>605</v>
      </c>
      <c r="L457">
        <v>5884.93</v>
      </c>
      <c r="M457">
        <v>4850</v>
      </c>
      <c r="N457"/>
      <c r="O457" t="s">
        <v>4717</v>
      </c>
      <c r="P457" t="s">
        <v>612</v>
      </c>
      <c r="Q457" t="s">
        <v>613</v>
      </c>
      <c r="R457" t="s">
        <v>1024</v>
      </c>
      <c r="S457" t="s">
        <v>604</v>
      </c>
      <c r="T457" s="535"/>
      <c r="U457" t="s">
        <v>4682</v>
      </c>
    </row>
    <row r="458" spans="1:21" x14ac:dyDescent="0.35">
      <c r="A458" t="s">
        <v>4653</v>
      </c>
      <c r="B458" s="523">
        <v>45536</v>
      </c>
      <c r="C458">
        <v>0.5</v>
      </c>
      <c r="D458" s="523">
        <v>45541</v>
      </c>
      <c r="E458" s="523">
        <v>45541</v>
      </c>
      <c r="F458" t="s">
        <v>613</v>
      </c>
      <c r="G458">
        <v>234918</v>
      </c>
      <c r="H458" t="s">
        <v>559</v>
      </c>
      <c r="I458" t="s">
        <v>560</v>
      </c>
      <c r="J458" t="s">
        <v>613</v>
      </c>
      <c r="K458" t="s">
        <v>605</v>
      </c>
      <c r="L458">
        <v>489.44</v>
      </c>
      <c r="M458">
        <v>197</v>
      </c>
      <c r="N458"/>
      <c r="O458" t="s">
        <v>4733</v>
      </c>
      <c r="P458" t="s">
        <v>612</v>
      </c>
      <c r="Q458" t="s">
        <v>613</v>
      </c>
      <c r="R458" t="s">
        <v>1024</v>
      </c>
      <c r="S458" t="s">
        <v>604</v>
      </c>
      <c r="T458" s="535"/>
      <c r="U458" t="s">
        <v>4682</v>
      </c>
    </row>
    <row r="459" spans="1:21" x14ac:dyDescent="0.35">
      <c r="A459" t="s">
        <v>4653</v>
      </c>
      <c r="B459" s="523">
        <v>45536</v>
      </c>
      <c r="C459">
        <v>0.5</v>
      </c>
      <c r="D459" s="523">
        <v>45541</v>
      </c>
      <c r="E459" s="523">
        <v>45541</v>
      </c>
      <c r="F459" t="s">
        <v>613</v>
      </c>
      <c r="G459">
        <v>234917</v>
      </c>
      <c r="H459" t="s">
        <v>559</v>
      </c>
      <c r="I459" t="s">
        <v>560</v>
      </c>
      <c r="J459" t="s">
        <v>613</v>
      </c>
      <c r="K459" t="s">
        <v>605</v>
      </c>
      <c r="L459">
        <v>4920.0099999999993</v>
      </c>
      <c r="M459">
        <v>4740</v>
      </c>
      <c r="N459"/>
      <c r="O459" t="s">
        <v>4733</v>
      </c>
      <c r="P459" t="s">
        <v>612</v>
      </c>
      <c r="Q459" t="s">
        <v>613</v>
      </c>
      <c r="R459" t="s">
        <v>1024</v>
      </c>
      <c r="S459" t="s">
        <v>604</v>
      </c>
      <c r="T459" s="535"/>
      <c r="U459" t="s">
        <v>4682</v>
      </c>
    </row>
    <row r="460" spans="1:21" x14ac:dyDescent="0.35">
      <c r="A460" t="s">
        <v>4653</v>
      </c>
      <c r="B460" s="523">
        <v>45536</v>
      </c>
      <c r="C460">
        <v>1</v>
      </c>
      <c r="D460" s="523">
        <v>45544</v>
      </c>
      <c r="E460" s="523">
        <v>45544</v>
      </c>
      <c r="F460" t="s">
        <v>613</v>
      </c>
      <c r="G460">
        <v>235018</v>
      </c>
      <c r="H460" t="s">
        <v>562</v>
      </c>
      <c r="I460" t="s">
        <v>560</v>
      </c>
      <c r="J460" t="s">
        <v>613</v>
      </c>
      <c r="K460" t="s">
        <v>605</v>
      </c>
      <c r="L460">
        <v>6191.92</v>
      </c>
      <c r="M460">
        <v>12070</v>
      </c>
      <c r="N460"/>
      <c r="O460" t="s">
        <v>4713</v>
      </c>
      <c r="P460" t="s">
        <v>612</v>
      </c>
      <c r="Q460" t="s">
        <v>613</v>
      </c>
      <c r="R460" t="s">
        <v>1024</v>
      </c>
      <c r="S460" t="s">
        <v>604</v>
      </c>
      <c r="T460" s="535"/>
      <c r="U460" t="s">
        <v>4682</v>
      </c>
    </row>
    <row r="461" spans="1:21" x14ac:dyDescent="0.35">
      <c r="A461" t="s">
        <v>4653</v>
      </c>
      <c r="B461" s="523">
        <v>45536</v>
      </c>
      <c r="C461">
        <v>1</v>
      </c>
      <c r="D461" s="523">
        <v>45545</v>
      </c>
      <c r="E461" s="523">
        <v>45545</v>
      </c>
      <c r="F461" t="s">
        <v>613</v>
      </c>
      <c r="G461">
        <v>235175</v>
      </c>
      <c r="H461" t="s">
        <v>639</v>
      </c>
      <c r="I461" t="s">
        <v>560</v>
      </c>
      <c r="J461" t="s">
        <v>613</v>
      </c>
      <c r="K461" t="s">
        <v>605</v>
      </c>
      <c r="L461">
        <v>4950.4300000000012</v>
      </c>
      <c r="M461">
        <v>4540</v>
      </c>
      <c r="N461"/>
      <c r="O461" t="s">
        <v>1015</v>
      </c>
      <c r="P461" t="s">
        <v>612</v>
      </c>
      <c r="Q461" t="s">
        <v>613</v>
      </c>
      <c r="R461" t="s">
        <v>1024</v>
      </c>
      <c r="S461" t="s">
        <v>604</v>
      </c>
      <c r="T461" s="535"/>
      <c r="U461" t="s">
        <v>4682</v>
      </c>
    </row>
    <row r="462" spans="1:21" x14ac:dyDescent="0.35">
      <c r="A462" t="s">
        <v>4653</v>
      </c>
      <c r="B462" s="523">
        <v>45536</v>
      </c>
      <c r="C462">
        <v>0.5</v>
      </c>
      <c r="D462" s="523">
        <v>45545</v>
      </c>
      <c r="E462" s="523">
        <v>45545</v>
      </c>
      <c r="F462" t="s">
        <v>613</v>
      </c>
      <c r="G462">
        <v>235174</v>
      </c>
      <c r="H462" t="s">
        <v>559</v>
      </c>
      <c r="I462" t="s">
        <v>560</v>
      </c>
      <c r="J462" t="s">
        <v>613</v>
      </c>
      <c r="K462" t="s">
        <v>605</v>
      </c>
      <c r="L462">
        <v>3521.4100000000003</v>
      </c>
      <c r="M462">
        <v>900</v>
      </c>
      <c r="N462"/>
      <c r="O462" t="s">
        <v>1020</v>
      </c>
      <c r="P462" t="s">
        <v>618</v>
      </c>
      <c r="Q462" t="s">
        <v>613</v>
      </c>
      <c r="R462" t="s">
        <v>1024</v>
      </c>
      <c r="S462" t="s">
        <v>604</v>
      </c>
      <c r="T462" s="535"/>
      <c r="U462" t="s">
        <v>4682</v>
      </c>
    </row>
    <row r="463" spans="1:21" x14ac:dyDescent="0.35">
      <c r="A463" t="s">
        <v>4653</v>
      </c>
      <c r="B463" s="523">
        <v>45536</v>
      </c>
      <c r="C463">
        <v>0.5</v>
      </c>
      <c r="D463" s="523">
        <v>45548</v>
      </c>
      <c r="E463" s="523">
        <v>45548</v>
      </c>
      <c r="F463" t="s">
        <v>613</v>
      </c>
      <c r="G463">
        <v>235458</v>
      </c>
      <c r="H463" t="s">
        <v>562</v>
      </c>
      <c r="I463" t="s">
        <v>560</v>
      </c>
      <c r="J463" t="s">
        <v>613</v>
      </c>
      <c r="K463" t="s">
        <v>4660</v>
      </c>
      <c r="L463">
        <v>6502.2000000000007</v>
      </c>
      <c r="M463">
        <v>24608</v>
      </c>
      <c r="N463"/>
      <c r="O463" t="s">
        <v>1027</v>
      </c>
      <c r="P463" t="s">
        <v>612</v>
      </c>
      <c r="Q463" t="s">
        <v>4686</v>
      </c>
      <c r="R463" t="s">
        <v>1024</v>
      </c>
      <c r="S463" t="s">
        <v>604</v>
      </c>
      <c r="T463" s="535"/>
      <c r="U463" t="s">
        <v>4682</v>
      </c>
    </row>
    <row r="464" spans="1:21" x14ac:dyDescent="0.35">
      <c r="A464" t="s">
        <v>4653</v>
      </c>
      <c r="B464" s="523">
        <v>45536</v>
      </c>
      <c r="C464">
        <v>0.33333333333333331</v>
      </c>
      <c r="D464" s="523">
        <v>45551</v>
      </c>
      <c r="E464" s="523">
        <v>45551</v>
      </c>
      <c r="F464" t="s">
        <v>613</v>
      </c>
      <c r="G464">
        <v>235542</v>
      </c>
      <c r="H464" t="s">
        <v>562</v>
      </c>
      <c r="I464" t="s">
        <v>866</v>
      </c>
      <c r="J464" t="s">
        <v>613</v>
      </c>
      <c r="K464" t="s">
        <v>605</v>
      </c>
      <c r="L464">
        <v>4384.17</v>
      </c>
      <c r="M464">
        <v>727</v>
      </c>
      <c r="N464"/>
      <c r="O464" t="s">
        <v>1007</v>
      </c>
      <c r="P464" t="s">
        <v>618</v>
      </c>
      <c r="Q464" t="s">
        <v>613</v>
      </c>
      <c r="R464" t="s">
        <v>1024</v>
      </c>
      <c r="S464" t="s">
        <v>604</v>
      </c>
      <c r="T464" s="535"/>
      <c r="U464" t="s">
        <v>4682</v>
      </c>
    </row>
    <row r="465" spans="1:21" x14ac:dyDescent="0.35">
      <c r="A465" t="s">
        <v>4653</v>
      </c>
      <c r="B465" s="523">
        <v>45536</v>
      </c>
      <c r="C465">
        <v>1</v>
      </c>
      <c r="D465" s="523">
        <v>45551</v>
      </c>
      <c r="E465" s="523">
        <v>45551</v>
      </c>
      <c r="F465" t="s">
        <v>613</v>
      </c>
      <c r="G465">
        <v>235546</v>
      </c>
      <c r="H465" t="s">
        <v>559</v>
      </c>
      <c r="I465" t="s">
        <v>560</v>
      </c>
      <c r="J465" t="s">
        <v>613</v>
      </c>
      <c r="K465" t="s">
        <v>605</v>
      </c>
      <c r="L465">
        <v>4187.54</v>
      </c>
      <c r="M465">
        <v>2560</v>
      </c>
      <c r="N465"/>
      <c r="O465" t="s">
        <v>2888</v>
      </c>
      <c r="P465" t="s">
        <v>618</v>
      </c>
      <c r="Q465" t="s">
        <v>613</v>
      </c>
      <c r="R465" t="s">
        <v>1024</v>
      </c>
      <c r="S465" t="s">
        <v>604</v>
      </c>
      <c r="T465" s="535"/>
      <c r="U465" t="s">
        <v>4682</v>
      </c>
    </row>
    <row r="466" spans="1:21" x14ac:dyDescent="0.35">
      <c r="A466" t="s">
        <v>4653</v>
      </c>
      <c r="B466" s="523">
        <v>45536</v>
      </c>
      <c r="C466">
        <v>0.5</v>
      </c>
      <c r="D466" s="523">
        <v>45553</v>
      </c>
      <c r="E466" s="523">
        <v>45553</v>
      </c>
      <c r="F466" t="s">
        <v>613</v>
      </c>
      <c r="G466">
        <v>235834</v>
      </c>
      <c r="H466" t="s">
        <v>562</v>
      </c>
      <c r="I466" t="s">
        <v>560</v>
      </c>
      <c r="J466" t="s">
        <v>613</v>
      </c>
      <c r="K466" t="s">
        <v>605</v>
      </c>
      <c r="L466">
        <v>6322.7</v>
      </c>
      <c r="M466">
        <v>15194.673000000001</v>
      </c>
      <c r="N466"/>
      <c r="O466" t="s">
        <v>1025</v>
      </c>
      <c r="P466" t="s">
        <v>612</v>
      </c>
      <c r="Q466" t="s">
        <v>613</v>
      </c>
      <c r="R466" t="s">
        <v>1024</v>
      </c>
      <c r="S466" t="s">
        <v>604</v>
      </c>
      <c r="T466" s="535"/>
      <c r="U466" t="s">
        <v>4682</v>
      </c>
    </row>
    <row r="467" spans="1:21" x14ac:dyDescent="0.35">
      <c r="A467" t="s">
        <v>4653</v>
      </c>
      <c r="B467" s="523">
        <v>45536</v>
      </c>
      <c r="C467">
        <v>1</v>
      </c>
      <c r="D467" s="523">
        <v>45553</v>
      </c>
      <c r="E467" s="523">
        <v>45553</v>
      </c>
      <c r="F467" t="s">
        <v>613</v>
      </c>
      <c r="G467">
        <v>235838</v>
      </c>
      <c r="H467" t="s">
        <v>562</v>
      </c>
      <c r="I467" t="s">
        <v>560</v>
      </c>
      <c r="J467" t="s">
        <v>613</v>
      </c>
      <c r="K467" t="s">
        <v>605</v>
      </c>
      <c r="L467">
        <v>6168.4400000000005</v>
      </c>
      <c r="M467">
        <v>9726.5589999999993</v>
      </c>
      <c r="N467"/>
      <c r="O467" t="s">
        <v>4733</v>
      </c>
      <c r="P467" t="s">
        <v>612</v>
      </c>
      <c r="Q467" t="s">
        <v>613</v>
      </c>
      <c r="R467" t="s">
        <v>1024</v>
      </c>
      <c r="S467" t="s">
        <v>604</v>
      </c>
      <c r="T467" s="535"/>
      <c r="U467" t="s">
        <v>4682</v>
      </c>
    </row>
    <row r="468" spans="1:21" x14ac:dyDescent="0.35">
      <c r="A468" t="s">
        <v>4653</v>
      </c>
      <c r="B468" s="523">
        <v>45536</v>
      </c>
      <c r="C468">
        <v>1</v>
      </c>
      <c r="D468" s="523">
        <v>45553</v>
      </c>
      <c r="E468" s="523">
        <v>45553</v>
      </c>
      <c r="F468" t="s">
        <v>613</v>
      </c>
      <c r="G468">
        <v>235839</v>
      </c>
      <c r="H468" t="s">
        <v>562</v>
      </c>
      <c r="I468" t="s">
        <v>560</v>
      </c>
      <c r="J468" t="s">
        <v>613</v>
      </c>
      <c r="K468" t="s">
        <v>605</v>
      </c>
      <c r="L468">
        <v>6286</v>
      </c>
      <c r="M468">
        <v>13893.781000000001</v>
      </c>
      <c r="N468"/>
      <c r="O468" t="s">
        <v>1313</v>
      </c>
      <c r="P468" t="s">
        <v>612</v>
      </c>
      <c r="Q468" t="s">
        <v>613</v>
      </c>
      <c r="R468" t="s">
        <v>1024</v>
      </c>
      <c r="S468" t="s">
        <v>604</v>
      </c>
      <c r="T468" s="535"/>
      <c r="U468" t="s">
        <v>4682</v>
      </c>
    </row>
    <row r="469" spans="1:21" x14ac:dyDescent="0.35">
      <c r="A469" t="s">
        <v>4653</v>
      </c>
      <c r="B469" s="523">
        <v>45536</v>
      </c>
      <c r="C469">
        <v>0.5</v>
      </c>
      <c r="D469" s="523">
        <v>45554</v>
      </c>
      <c r="E469" s="523">
        <v>45554</v>
      </c>
      <c r="F469" t="s">
        <v>613</v>
      </c>
      <c r="G469">
        <v>235879</v>
      </c>
      <c r="H469" t="s">
        <v>562</v>
      </c>
      <c r="I469" t="s">
        <v>560</v>
      </c>
      <c r="J469" t="s">
        <v>613</v>
      </c>
      <c r="K469" t="s">
        <v>605</v>
      </c>
      <c r="L469">
        <v>5397.5</v>
      </c>
      <c r="M469">
        <v>12049.210999999999</v>
      </c>
      <c r="N469"/>
      <c r="O469" t="s">
        <v>1025</v>
      </c>
      <c r="P469" t="s">
        <v>612</v>
      </c>
      <c r="Q469" t="s">
        <v>613</v>
      </c>
      <c r="R469" t="s">
        <v>1024</v>
      </c>
      <c r="S469" t="s">
        <v>604</v>
      </c>
      <c r="T469" s="535"/>
      <c r="U469" t="s">
        <v>4682</v>
      </c>
    </row>
    <row r="470" spans="1:21" x14ac:dyDescent="0.35">
      <c r="A470" t="s">
        <v>4653</v>
      </c>
      <c r="B470" s="523">
        <v>45536</v>
      </c>
      <c r="C470">
        <v>0.5</v>
      </c>
      <c r="D470" s="523">
        <v>45554</v>
      </c>
      <c r="E470" s="523">
        <v>45554</v>
      </c>
      <c r="F470" t="s">
        <v>613</v>
      </c>
      <c r="G470">
        <v>235876</v>
      </c>
      <c r="H470" t="s">
        <v>562</v>
      </c>
      <c r="I470" t="s">
        <v>560</v>
      </c>
      <c r="J470" t="s">
        <v>613</v>
      </c>
      <c r="K470" t="s">
        <v>605</v>
      </c>
      <c r="L470">
        <v>5380.73</v>
      </c>
      <c r="M470">
        <v>11454.777</v>
      </c>
      <c r="N470"/>
      <c r="O470" t="s">
        <v>4698</v>
      </c>
      <c r="P470" t="s">
        <v>612</v>
      </c>
      <c r="Q470" t="s">
        <v>613</v>
      </c>
      <c r="R470" t="s">
        <v>1024</v>
      </c>
      <c r="S470" t="s">
        <v>604</v>
      </c>
      <c r="T470" s="535"/>
      <c r="U470" t="s">
        <v>4682</v>
      </c>
    </row>
    <row r="471" spans="1:21" x14ac:dyDescent="0.35">
      <c r="A471" t="s">
        <v>4653</v>
      </c>
      <c r="B471" s="523">
        <v>45536</v>
      </c>
      <c r="C471">
        <v>0.33333333333333331</v>
      </c>
      <c r="D471" s="523">
        <v>45554</v>
      </c>
      <c r="E471" s="523">
        <v>45554</v>
      </c>
      <c r="F471" t="s">
        <v>613</v>
      </c>
      <c r="G471">
        <v>235913</v>
      </c>
      <c r="H471" t="s">
        <v>562</v>
      </c>
      <c r="I471" t="s">
        <v>560</v>
      </c>
      <c r="J471" t="s">
        <v>613</v>
      </c>
      <c r="K471" t="s">
        <v>605</v>
      </c>
      <c r="L471">
        <v>6366.25</v>
      </c>
      <c r="M471">
        <v>12615.909</v>
      </c>
      <c r="N471"/>
      <c r="O471" t="s">
        <v>1019</v>
      </c>
      <c r="P471" t="s">
        <v>612</v>
      </c>
      <c r="Q471" t="s">
        <v>613</v>
      </c>
      <c r="R471" t="s">
        <v>1024</v>
      </c>
      <c r="S471" t="s">
        <v>604</v>
      </c>
      <c r="T471" s="535"/>
      <c r="U471" t="s">
        <v>4682</v>
      </c>
    </row>
    <row r="472" spans="1:21" x14ac:dyDescent="0.35">
      <c r="A472" t="s">
        <v>4653</v>
      </c>
      <c r="B472" s="523">
        <v>45536</v>
      </c>
      <c r="C472">
        <v>0.5</v>
      </c>
      <c r="D472" s="523">
        <v>45554</v>
      </c>
      <c r="E472" s="523">
        <v>45554</v>
      </c>
      <c r="F472" t="s">
        <v>613</v>
      </c>
      <c r="G472">
        <v>235915</v>
      </c>
      <c r="H472" t="s">
        <v>562</v>
      </c>
      <c r="I472" t="s">
        <v>560</v>
      </c>
      <c r="J472" t="s">
        <v>613</v>
      </c>
      <c r="K472" t="s">
        <v>605</v>
      </c>
      <c r="L472">
        <v>6263.19</v>
      </c>
      <c r="M472">
        <v>11784.091</v>
      </c>
      <c r="N472"/>
      <c r="O472" t="s">
        <v>1248</v>
      </c>
      <c r="P472" t="s">
        <v>612</v>
      </c>
      <c r="Q472" t="s">
        <v>613</v>
      </c>
      <c r="R472" t="s">
        <v>1024</v>
      </c>
      <c r="S472" t="s">
        <v>604</v>
      </c>
      <c r="T472" s="535"/>
      <c r="U472" t="s">
        <v>4682</v>
      </c>
    </row>
    <row r="473" spans="1:21" x14ac:dyDescent="0.35">
      <c r="A473" t="s">
        <v>4653</v>
      </c>
      <c r="B473" s="523">
        <v>45536</v>
      </c>
      <c r="C473">
        <v>0.5</v>
      </c>
      <c r="D473" s="523">
        <v>45555</v>
      </c>
      <c r="E473" s="523">
        <v>45555</v>
      </c>
      <c r="F473" t="s">
        <v>613</v>
      </c>
      <c r="G473">
        <v>235930</v>
      </c>
      <c r="H473" t="s">
        <v>562</v>
      </c>
      <c r="I473" t="s">
        <v>560</v>
      </c>
      <c r="J473" t="s">
        <v>613</v>
      </c>
      <c r="K473" t="s">
        <v>605</v>
      </c>
      <c r="L473">
        <v>8485.76</v>
      </c>
      <c r="M473">
        <v>13513.008</v>
      </c>
      <c r="N473"/>
      <c r="O473" t="s">
        <v>1199</v>
      </c>
      <c r="P473" t="s">
        <v>612</v>
      </c>
      <c r="Q473" t="s">
        <v>613</v>
      </c>
      <c r="R473" t="s">
        <v>1024</v>
      </c>
      <c r="S473" t="s">
        <v>604</v>
      </c>
      <c r="T473" s="535"/>
      <c r="U473" t="s">
        <v>4682</v>
      </c>
    </row>
    <row r="474" spans="1:21" x14ac:dyDescent="0.35">
      <c r="A474" t="s">
        <v>4653</v>
      </c>
      <c r="B474" s="523">
        <v>45536</v>
      </c>
      <c r="C474">
        <v>1</v>
      </c>
      <c r="D474" s="523">
        <v>45555</v>
      </c>
      <c r="E474" s="523">
        <v>45555</v>
      </c>
      <c r="F474" t="s">
        <v>613</v>
      </c>
      <c r="G474">
        <v>235933</v>
      </c>
      <c r="H474" t="s">
        <v>562</v>
      </c>
      <c r="I474" t="s">
        <v>560</v>
      </c>
      <c r="J474" t="s">
        <v>613</v>
      </c>
      <c r="K474" t="s">
        <v>605</v>
      </c>
      <c r="L474">
        <v>8446.18</v>
      </c>
      <c r="M474">
        <v>12284.553</v>
      </c>
      <c r="N474"/>
      <c r="O474" t="s">
        <v>1017</v>
      </c>
      <c r="P474" t="s">
        <v>612</v>
      </c>
      <c r="Q474" t="s">
        <v>613</v>
      </c>
      <c r="R474" t="s">
        <v>1024</v>
      </c>
      <c r="S474" t="s">
        <v>604</v>
      </c>
      <c r="T474" s="535"/>
      <c r="U474" t="s">
        <v>4682</v>
      </c>
    </row>
    <row r="475" spans="1:21" x14ac:dyDescent="0.35">
      <c r="A475" t="s">
        <v>4653</v>
      </c>
      <c r="B475" s="523">
        <v>45536</v>
      </c>
      <c r="C475">
        <v>0.5</v>
      </c>
      <c r="D475" s="523">
        <v>45555</v>
      </c>
      <c r="E475" s="523">
        <v>45555</v>
      </c>
      <c r="F475" t="s">
        <v>613</v>
      </c>
      <c r="G475">
        <v>235932</v>
      </c>
      <c r="H475" t="s">
        <v>562</v>
      </c>
      <c r="I475" t="s">
        <v>560</v>
      </c>
      <c r="J475" t="s">
        <v>613</v>
      </c>
      <c r="K475" t="s">
        <v>605</v>
      </c>
      <c r="L475">
        <v>8470.25</v>
      </c>
      <c r="M475">
        <v>10714.057000000001</v>
      </c>
      <c r="N475"/>
      <c r="O475" t="s">
        <v>2888</v>
      </c>
      <c r="P475" t="s">
        <v>612</v>
      </c>
      <c r="Q475" t="s">
        <v>613</v>
      </c>
      <c r="R475" t="s">
        <v>1024</v>
      </c>
      <c r="S475" t="s">
        <v>604</v>
      </c>
      <c r="T475" s="535"/>
      <c r="U475" t="s">
        <v>4682</v>
      </c>
    </row>
    <row r="476" spans="1:21" x14ac:dyDescent="0.35">
      <c r="A476" t="s">
        <v>4653</v>
      </c>
      <c r="B476" s="523">
        <v>45536</v>
      </c>
      <c r="C476">
        <v>0.5</v>
      </c>
      <c r="D476" s="523">
        <v>45555</v>
      </c>
      <c r="E476" s="523">
        <v>45555</v>
      </c>
      <c r="F476" t="s">
        <v>613</v>
      </c>
      <c r="G476">
        <v>235931</v>
      </c>
      <c r="H476" t="s">
        <v>562</v>
      </c>
      <c r="I476" t="s">
        <v>560</v>
      </c>
      <c r="J476" t="s">
        <v>613</v>
      </c>
      <c r="K476" t="s">
        <v>605</v>
      </c>
      <c r="L476">
        <v>8483.2800000000007</v>
      </c>
      <c r="M476">
        <v>10969.383</v>
      </c>
      <c r="N476"/>
      <c r="O476" t="s">
        <v>1012</v>
      </c>
      <c r="P476" t="s">
        <v>612</v>
      </c>
      <c r="Q476" t="s">
        <v>613</v>
      </c>
      <c r="R476" t="s">
        <v>747</v>
      </c>
      <c r="S476" t="s">
        <v>604</v>
      </c>
      <c r="T476" s="535"/>
      <c r="U476" t="s">
        <v>4682</v>
      </c>
    </row>
    <row r="477" spans="1:21" x14ac:dyDescent="0.35">
      <c r="A477" t="s">
        <v>4653</v>
      </c>
      <c r="B477" s="523">
        <v>45536</v>
      </c>
      <c r="C477">
        <v>1</v>
      </c>
      <c r="D477" s="523">
        <v>45558</v>
      </c>
      <c r="E477" s="523">
        <v>45558</v>
      </c>
      <c r="F477" t="s">
        <v>613</v>
      </c>
      <c r="G477">
        <v>236033</v>
      </c>
      <c r="H477" t="s">
        <v>562</v>
      </c>
      <c r="I477" t="s">
        <v>560</v>
      </c>
      <c r="J477" t="s">
        <v>613</v>
      </c>
      <c r="K477" t="s">
        <v>605</v>
      </c>
      <c r="L477">
        <v>6283.62</v>
      </c>
      <c r="M477">
        <v>11600</v>
      </c>
      <c r="N477"/>
      <c r="O477" t="s">
        <v>1020</v>
      </c>
      <c r="P477" t="s">
        <v>612</v>
      </c>
      <c r="Q477" t="s">
        <v>613</v>
      </c>
      <c r="R477" t="s">
        <v>1024</v>
      </c>
      <c r="S477" t="s">
        <v>604</v>
      </c>
      <c r="T477" s="535"/>
      <c r="U477" t="s">
        <v>4682</v>
      </c>
    </row>
    <row r="478" spans="1:21" x14ac:dyDescent="0.35">
      <c r="A478" t="s">
        <v>4653</v>
      </c>
      <c r="B478" s="523">
        <v>45536</v>
      </c>
      <c r="C478">
        <v>1</v>
      </c>
      <c r="D478" s="523">
        <v>45559</v>
      </c>
      <c r="E478" s="523">
        <v>45559</v>
      </c>
      <c r="F478" t="s">
        <v>613</v>
      </c>
      <c r="G478">
        <v>236172</v>
      </c>
      <c r="H478" t="s">
        <v>559</v>
      </c>
      <c r="I478" t="s">
        <v>560</v>
      </c>
      <c r="J478" t="s">
        <v>613</v>
      </c>
      <c r="K478" t="s">
        <v>605</v>
      </c>
      <c r="L478">
        <v>776.56999999999994</v>
      </c>
      <c r="M478">
        <v>419.57</v>
      </c>
      <c r="N478"/>
      <c r="O478" t="s">
        <v>4685</v>
      </c>
      <c r="P478" t="s">
        <v>4727</v>
      </c>
      <c r="Q478" t="s">
        <v>613</v>
      </c>
      <c r="R478" t="s">
        <v>1024</v>
      </c>
      <c r="S478" t="s">
        <v>604</v>
      </c>
      <c r="T478" s="535"/>
      <c r="U478" t="s">
        <v>4682</v>
      </c>
    </row>
    <row r="479" spans="1:21" x14ac:dyDescent="0.35">
      <c r="A479" t="s">
        <v>4653</v>
      </c>
      <c r="B479" s="523">
        <v>45536</v>
      </c>
      <c r="C479">
        <v>0.33333333333333331</v>
      </c>
      <c r="D479" s="523">
        <v>45560</v>
      </c>
      <c r="E479" s="523">
        <v>45560</v>
      </c>
      <c r="F479" t="s">
        <v>613</v>
      </c>
      <c r="G479">
        <v>236028</v>
      </c>
      <c r="H479" t="s">
        <v>562</v>
      </c>
      <c r="I479" t="s">
        <v>866</v>
      </c>
      <c r="J479" t="s">
        <v>613</v>
      </c>
      <c r="K479" t="s">
        <v>605</v>
      </c>
      <c r="L479">
        <v>25195.319999999996</v>
      </c>
      <c r="M479">
        <v>7410</v>
      </c>
      <c r="N479"/>
      <c r="O479" t="s">
        <v>1019</v>
      </c>
      <c r="P479" t="s">
        <v>843</v>
      </c>
      <c r="Q479" t="s">
        <v>613</v>
      </c>
      <c r="R479" t="s">
        <v>1024</v>
      </c>
      <c r="S479" t="s">
        <v>604</v>
      </c>
      <c r="T479" s="535"/>
      <c r="U479" t="s">
        <v>4682</v>
      </c>
    </row>
    <row r="480" spans="1:21" x14ac:dyDescent="0.35">
      <c r="A480" t="s">
        <v>4653</v>
      </c>
      <c r="B480" s="523">
        <v>45536</v>
      </c>
      <c r="C480">
        <v>0.5</v>
      </c>
      <c r="D480" s="523">
        <v>45560</v>
      </c>
      <c r="E480" s="523">
        <v>45560</v>
      </c>
      <c r="F480" t="s">
        <v>613</v>
      </c>
      <c r="G480">
        <v>236319</v>
      </c>
      <c r="H480" t="s">
        <v>562</v>
      </c>
      <c r="I480" t="s">
        <v>560</v>
      </c>
      <c r="J480" t="s">
        <v>613</v>
      </c>
      <c r="K480" t="s">
        <v>605</v>
      </c>
      <c r="L480">
        <v>6281.22</v>
      </c>
      <c r="M480">
        <v>2099.5</v>
      </c>
      <c r="N480"/>
      <c r="O480" t="s">
        <v>4715</v>
      </c>
      <c r="P480" t="s">
        <v>612</v>
      </c>
      <c r="Q480" t="s">
        <v>613</v>
      </c>
      <c r="R480" t="s">
        <v>747</v>
      </c>
      <c r="S480" t="s">
        <v>604</v>
      </c>
      <c r="T480" s="535"/>
      <c r="U480" t="s">
        <v>4682</v>
      </c>
    </row>
    <row r="481" spans="1:21" x14ac:dyDescent="0.35">
      <c r="A481" t="s">
        <v>4653</v>
      </c>
      <c r="B481" s="523">
        <v>45536</v>
      </c>
      <c r="C481">
        <v>1</v>
      </c>
      <c r="D481" s="523">
        <v>45560</v>
      </c>
      <c r="E481" s="523">
        <v>45560</v>
      </c>
      <c r="F481" t="s">
        <v>613</v>
      </c>
      <c r="G481">
        <v>236320</v>
      </c>
      <c r="H481" t="s">
        <v>562</v>
      </c>
      <c r="I481" t="s">
        <v>560</v>
      </c>
      <c r="J481" t="s">
        <v>613</v>
      </c>
      <c r="K481" t="s">
        <v>605</v>
      </c>
      <c r="L481">
        <v>4190.01</v>
      </c>
      <c r="M481">
        <v>735</v>
      </c>
      <c r="N481"/>
      <c r="O481" t="s">
        <v>4734</v>
      </c>
      <c r="P481" t="s">
        <v>618</v>
      </c>
      <c r="Q481" t="s">
        <v>613</v>
      </c>
      <c r="R481" t="s">
        <v>1024</v>
      </c>
      <c r="S481" t="s">
        <v>604</v>
      </c>
      <c r="T481" s="535"/>
      <c r="U481" t="s">
        <v>4682</v>
      </c>
    </row>
    <row r="482" spans="1:21" x14ac:dyDescent="0.35">
      <c r="A482" t="s">
        <v>4653</v>
      </c>
      <c r="B482" s="523">
        <v>45536</v>
      </c>
      <c r="C482">
        <v>0.5</v>
      </c>
      <c r="D482" s="523">
        <v>45561</v>
      </c>
      <c r="E482" s="523">
        <v>45561</v>
      </c>
      <c r="F482" t="s">
        <v>613</v>
      </c>
      <c r="G482">
        <v>236400</v>
      </c>
      <c r="H482" t="s">
        <v>559</v>
      </c>
      <c r="I482" t="s">
        <v>560</v>
      </c>
      <c r="J482" t="s">
        <v>613</v>
      </c>
      <c r="K482" t="s">
        <v>605</v>
      </c>
      <c r="L482">
        <v>5402.5</v>
      </c>
      <c r="M482">
        <v>3008</v>
      </c>
      <c r="N482"/>
      <c r="O482" t="s">
        <v>1020</v>
      </c>
      <c r="P482" t="s">
        <v>612</v>
      </c>
      <c r="Q482" t="s">
        <v>613</v>
      </c>
      <c r="R482" t="s">
        <v>1024</v>
      </c>
      <c r="S482" t="s">
        <v>604</v>
      </c>
      <c r="T482" s="535"/>
      <c r="U482" t="s">
        <v>4682</v>
      </c>
    </row>
    <row r="483" spans="1:21" x14ac:dyDescent="0.35">
      <c r="A483" t="s">
        <v>4653</v>
      </c>
      <c r="B483" s="523">
        <v>45536</v>
      </c>
      <c r="C483">
        <v>0.5</v>
      </c>
      <c r="D483" s="523">
        <v>45561</v>
      </c>
      <c r="E483" s="523">
        <v>45561</v>
      </c>
      <c r="F483" t="s">
        <v>613</v>
      </c>
      <c r="G483">
        <v>236403</v>
      </c>
      <c r="H483" t="s">
        <v>562</v>
      </c>
      <c r="I483" t="s">
        <v>560</v>
      </c>
      <c r="J483" t="s">
        <v>613</v>
      </c>
      <c r="K483" t="s">
        <v>605</v>
      </c>
      <c r="L483">
        <v>6252.04</v>
      </c>
      <c r="M483">
        <v>11788</v>
      </c>
      <c r="N483"/>
      <c r="O483" t="s">
        <v>1027</v>
      </c>
      <c r="P483" t="s">
        <v>612</v>
      </c>
      <c r="Q483" t="s">
        <v>613</v>
      </c>
      <c r="R483" t="s">
        <v>1024</v>
      </c>
      <c r="S483" t="s">
        <v>604</v>
      </c>
      <c r="T483" s="535"/>
      <c r="U483" t="s">
        <v>4682</v>
      </c>
    </row>
    <row r="484" spans="1:21" x14ac:dyDescent="0.35">
      <c r="A484" t="s">
        <v>4653</v>
      </c>
      <c r="B484" s="523">
        <v>45536</v>
      </c>
      <c r="C484">
        <v>0.5</v>
      </c>
      <c r="D484" s="523">
        <v>45562</v>
      </c>
      <c r="E484" s="523">
        <v>45562</v>
      </c>
      <c r="F484" t="s">
        <v>613</v>
      </c>
      <c r="G484">
        <v>236414</v>
      </c>
      <c r="H484" t="s">
        <v>562</v>
      </c>
      <c r="I484" t="s">
        <v>560</v>
      </c>
      <c r="J484" t="s">
        <v>613</v>
      </c>
      <c r="K484" t="s">
        <v>605</v>
      </c>
      <c r="L484">
        <v>6570.68</v>
      </c>
      <c r="M484">
        <v>13670</v>
      </c>
      <c r="N484"/>
      <c r="O484" t="s">
        <v>1012</v>
      </c>
      <c r="P484" t="s">
        <v>612</v>
      </c>
      <c r="Q484" t="s">
        <v>613</v>
      </c>
      <c r="R484" t="s">
        <v>1024</v>
      </c>
      <c r="S484" t="s">
        <v>604</v>
      </c>
      <c r="T484" s="535"/>
      <c r="U484" t="s">
        <v>4682</v>
      </c>
    </row>
    <row r="485" spans="1:21" x14ac:dyDescent="0.35">
      <c r="A485" t="s">
        <v>4653</v>
      </c>
      <c r="B485" s="523">
        <v>45536</v>
      </c>
      <c r="C485">
        <v>0.5</v>
      </c>
      <c r="D485" s="523">
        <v>45562</v>
      </c>
      <c r="E485" s="523">
        <v>45562</v>
      </c>
      <c r="F485" t="s">
        <v>613</v>
      </c>
      <c r="G485">
        <v>236500</v>
      </c>
      <c r="H485" t="s">
        <v>562</v>
      </c>
      <c r="I485" t="s">
        <v>560</v>
      </c>
      <c r="J485" t="s">
        <v>613</v>
      </c>
      <c r="K485" t="s">
        <v>605</v>
      </c>
      <c r="L485">
        <v>6327.7</v>
      </c>
      <c r="M485">
        <v>13837.698</v>
      </c>
      <c r="N485"/>
      <c r="O485" t="s">
        <v>4698</v>
      </c>
      <c r="P485" t="s">
        <v>612</v>
      </c>
      <c r="Q485" t="s">
        <v>613</v>
      </c>
      <c r="R485" t="s">
        <v>1024</v>
      </c>
      <c r="S485" t="s">
        <v>604</v>
      </c>
      <c r="T485" s="535"/>
      <c r="U485" t="s">
        <v>4682</v>
      </c>
    </row>
    <row r="486" spans="1:21" x14ac:dyDescent="0.35">
      <c r="A486" t="s">
        <v>4653</v>
      </c>
      <c r="B486" s="523">
        <v>45536</v>
      </c>
      <c r="C486">
        <v>1</v>
      </c>
      <c r="D486" s="523">
        <v>45562</v>
      </c>
      <c r="E486" s="523">
        <v>45562</v>
      </c>
      <c r="F486" t="s">
        <v>613</v>
      </c>
      <c r="G486">
        <v>236501</v>
      </c>
      <c r="H486" t="s">
        <v>562</v>
      </c>
      <c r="I486" t="s">
        <v>560</v>
      </c>
      <c r="J486" t="s">
        <v>613</v>
      </c>
      <c r="K486" t="s">
        <v>605</v>
      </c>
      <c r="L486">
        <v>6251.54</v>
      </c>
      <c r="M486">
        <v>11787.302</v>
      </c>
      <c r="N486"/>
      <c r="O486" t="s">
        <v>1023</v>
      </c>
      <c r="P486" t="s">
        <v>612</v>
      </c>
      <c r="Q486" t="s">
        <v>613</v>
      </c>
      <c r="R486" t="s">
        <v>1024</v>
      </c>
      <c r="S486" t="s">
        <v>604</v>
      </c>
      <c r="T486" s="535"/>
      <c r="U486" t="s">
        <v>4682</v>
      </c>
    </row>
    <row r="487" spans="1:21" x14ac:dyDescent="0.35">
      <c r="A487" t="s">
        <v>4653</v>
      </c>
      <c r="B487" s="523">
        <v>45536</v>
      </c>
      <c r="C487">
        <v>1</v>
      </c>
      <c r="D487" s="523">
        <v>45562</v>
      </c>
      <c r="E487" s="523">
        <v>45562</v>
      </c>
      <c r="F487" t="s">
        <v>613</v>
      </c>
      <c r="G487">
        <v>236502</v>
      </c>
      <c r="H487" t="s">
        <v>908</v>
      </c>
      <c r="I487" t="s">
        <v>560</v>
      </c>
      <c r="J487" t="s">
        <v>613</v>
      </c>
      <c r="K487" t="s">
        <v>605</v>
      </c>
      <c r="L487">
        <v>2497.8499999999995</v>
      </c>
      <c r="M487">
        <v>1200</v>
      </c>
      <c r="N487"/>
      <c r="O487" t="s">
        <v>4685</v>
      </c>
      <c r="P487" t="s">
        <v>4727</v>
      </c>
      <c r="Q487" t="s">
        <v>613</v>
      </c>
      <c r="R487" t="s">
        <v>1024</v>
      </c>
      <c r="S487" t="s">
        <v>604</v>
      </c>
      <c r="T487" s="535"/>
      <c r="U487" t="s">
        <v>4682</v>
      </c>
    </row>
    <row r="488" spans="1:21" x14ac:dyDescent="0.35">
      <c r="A488" t="s">
        <v>4653</v>
      </c>
      <c r="B488" s="523">
        <v>45536</v>
      </c>
      <c r="C488">
        <v>0.33333333333333331</v>
      </c>
      <c r="D488" s="523">
        <v>45566</v>
      </c>
      <c r="E488" s="523">
        <v>45566</v>
      </c>
      <c r="F488" t="s">
        <v>613</v>
      </c>
      <c r="G488">
        <v>236565</v>
      </c>
      <c r="H488" t="s">
        <v>562</v>
      </c>
      <c r="I488" t="s">
        <v>560</v>
      </c>
      <c r="J488" t="s">
        <v>613</v>
      </c>
      <c r="K488" t="s">
        <v>605</v>
      </c>
      <c r="L488">
        <v>6284.53</v>
      </c>
      <c r="M488">
        <v>11600</v>
      </c>
      <c r="N488"/>
      <c r="O488" t="s">
        <v>1007</v>
      </c>
      <c r="P488" t="s">
        <v>612</v>
      </c>
      <c r="Q488" t="s">
        <v>613</v>
      </c>
      <c r="R488" t="s">
        <v>747</v>
      </c>
      <c r="S488" t="s">
        <v>604</v>
      </c>
      <c r="T488" s="535"/>
      <c r="U488" t="s">
        <v>4682</v>
      </c>
    </row>
    <row r="489" spans="1:21" x14ac:dyDescent="0.35">
      <c r="A489" t="s">
        <v>4653</v>
      </c>
      <c r="B489" s="523">
        <v>45536</v>
      </c>
      <c r="C489">
        <v>0.5</v>
      </c>
      <c r="D489" s="523">
        <v>45566</v>
      </c>
      <c r="E489" s="523">
        <v>45566</v>
      </c>
      <c r="F489" t="s">
        <v>613</v>
      </c>
      <c r="G489">
        <v>236564</v>
      </c>
      <c r="H489" t="s">
        <v>562</v>
      </c>
      <c r="I489" t="s">
        <v>560</v>
      </c>
      <c r="J489" t="s">
        <v>613</v>
      </c>
      <c r="K489" t="s">
        <v>605</v>
      </c>
      <c r="L489">
        <v>5475.64</v>
      </c>
      <c r="M489">
        <v>20208</v>
      </c>
      <c r="N489"/>
      <c r="O489" t="s">
        <v>1199</v>
      </c>
      <c r="P489" t="s">
        <v>612</v>
      </c>
      <c r="Q489" t="s">
        <v>613</v>
      </c>
      <c r="R489" t="s">
        <v>747</v>
      </c>
      <c r="S489" t="s">
        <v>604</v>
      </c>
      <c r="T489" s="535"/>
      <c r="U489" t="s">
        <v>4682</v>
      </c>
    </row>
    <row r="490" spans="1:21" x14ac:dyDescent="0.35">
      <c r="A490" t="s">
        <v>4653</v>
      </c>
      <c r="B490" s="523">
        <v>45536</v>
      </c>
      <c r="C490">
        <v>0.33333333333333331</v>
      </c>
      <c r="D490" s="523">
        <v>45566</v>
      </c>
      <c r="E490" s="523">
        <v>45566</v>
      </c>
      <c r="F490" t="s">
        <v>613</v>
      </c>
      <c r="G490">
        <v>236728</v>
      </c>
      <c r="H490" t="s">
        <v>562</v>
      </c>
      <c r="I490" t="s">
        <v>560</v>
      </c>
      <c r="J490" t="s">
        <v>613</v>
      </c>
      <c r="K490" t="s">
        <v>605</v>
      </c>
      <c r="L490">
        <v>4184.1100000000006</v>
      </c>
      <c r="M490">
        <v>1054</v>
      </c>
      <c r="N490"/>
      <c r="O490" t="s">
        <v>4717</v>
      </c>
      <c r="P490" t="s">
        <v>612</v>
      </c>
      <c r="Q490" t="s">
        <v>613</v>
      </c>
      <c r="R490" t="s">
        <v>1024</v>
      </c>
      <c r="S490" t="s">
        <v>604</v>
      </c>
      <c r="T490" s="535"/>
      <c r="U490" t="s">
        <v>4682</v>
      </c>
    </row>
    <row r="491" spans="1:21" x14ac:dyDescent="0.35">
      <c r="A491" t="s">
        <v>4653</v>
      </c>
      <c r="B491" s="523">
        <v>45536</v>
      </c>
      <c r="C491">
        <v>0.5</v>
      </c>
      <c r="D491" s="523">
        <v>45566</v>
      </c>
      <c r="E491" s="523">
        <v>45566</v>
      </c>
      <c r="F491" t="s">
        <v>613</v>
      </c>
      <c r="G491">
        <v>236740</v>
      </c>
      <c r="H491" t="s">
        <v>562</v>
      </c>
      <c r="I491" t="s">
        <v>560</v>
      </c>
      <c r="J491" t="s">
        <v>613</v>
      </c>
      <c r="K491" t="s">
        <v>605</v>
      </c>
      <c r="L491">
        <v>6853.65</v>
      </c>
      <c r="M491">
        <v>4274</v>
      </c>
      <c r="N491"/>
      <c r="O491" t="s">
        <v>4715</v>
      </c>
      <c r="P491" t="s">
        <v>612</v>
      </c>
      <c r="Q491" t="s">
        <v>613</v>
      </c>
      <c r="R491" t="s">
        <v>1024</v>
      </c>
      <c r="S491" t="s">
        <v>604</v>
      </c>
      <c r="T491" s="535"/>
      <c r="U491" t="s">
        <v>4682</v>
      </c>
    </row>
    <row r="492" spans="1:21" x14ac:dyDescent="0.35">
      <c r="A492" t="s">
        <v>4653</v>
      </c>
      <c r="B492" s="523">
        <v>45536</v>
      </c>
      <c r="C492">
        <v>1</v>
      </c>
      <c r="D492" s="523">
        <v>45566</v>
      </c>
      <c r="E492" s="523">
        <v>45566</v>
      </c>
      <c r="F492" t="s">
        <v>613</v>
      </c>
      <c r="G492">
        <v>236737</v>
      </c>
      <c r="H492" t="s">
        <v>562</v>
      </c>
      <c r="I492" t="s">
        <v>560</v>
      </c>
      <c r="J492" t="s">
        <v>613</v>
      </c>
      <c r="K492" t="s">
        <v>605</v>
      </c>
      <c r="L492">
        <v>6523.83</v>
      </c>
      <c r="M492">
        <v>24825</v>
      </c>
      <c r="N492"/>
      <c r="O492" t="s">
        <v>1329</v>
      </c>
      <c r="P492" t="s">
        <v>612</v>
      </c>
      <c r="Q492" t="s">
        <v>613</v>
      </c>
      <c r="R492" t="s">
        <v>1024</v>
      </c>
      <c r="S492" t="s">
        <v>604</v>
      </c>
      <c r="T492" s="535"/>
      <c r="U492" t="s">
        <v>4682</v>
      </c>
    </row>
    <row r="493" spans="1:21" x14ac:dyDescent="0.35">
      <c r="A493" t="s">
        <v>4653</v>
      </c>
      <c r="B493" s="523">
        <v>45536</v>
      </c>
      <c r="C493">
        <v>0.5</v>
      </c>
      <c r="D493" s="523">
        <v>45567</v>
      </c>
      <c r="E493" s="523">
        <v>45567</v>
      </c>
      <c r="F493" t="s">
        <v>613</v>
      </c>
      <c r="G493">
        <v>236741</v>
      </c>
      <c r="H493" t="s">
        <v>562</v>
      </c>
      <c r="I493" t="s">
        <v>560</v>
      </c>
      <c r="J493" t="s">
        <v>613</v>
      </c>
      <c r="K493" t="s">
        <v>605</v>
      </c>
      <c r="L493">
        <v>5488.8200000000006</v>
      </c>
      <c r="M493">
        <v>20268</v>
      </c>
      <c r="N493"/>
      <c r="O493" t="s">
        <v>2888</v>
      </c>
      <c r="P493" t="s">
        <v>612</v>
      </c>
      <c r="Q493" t="s">
        <v>613</v>
      </c>
      <c r="R493" t="s">
        <v>747</v>
      </c>
      <c r="S493" t="s">
        <v>604</v>
      </c>
      <c r="T493" s="535"/>
      <c r="U493" t="s">
        <v>4682</v>
      </c>
    </row>
    <row r="494" spans="1:21" x14ac:dyDescent="0.35">
      <c r="A494" t="s">
        <v>4653</v>
      </c>
      <c r="B494" s="523">
        <v>45536</v>
      </c>
      <c r="C494">
        <v>0.5</v>
      </c>
      <c r="D494" s="523">
        <v>45567</v>
      </c>
      <c r="E494" s="523">
        <v>45567</v>
      </c>
      <c r="F494" t="s">
        <v>613</v>
      </c>
      <c r="G494">
        <v>236832</v>
      </c>
      <c r="H494" t="s">
        <v>562</v>
      </c>
      <c r="I494" t="s">
        <v>560</v>
      </c>
      <c r="J494" t="s">
        <v>613</v>
      </c>
      <c r="K494" t="s">
        <v>605</v>
      </c>
      <c r="L494">
        <v>10972.15</v>
      </c>
      <c r="M494">
        <v>22480</v>
      </c>
      <c r="N494"/>
      <c r="O494" t="s">
        <v>1248</v>
      </c>
      <c r="P494" t="s">
        <v>612</v>
      </c>
      <c r="Q494" t="s">
        <v>613</v>
      </c>
      <c r="R494" t="s">
        <v>1024</v>
      </c>
      <c r="S494" t="s">
        <v>604</v>
      </c>
      <c r="T494" s="535"/>
      <c r="U494" t="s">
        <v>4682</v>
      </c>
    </row>
    <row r="495" spans="1:21" x14ac:dyDescent="0.35">
      <c r="A495" t="s">
        <v>4653</v>
      </c>
      <c r="B495" s="523">
        <v>45536</v>
      </c>
      <c r="C495">
        <v>1</v>
      </c>
      <c r="D495" s="523">
        <v>45567</v>
      </c>
      <c r="E495" s="523">
        <v>45567</v>
      </c>
      <c r="F495" t="s">
        <v>613</v>
      </c>
      <c r="G495">
        <v>236837</v>
      </c>
      <c r="H495" t="s">
        <v>559</v>
      </c>
      <c r="I495" t="s">
        <v>560</v>
      </c>
      <c r="J495" t="s">
        <v>613</v>
      </c>
      <c r="K495" t="s">
        <v>605</v>
      </c>
      <c r="L495">
        <v>932.92000000000007</v>
      </c>
      <c r="M495">
        <v>530</v>
      </c>
      <c r="N495"/>
      <c r="O495" t="s">
        <v>4718</v>
      </c>
      <c r="P495" t="s">
        <v>4716</v>
      </c>
      <c r="Q495" t="s">
        <v>613</v>
      </c>
      <c r="R495" t="s">
        <v>1024</v>
      </c>
      <c r="S495" t="s">
        <v>604</v>
      </c>
      <c r="T495" s="535"/>
      <c r="U495" t="s">
        <v>4682</v>
      </c>
    </row>
    <row r="496" spans="1:21" x14ac:dyDescent="0.35">
      <c r="A496" t="s">
        <v>4653</v>
      </c>
      <c r="B496" s="523">
        <v>45566</v>
      </c>
      <c r="C496">
        <v>1</v>
      </c>
      <c r="D496" s="523">
        <v>45569</v>
      </c>
      <c r="E496" s="523">
        <v>45569</v>
      </c>
      <c r="F496" t="s">
        <v>613</v>
      </c>
      <c r="G496">
        <v>237081</v>
      </c>
      <c r="H496" t="s">
        <v>562</v>
      </c>
      <c r="I496" t="s">
        <v>560</v>
      </c>
      <c r="J496" t="s">
        <v>613</v>
      </c>
      <c r="K496" t="s">
        <v>605</v>
      </c>
      <c r="L496">
        <v>6306.24</v>
      </c>
      <c r="M496">
        <v>23520</v>
      </c>
      <c r="N496"/>
      <c r="O496" t="s">
        <v>1016</v>
      </c>
      <c r="P496" t="s">
        <v>612</v>
      </c>
      <c r="Q496" t="s">
        <v>613</v>
      </c>
      <c r="R496" t="s">
        <v>1024</v>
      </c>
      <c r="S496" t="s">
        <v>604</v>
      </c>
      <c r="T496" s="535"/>
      <c r="U496" t="s">
        <v>4682</v>
      </c>
    </row>
    <row r="497" spans="1:21" x14ac:dyDescent="0.35">
      <c r="A497" t="s">
        <v>4653</v>
      </c>
      <c r="B497" s="523">
        <v>45566</v>
      </c>
      <c r="C497">
        <v>1</v>
      </c>
      <c r="D497" s="523">
        <v>45572</v>
      </c>
      <c r="E497" s="523">
        <v>45572</v>
      </c>
      <c r="F497" t="s">
        <v>613</v>
      </c>
      <c r="G497">
        <v>237478</v>
      </c>
      <c r="H497" t="s">
        <v>559</v>
      </c>
      <c r="I497" t="s">
        <v>560</v>
      </c>
      <c r="J497" t="s">
        <v>613</v>
      </c>
      <c r="K497" t="s">
        <v>605</v>
      </c>
      <c r="L497">
        <v>4924.29</v>
      </c>
      <c r="M497">
        <v>1554</v>
      </c>
      <c r="N497"/>
      <c r="O497" t="s">
        <v>1025</v>
      </c>
      <c r="P497" t="s">
        <v>4716</v>
      </c>
      <c r="Q497" t="s">
        <v>613</v>
      </c>
      <c r="R497" t="s">
        <v>1024</v>
      </c>
      <c r="S497" t="s">
        <v>604</v>
      </c>
      <c r="T497" s="535"/>
      <c r="U497" t="s">
        <v>4682</v>
      </c>
    </row>
    <row r="498" spans="1:21" x14ac:dyDescent="0.35">
      <c r="A498" t="s">
        <v>4653</v>
      </c>
      <c r="B498" s="523">
        <v>45566</v>
      </c>
      <c r="C498">
        <v>1</v>
      </c>
      <c r="D498" s="523">
        <v>45573</v>
      </c>
      <c r="E498" s="523">
        <v>45573</v>
      </c>
      <c r="F498" t="s">
        <v>613</v>
      </c>
      <c r="G498">
        <v>237185</v>
      </c>
      <c r="H498" t="s">
        <v>943</v>
      </c>
      <c r="I498" t="s">
        <v>560</v>
      </c>
      <c r="J498" t="s">
        <v>613</v>
      </c>
      <c r="K498" t="s">
        <v>605</v>
      </c>
      <c r="L498">
        <v>4056.5199999999995</v>
      </c>
      <c r="M498">
        <v>5650</v>
      </c>
      <c r="N498"/>
      <c r="O498" t="s">
        <v>1007</v>
      </c>
      <c r="P498" t="s">
        <v>618</v>
      </c>
      <c r="Q498" t="s">
        <v>613</v>
      </c>
      <c r="R498" t="s">
        <v>1024</v>
      </c>
      <c r="S498" t="s">
        <v>604</v>
      </c>
      <c r="T498" s="535"/>
      <c r="U498" t="s">
        <v>4682</v>
      </c>
    </row>
    <row r="499" spans="1:21" x14ac:dyDescent="0.35">
      <c r="A499" t="s">
        <v>4653</v>
      </c>
      <c r="B499" s="523">
        <v>45566</v>
      </c>
      <c r="C499">
        <v>0.5</v>
      </c>
      <c r="D499" s="523">
        <v>45574</v>
      </c>
      <c r="E499" s="523">
        <v>45574</v>
      </c>
      <c r="F499" t="s">
        <v>613</v>
      </c>
      <c r="G499">
        <v>237493</v>
      </c>
      <c r="H499" t="s">
        <v>562</v>
      </c>
      <c r="I499" t="s">
        <v>560</v>
      </c>
      <c r="J499" t="s">
        <v>613</v>
      </c>
      <c r="K499" t="s">
        <v>605</v>
      </c>
      <c r="L499">
        <v>6273.7900000000009</v>
      </c>
      <c r="M499">
        <v>11600</v>
      </c>
      <c r="N499"/>
      <c r="O499" t="s">
        <v>4715</v>
      </c>
      <c r="P499" t="s">
        <v>612</v>
      </c>
      <c r="Q499" t="s">
        <v>613</v>
      </c>
      <c r="R499" t="s">
        <v>1024</v>
      </c>
      <c r="S499" t="s">
        <v>604</v>
      </c>
      <c r="T499" s="535"/>
      <c r="U499" t="s">
        <v>4682</v>
      </c>
    </row>
    <row r="500" spans="1:21" x14ac:dyDescent="0.35">
      <c r="A500" t="s">
        <v>4653</v>
      </c>
      <c r="B500" s="523">
        <v>45566</v>
      </c>
      <c r="C500">
        <v>1</v>
      </c>
      <c r="D500" s="523">
        <v>45574</v>
      </c>
      <c r="E500" s="523">
        <v>45574</v>
      </c>
      <c r="F500" t="s">
        <v>613</v>
      </c>
      <c r="G500">
        <v>237491</v>
      </c>
      <c r="H500" t="s">
        <v>559</v>
      </c>
      <c r="I500" t="s">
        <v>560</v>
      </c>
      <c r="J500" t="s">
        <v>613</v>
      </c>
      <c r="K500" t="s">
        <v>605</v>
      </c>
      <c r="L500">
        <v>3465.8999999999996</v>
      </c>
      <c r="M500">
        <v>4779</v>
      </c>
      <c r="N500"/>
      <c r="O500" t="s">
        <v>4734</v>
      </c>
      <c r="P500" t="s">
        <v>618</v>
      </c>
      <c r="Q500" t="s">
        <v>613</v>
      </c>
      <c r="R500" t="s">
        <v>747</v>
      </c>
      <c r="S500" t="s">
        <v>604</v>
      </c>
      <c r="T500" s="535"/>
      <c r="U500" t="s">
        <v>4682</v>
      </c>
    </row>
    <row r="501" spans="1:21" x14ac:dyDescent="0.35">
      <c r="A501" t="s">
        <v>4653</v>
      </c>
      <c r="B501" s="523">
        <v>45566</v>
      </c>
      <c r="C501">
        <v>0.5</v>
      </c>
      <c r="D501" s="523">
        <v>45576</v>
      </c>
      <c r="E501" s="523">
        <v>45576</v>
      </c>
      <c r="F501" t="s">
        <v>613</v>
      </c>
      <c r="G501">
        <v>237655</v>
      </c>
      <c r="H501" t="s">
        <v>562</v>
      </c>
      <c r="I501" t="s">
        <v>560</v>
      </c>
      <c r="J501" t="s">
        <v>613</v>
      </c>
      <c r="K501" t="s">
        <v>605</v>
      </c>
      <c r="L501">
        <v>6274.2699999999995</v>
      </c>
      <c r="M501">
        <v>11600</v>
      </c>
      <c r="N501"/>
      <c r="O501" t="s">
        <v>4715</v>
      </c>
      <c r="P501" t="s">
        <v>612</v>
      </c>
      <c r="Q501" t="s">
        <v>613</v>
      </c>
      <c r="R501" t="s">
        <v>1024</v>
      </c>
      <c r="S501" t="s">
        <v>604</v>
      </c>
      <c r="T501" s="535"/>
      <c r="U501" t="s">
        <v>4682</v>
      </c>
    </row>
    <row r="502" spans="1:21" x14ac:dyDescent="0.35">
      <c r="A502" t="s">
        <v>4653</v>
      </c>
      <c r="B502" s="523">
        <v>45566</v>
      </c>
      <c r="C502">
        <v>0.5</v>
      </c>
      <c r="D502" s="523">
        <v>45576</v>
      </c>
      <c r="E502" s="523">
        <v>45576</v>
      </c>
      <c r="F502" t="s">
        <v>613</v>
      </c>
      <c r="G502">
        <v>237656</v>
      </c>
      <c r="H502" t="s">
        <v>562</v>
      </c>
      <c r="I502" t="s">
        <v>560</v>
      </c>
      <c r="J502" t="s">
        <v>613</v>
      </c>
      <c r="K502" t="s">
        <v>605</v>
      </c>
      <c r="L502">
        <v>6367.73</v>
      </c>
      <c r="M502">
        <v>14000</v>
      </c>
      <c r="N502"/>
      <c r="O502" t="s">
        <v>4713</v>
      </c>
      <c r="P502" t="s">
        <v>612</v>
      </c>
      <c r="Q502" t="s">
        <v>613</v>
      </c>
      <c r="R502" t="s">
        <v>1024</v>
      </c>
      <c r="S502" t="s">
        <v>604</v>
      </c>
      <c r="T502" s="535"/>
      <c r="U502" t="s">
        <v>4682</v>
      </c>
    </row>
    <row r="503" spans="1:21" x14ac:dyDescent="0.35">
      <c r="A503" t="s">
        <v>4653</v>
      </c>
      <c r="B503" s="523">
        <v>45566</v>
      </c>
      <c r="C503">
        <v>0.5</v>
      </c>
      <c r="D503" s="523">
        <v>45582</v>
      </c>
      <c r="E503" s="523">
        <v>45582</v>
      </c>
      <c r="F503" t="s">
        <v>613</v>
      </c>
      <c r="G503">
        <v>237996</v>
      </c>
      <c r="H503" t="s">
        <v>562</v>
      </c>
      <c r="I503" t="s">
        <v>560</v>
      </c>
      <c r="J503" t="s">
        <v>613</v>
      </c>
      <c r="K503" t="s">
        <v>605</v>
      </c>
      <c r="L503">
        <v>6316.24</v>
      </c>
      <c r="M503">
        <v>14880</v>
      </c>
      <c r="N503"/>
      <c r="O503" t="s">
        <v>1023</v>
      </c>
      <c r="P503" t="s">
        <v>612</v>
      </c>
      <c r="Q503" t="s">
        <v>613</v>
      </c>
      <c r="R503" t="s">
        <v>1024</v>
      </c>
      <c r="S503" t="s">
        <v>604</v>
      </c>
      <c r="T503" s="535"/>
      <c r="U503" t="s">
        <v>4682</v>
      </c>
    </row>
    <row r="504" spans="1:21" x14ac:dyDescent="0.35">
      <c r="A504" t="s">
        <v>4653</v>
      </c>
      <c r="B504" s="523">
        <v>45566</v>
      </c>
      <c r="C504">
        <v>0.5</v>
      </c>
      <c r="D504" s="523">
        <v>45586</v>
      </c>
      <c r="E504" s="523">
        <v>45586</v>
      </c>
      <c r="F504" t="s">
        <v>613</v>
      </c>
      <c r="G504">
        <v>238224</v>
      </c>
      <c r="H504" t="s">
        <v>562</v>
      </c>
      <c r="I504" t="s">
        <v>560</v>
      </c>
      <c r="J504" t="s">
        <v>613</v>
      </c>
      <c r="K504" t="s">
        <v>605</v>
      </c>
      <c r="L504">
        <v>6310.5599999999995</v>
      </c>
      <c r="M504">
        <v>14360</v>
      </c>
      <c r="N504"/>
      <c r="O504" t="s">
        <v>1329</v>
      </c>
      <c r="P504" t="s">
        <v>612</v>
      </c>
      <c r="Q504" t="s">
        <v>613</v>
      </c>
      <c r="R504" t="s">
        <v>1024</v>
      </c>
      <c r="S504" t="s">
        <v>604</v>
      </c>
      <c r="T504" s="535"/>
      <c r="U504" t="s">
        <v>4682</v>
      </c>
    </row>
    <row r="505" spans="1:21" x14ac:dyDescent="0.35">
      <c r="A505" t="s">
        <v>4653</v>
      </c>
      <c r="B505" s="523">
        <v>45566</v>
      </c>
      <c r="C505">
        <v>0.5</v>
      </c>
      <c r="D505" s="523">
        <v>45586</v>
      </c>
      <c r="E505" s="523">
        <v>45586</v>
      </c>
      <c r="F505" t="s">
        <v>613</v>
      </c>
      <c r="G505">
        <v>238255</v>
      </c>
      <c r="H505" t="s">
        <v>562</v>
      </c>
      <c r="I505" t="s">
        <v>560</v>
      </c>
      <c r="J505" t="s">
        <v>613</v>
      </c>
      <c r="K505" t="s">
        <v>605</v>
      </c>
      <c r="L505">
        <v>5782.08</v>
      </c>
      <c r="M505">
        <v>24694</v>
      </c>
      <c r="N505"/>
      <c r="O505" t="s">
        <v>1022</v>
      </c>
      <c r="P505" t="s">
        <v>612</v>
      </c>
      <c r="Q505" t="s">
        <v>613</v>
      </c>
      <c r="R505" t="s">
        <v>747</v>
      </c>
      <c r="S505" t="s">
        <v>604</v>
      </c>
      <c r="T505" s="535"/>
      <c r="U505" t="s">
        <v>4682</v>
      </c>
    </row>
    <row r="506" spans="1:21" x14ac:dyDescent="0.35">
      <c r="A506" t="s">
        <v>4653</v>
      </c>
      <c r="B506" s="523">
        <v>45566</v>
      </c>
      <c r="C506">
        <v>0.5</v>
      </c>
      <c r="D506" s="523">
        <v>45586</v>
      </c>
      <c r="E506" s="523">
        <v>45586</v>
      </c>
      <c r="F506" t="s">
        <v>613</v>
      </c>
      <c r="G506">
        <v>238364</v>
      </c>
      <c r="H506" t="s">
        <v>562</v>
      </c>
      <c r="I506" t="s">
        <v>560</v>
      </c>
      <c r="J506" t="s">
        <v>613</v>
      </c>
      <c r="K506" t="s">
        <v>605</v>
      </c>
      <c r="L506">
        <v>4432.53</v>
      </c>
      <c r="M506">
        <v>1941</v>
      </c>
      <c r="N506"/>
      <c r="O506" t="s">
        <v>4735</v>
      </c>
      <c r="P506" t="s">
        <v>618</v>
      </c>
      <c r="Q506" t="s">
        <v>613</v>
      </c>
      <c r="R506" t="s">
        <v>1024</v>
      </c>
      <c r="S506" t="s">
        <v>604</v>
      </c>
      <c r="T506" s="535"/>
      <c r="U506" t="s">
        <v>4682</v>
      </c>
    </row>
    <row r="507" spans="1:21" x14ac:dyDescent="0.35">
      <c r="A507" t="s">
        <v>4653</v>
      </c>
      <c r="B507" s="523">
        <v>45566</v>
      </c>
      <c r="C507">
        <v>1</v>
      </c>
      <c r="D507" s="523">
        <v>45588</v>
      </c>
      <c r="E507" s="523">
        <v>45588</v>
      </c>
      <c r="F507" t="s">
        <v>613</v>
      </c>
      <c r="G507">
        <v>238459</v>
      </c>
      <c r="H507" t="s">
        <v>562</v>
      </c>
      <c r="I507" t="s">
        <v>560</v>
      </c>
      <c r="J507" t="s">
        <v>613</v>
      </c>
      <c r="K507" t="s">
        <v>605</v>
      </c>
      <c r="L507">
        <v>5591.02</v>
      </c>
      <c r="M507">
        <v>24979</v>
      </c>
      <c r="N507"/>
      <c r="O507" t="s">
        <v>1027</v>
      </c>
      <c r="P507" t="s">
        <v>612</v>
      </c>
      <c r="Q507" t="s">
        <v>613</v>
      </c>
      <c r="R507" t="s">
        <v>1024</v>
      </c>
      <c r="S507" t="s">
        <v>604</v>
      </c>
      <c r="T507" s="535"/>
      <c r="U507" t="s">
        <v>4682</v>
      </c>
    </row>
    <row r="508" spans="1:21" x14ac:dyDescent="0.35">
      <c r="A508" t="s">
        <v>4653</v>
      </c>
      <c r="B508" s="523">
        <v>45566</v>
      </c>
      <c r="C508">
        <v>0.5</v>
      </c>
      <c r="D508" s="523">
        <v>45588</v>
      </c>
      <c r="E508" s="523">
        <v>45588</v>
      </c>
      <c r="F508" t="s">
        <v>613</v>
      </c>
      <c r="G508">
        <v>238484</v>
      </c>
      <c r="H508" t="s">
        <v>562</v>
      </c>
      <c r="I508" t="s">
        <v>560</v>
      </c>
      <c r="J508" t="s">
        <v>613</v>
      </c>
      <c r="K508" t="s">
        <v>605</v>
      </c>
      <c r="L508">
        <v>5547.01</v>
      </c>
      <c r="M508">
        <v>21847</v>
      </c>
      <c r="N508"/>
      <c r="O508" t="s">
        <v>1329</v>
      </c>
      <c r="P508" t="s">
        <v>612</v>
      </c>
      <c r="Q508" t="s">
        <v>613</v>
      </c>
      <c r="R508" t="s">
        <v>1024</v>
      </c>
      <c r="S508" t="s">
        <v>604</v>
      </c>
      <c r="T508" s="535"/>
      <c r="U508" t="s">
        <v>4682</v>
      </c>
    </row>
    <row r="509" spans="1:21" x14ac:dyDescent="0.35">
      <c r="A509" t="s">
        <v>4653</v>
      </c>
      <c r="B509" s="523">
        <v>45566</v>
      </c>
      <c r="C509">
        <v>0.5</v>
      </c>
      <c r="D509" s="523">
        <v>45589</v>
      </c>
      <c r="E509" s="523">
        <v>45589</v>
      </c>
      <c r="F509" t="s">
        <v>613</v>
      </c>
      <c r="G509">
        <v>238753</v>
      </c>
      <c r="H509" t="s">
        <v>562</v>
      </c>
      <c r="I509" t="s">
        <v>560</v>
      </c>
      <c r="J509" t="s">
        <v>613</v>
      </c>
      <c r="K509" t="s">
        <v>605</v>
      </c>
      <c r="L509">
        <v>4181.7300000000005</v>
      </c>
      <c r="M509">
        <v>678.12</v>
      </c>
      <c r="N509"/>
      <c r="O509" t="s">
        <v>4735</v>
      </c>
      <c r="P509" t="s">
        <v>618</v>
      </c>
      <c r="Q509" t="s">
        <v>613</v>
      </c>
      <c r="R509" t="s">
        <v>1024</v>
      </c>
      <c r="S509" t="s">
        <v>604</v>
      </c>
      <c r="T509" s="535"/>
      <c r="U509" t="s">
        <v>4682</v>
      </c>
    </row>
    <row r="510" spans="1:21" x14ac:dyDescent="0.35">
      <c r="A510" t="s">
        <v>4653</v>
      </c>
      <c r="B510" s="523">
        <v>45566</v>
      </c>
      <c r="C510">
        <v>0.5</v>
      </c>
      <c r="D510" s="523">
        <v>45589</v>
      </c>
      <c r="E510" s="523">
        <v>45589</v>
      </c>
      <c r="F510" t="s">
        <v>613</v>
      </c>
      <c r="G510">
        <v>238599</v>
      </c>
      <c r="H510" t="s">
        <v>562</v>
      </c>
      <c r="I510" t="s">
        <v>560</v>
      </c>
      <c r="J510" t="s">
        <v>613</v>
      </c>
      <c r="K510" t="s">
        <v>605</v>
      </c>
      <c r="L510">
        <v>5982.92</v>
      </c>
      <c r="M510">
        <v>8194.6849999999995</v>
      </c>
      <c r="N510"/>
      <c r="O510" t="s">
        <v>1017</v>
      </c>
      <c r="P510" t="s">
        <v>612</v>
      </c>
      <c r="Q510" t="s">
        <v>613</v>
      </c>
      <c r="R510" t="s">
        <v>1024</v>
      </c>
      <c r="S510" t="s">
        <v>604</v>
      </c>
      <c r="T510" s="535"/>
      <c r="U510" t="s">
        <v>4682</v>
      </c>
    </row>
    <row r="511" spans="1:21" x14ac:dyDescent="0.35">
      <c r="A511" t="s">
        <v>4653</v>
      </c>
      <c r="B511" s="523">
        <v>45566</v>
      </c>
      <c r="C511">
        <v>0.33333333333333331</v>
      </c>
      <c r="D511" s="523">
        <v>45589</v>
      </c>
      <c r="E511" s="523">
        <v>45589</v>
      </c>
      <c r="F511" t="s">
        <v>613</v>
      </c>
      <c r="G511">
        <v>238587</v>
      </c>
      <c r="H511" t="s">
        <v>562</v>
      </c>
      <c r="I511" t="s">
        <v>560</v>
      </c>
      <c r="J511" t="s">
        <v>613</v>
      </c>
      <c r="K511" t="s">
        <v>605</v>
      </c>
      <c r="L511">
        <v>6056.5199999999995</v>
      </c>
      <c r="M511">
        <v>10597.483</v>
      </c>
      <c r="N511"/>
      <c r="O511" t="s">
        <v>1199</v>
      </c>
      <c r="P511" t="s">
        <v>612</v>
      </c>
      <c r="Q511" t="s">
        <v>613</v>
      </c>
      <c r="R511" t="s">
        <v>1024</v>
      </c>
      <c r="S511" t="s">
        <v>604</v>
      </c>
      <c r="T511" s="535"/>
      <c r="U511" t="s">
        <v>4682</v>
      </c>
    </row>
    <row r="512" spans="1:21" x14ac:dyDescent="0.35">
      <c r="A512" t="s">
        <v>4653</v>
      </c>
      <c r="B512" s="523">
        <v>45566</v>
      </c>
      <c r="C512">
        <v>0.5</v>
      </c>
      <c r="D512" s="523">
        <v>45589</v>
      </c>
      <c r="E512" s="523">
        <v>45589</v>
      </c>
      <c r="F512" t="s">
        <v>613</v>
      </c>
      <c r="G512">
        <v>238574</v>
      </c>
      <c r="H512" t="s">
        <v>562</v>
      </c>
      <c r="I512" t="s">
        <v>560</v>
      </c>
      <c r="J512" t="s">
        <v>613</v>
      </c>
      <c r="K512" t="s">
        <v>605</v>
      </c>
      <c r="L512">
        <v>6298.93</v>
      </c>
      <c r="M512">
        <v>11694.986000000001</v>
      </c>
      <c r="N512"/>
      <c r="O512" t="s">
        <v>1023</v>
      </c>
      <c r="P512" t="s">
        <v>612</v>
      </c>
      <c r="Q512" t="s">
        <v>613</v>
      </c>
      <c r="R512" t="s">
        <v>1024</v>
      </c>
      <c r="S512" t="s">
        <v>604</v>
      </c>
      <c r="T512" s="535"/>
      <c r="U512" t="s">
        <v>4682</v>
      </c>
    </row>
    <row r="513" spans="1:21" x14ac:dyDescent="0.35">
      <c r="A513" t="s">
        <v>4653</v>
      </c>
      <c r="B513" s="523">
        <v>45566</v>
      </c>
      <c r="C513">
        <v>1</v>
      </c>
      <c r="D513" s="523">
        <v>45589</v>
      </c>
      <c r="E513" s="523">
        <v>45589</v>
      </c>
      <c r="F513" t="s">
        <v>613</v>
      </c>
      <c r="G513">
        <v>238589</v>
      </c>
      <c r="H513" t="s">
        <v>562</v>
      </c>
      <c r="I513" t="s">
        <v>560</v>
      </c>
      <c r="J513" t="s">
        <v>613</v>
      </c>
      <c r="K513" t="s">
        <v>605</v>
      </c>
      <c r="L513">
        <v>6392.43</v>
      </c>
      <c r="M513">
        <v>12701.761</v>
      </c>
      <c r="N513"/>
      <c r="O513" t="s">
        <v>1018</v>
      </c>
      <c r="P513" t="s">
        <v>612</v>
      </c>
      <c r="Q513" t="s">
        <v>613</v>
      </c>
      <c r="R513" t="s">
        <v>1024</v>
      </c>
      <c r="S513" t="s">
        <v>604</v>
      </c>
      <c r="T513" s="535"/>
      <c r="U513" t="s">
        <v>4682</v>
      </c>
    </row>
    <row r="514" spans="1:21" x14ac:dyDescent="0.35">
      <c r="A514" t="s">
        <v>4653</v>
      </c>
      <c r="B514" s="523">
        <v>45566</v>
      </c>
      <c r="C514">
        <v>0.5</v>
      </c>
      <c r="D514" s="523">
        <v>45589</v>
      </c>
      <c r="E514" s="523">
        <v>45589</v>
      </c>
      <c r="F514" t="s">
        <v>613</v>
      </c>
      <c r="G514">
        <v>238761</v>
      </c>
      <c r="H514" t="s">
        <v>562</v>
      </c>
      <c r="I514" t="s">
        <v>560</v>
      </c>
      <c r="J514" t="s">
        <v>613</v>
      </c>
      <c r="K514" t="s">
        <v>605</v>
      </c>
      <c r="L514">
        <v>6081.04</v>
      </c>
      <c r="M514">
        <v>14721.165999999999</v>
      </c>
      <c r="N514"/>
      <c r="O514" t="s">
        <v>4713</v>
      </c>
      <c r="P514" t="s">
        <v>612</v>
      </c>
      <c r="Q514" t="s">
        <v>613</v>
      </c>
      <c r="R514" t="s">
        <v>1024</v>
      </c>
      <c r="S514" t="s">
        <v>604</v>
      </c>
      <c r="T514" s="535"/>
      <c r="U514" t="s">
        <v>4682</v>
      </c>
    </row>
    <row r="515" spans="1:21" x14ac:dyDescent="0.35">
      <c r="A515" t="s">
        <v>4653</v>
      </c>
      <c r="B515" s="523">
        <v>45566</v>
      </c>
      <c r="C515">
        <v>1</v>
      </c>
      <c r="D515" s="523">
        <v>45590</v>
      </c>
      <c r="E515" s="523">
        <v>45590</v>
      </c>
      <c r="F515" t="s">
        <v>613</v>
      </c>
      <c r="G515">
        <v>238768</v>
      </c>
      <c r="H515" t="s">
        <v>562</v>
      </c>
      <c r="I515" t="s">
        <v>560</v>
      </c>
      <c r="J515" t="s">
        <v>613</v>
      </c>
      <c r="K515" t="s">
        <v>605</v>
      </c>
      <c r="L515">
        <v>6392.43</v>
      </c>
      <c r="M515">
        <v>12701.761</v>
      </c>
      <c r="N515"/>
      <c r="O515" t="s">
        <v>2747</v>
      </c>
      <c r="P515" t="s">
        <v>612</v>
      </c>
      <c r="Q515" t="s">
        <v>613</v>
      </c>
      <c r="R515" t="s">
        <v>1024</v>
      </c>
      <c r="S515" t="s">
        <v>604</v>
      </c>
      <c r="T515" s="535"/>
      <c r="U515" t="s">
        <v>4682</v>
      </c>
    </row>
    <row r="516" spans="1:21" x14ac:dyDescent="0.35">
      <c r="A516" t="s">
        <v>4653</v>
      </c>
      <c r="B516" s="523">
        <v>45566</v>
      </c>
      <c r="C516">
        <v>0.5</v>
      </c>
      <c r="D516" s="523">
        <v>45590</v>
      </c>
      <c r="E516" s="523">
        <v>45590</v>
      </c>
      <c r="F516" t="s">
        <v>613</v>
      </c>
      <c r="G516">
        <v>238764</v>
      </c>
      <c r="H516" t="s">
        <v>562</v>
      </c>
      <c r="I516" t="s">
        <v>560</v>
      </c>
      <c r="J516" t="s">
        <v>613</v>
      </c>
      <c r="K516" t="s">
        <v>605</v>
      </c>
      <c r="L516">
        <v>5744.09</v>
      </c>
      <c r="M516">
        <v>6532.3339999999998</v>
      </c>
      <c r="N516"/>
      <c r="O516" t="s">
        <v>1020</v>
      </c>
      <c r="P516" t="s">
        <v>612</v>
      </c>
      <c r="Q516" t="s">
        <v>613</v>
      </c>
      <c r="R516" t="s">
        <v>1024</v>
      </c>
      <c r="S516" t="s">
        <v>604</v>
      </c>
      <c r="T516" s="535"/>
      <c r="U516" t="s">
        <v>4682</v>
      </c>
    </row>
    <row r="517" spans="1:21" x14ac:dyDescent="0.35">
      <c r="A517" t="s">
        <v>4653</v>
      </c>
      <c r="B517" s="523">
        <v>45566</v>
      </c>
      <c r="C517">
        <v>1</v>
      </c>
      <c r="D517" s="523">
        <v>45590</v>
      </c>
      <c r="E517" s="523">
        <v>45590</v>
      </c>
      <c r="F517" t="s">
        <v>613</v>
      </c>
      <c r="G517">
        <v>238769</v>
      </c>
      <c r="H517" t="s">
        <v>562</v>
      </c>
      <c r="I517" t="s">
        <v>560</v>
      </c>
      <c r="J517" t="s">
        <v>613</v>
      </c>
      <c r="K517" t="s">
        <v>605</v>
      </c>
      <c r="L517">
        <v>5744.09</v>
      </c>
      <c r="M517">
        <v>6532.3339999999998</v>
      </c>
      <c r="N517"/>
      <c r="O517" t="s">
        <v>1025</v>
      </c>
      <c r="P517" t="s">
        <v>612</v>
      </c>
      <c r="Q517" t="s">
        <v>613</v>
      </c>
      <c r="R517" t="s">
        <v>747</v>
      </c>
      <c r="S517" t="s">
        <v>604</v>
      </c>
      <c r="T517" s="535"/>
      <c r="U517" t="s">
        <v>4682</v>
      </c>
    </row>
    <row r="518" spans="1:21" x14ac:dyDescent="0.35">
      <c r="A518" t="s">
        <v>4653</v>
      </c>
      <c r="B518" s="523">
        <v>45566</v>
      </c>
      <c r="C518">
        <v>0.33333333333333331</v>
      </c>
      <c r="D518" s="523">
        <v>45593</v>
      </c>
      <c r="E518" s="523">
        <v>45593</v>
      </c>
      <c r="F518" t="s">
        <v>613</v>
      </c>
      <c r="G518">
        <v>238944</v>
      </c>
      <c r="H518" t="s">
        <v>562</v>
      </c>
      <c r="I518" t="s">
        <v>560</v>
      </c>
      <c r="J518" t="s">
        <v>613</v>
      </c>
      <c r="K518" t="s">
        <v>605</v>
      </c>
      <c r="L518">
        <v>5590.4000000000005</v>
      </c>
      <c r="M518">
        <v>3399.623</v>
      </c>
      <c r="N518"/>
      <c r="O518" t="s">
        <v>1199</v>
      </c>
      <c r="P518" t="s">
        <v>612</v>
      </c>
      <c r="Q518" t="s">
        <v>613</v>
      </c>
      <c r="R518" t="s">
        <v>1024</v>
      </c>
      <c r="S518" t="s">
        <v>604</v>
      </c>
      <c r="T518" s="535"/>
      <c r="U518" t="s">
        <v>4682</v>
      </c>
    </row>
    <row r="519" spans="1:21" x14ac:dyDescent="0.35">
      <c r="A519" t="s">
        <v>4653</v>
      </c>
      <c r="B519" s="523">
        <v>45566</v>
      </c>
      <c r="C519">
        <v>0.5</v>
      </c>
      <c r="D519" s="523">
        <v>45593</v>
      </c>
      <c r="E519" s="523">
        <v>45593</v>
      </c>
      <c r="F519" t="s">
        <v>613</v>
      </c>
      <c r="G519">
        <v>238921</v>
      </c>
      <c r="H519" t="s">
        <v>562</v>
      </c>
      <c r="I519" t="s">
        <v>560</v>
      </c>
      <c r="J519" t="s">
        <v>613</v>
      </c>
      <c r="K519" t="s">
        <v>605</v>
      </c>
      <c r="L519">
        <v>7844.3099999999995</v>
      </c>
      <c r="M519">
        <v>14852.866</v>
      </c>
      <c r="N519"/>
      <c r="O519" t="s">
        <v>1022</v>
      </c>
      <c r="P519" t="s">
        <v>612</v>
      </c>
      <c r="Q519" t="s">
        <v>613</v>
      </c>
      <c r="R519" t="s">
        <v>1024</v>
      </c>
      <c r="S519" t="s">
        <v>604</v>
      </c>
      <c r="T519" s="535"/>
      <c r="U519" t="s">
        <v>4682</v>
      </c>
    </row>
    <row r="520" spans="1:21" x14ac:dyDescent="0.35">
      <c r="A520" t="s">
        <v>4653</v>
      </c>
      <c r="B520" s="523">
        <v>45566</v>
      </c>
      <c r="C520">
        <v>1</v>
      </c>
      <c r="D520" s="523">
        <v>45593</v>
      </c>
      <c r="E520" s="523">
        <v>45593</v>
      </c>
      <c r="F520" t="s">
        <v>613</v>
      </c>
      <c r="G520">
        <v>238922</v>
      </c>
      <c r="H520" t="s">
        <v>562</v>
      </c>
      <c r="I520" t="s">
        <v>560</v>
      </c>
      <c r="J520" t="s">
        <v>613</v>
      </c>
      <c r="K520" t="s">
        <v>605</v>
      </c>
      <c r="L520">
        <v>6023.7300000000005</v>
      </c>
      <c r="M520">
        <v>8469.2309999999998</v>
      </c>
      <c r="N520"/>
      <c r="O520" t="s">
        <v>1019</v>
      </c>
      <c r="P520" t="s">
        <v>612</v>
      </c>
      <c r="Q520" t="s">
        <v>613</v>
      </c>
      <c r="R520" t="s">
        <v>1024</v>
      </c>
      <c r="S520" t="s">
        <v>604</v>
      </c>
      <c r="T520" s="535"/>
      <c r="U520" t="s">
        <v>4682</v>
      </c>
    </row>
    <row r="521" spans="1:21" x14ac:dyDescent="0.35">
      <c r="A521" t="s">
        <v>4653</v>
      </c>
      <c r="B521" s="523">
        <v>45566</v>
      </c>
      <c r="C521">
        <v>1</v>
      </c>
      <c r="D521" s="523">
        <v>45593</v>
      </c>
      <c r="E521" s="523">
        <v>45593</v>
      </c>
      <c r="F521" t="s">
        <v>613</v>
      </c>
      <c r="G521">
        <v>238924</v>
      </c>
      <c r="H521" t="s">
        <v>562</v>
      </c>
      <c r="I521" t="s">
        <v>560</v>
      </c>
      <c r="J521" t="s">
        <v>613</v>
      </c>
      <c r="K521" t="s">
        <v>605</v>
      </c>
      <c r="L521">
        <v>6706.8700000000008</v>
      </c>
      <c r="M521">
        <v>13550.769</v>
      </c>
      <c r="N521"/>
      <c r="O521" t="s">
        <v>4736</v>
      </c>
      <c r="P521" t="s">
        <v>612</v>
      </c>
      <c r="Q521" t="s">
        <v>613</v>
      </c>
      <c r="R521" t="s">
        <v>1024</v>
      </c>
      <c r="S521" t="s">
        <v>604</v>
      </c>
      <c r="T521" s="535"/>
      <c r="U521" t="s">
        <v>4682</v>
      </c>
    </row>
    <row r="522" spans="1:21" x14ac:dyDescent="0.35">
      <c r="A522" t="s">
        <v>4653</v>
      </c>
      <c r="B522" s="523">
        <v>45566</v>
      </c>
      <c r="C522">
        <v>0.5</v>
      </c>
      <c r="D522" s="523">
        <v>45593</v>
      </c>
      <c r="E522" s="523">
        <v>45593</v>
      </c>
      <c r="F522" t="s">
        <v>613</v>
      </c>
      <c r="G522">
        <v>238929</v>
      </c>
      <c r="H522" t="s">
        <v>562</v>
      </c>
      <c r="I522" t="s">
        <v>560</v>
      </c>
      <c r="J522" t="s">
        <v>613</v>
      </c>
      <c r="K522" t="s">
        <v>605</v>
      </c>
      <c r="L522">
        <v>6327.0700000000006</v>
      </c>
      <c r="M522">
        <v>15506.245999999999</v>
      </c>
      <c r="N522"/>
      <c r="O522" t="s">
        <v>1021</v>
      </c>
      <c r="P522" t="s">
        <v>612</v>
      </c>
      <c r="Q522" t="s">
        <v>613</v>
      </c>
      <c r="R522" t="s">
        <v>1024</v>
      </c>
      <c r="S522" t="s">
        <v>604</v>
      </c>
      <c r="T522" s="535"/>
      <c r="U522" t="s">
        <v>4682</v>
      </c>
    </row>
    <row r="523" spans="1:21" x14ac:dyDescent="0.35">
      <c r="A523" t="s">
        <v>4653</v>
      </c>
      <c r="B523" s="523">
        <v>45566</v>
      </c>
      <c r="C523">
        <v>0.5</v>
      </c>
      <c r="D523" s="523">
        <v>45593</v>
      </c>
      <c r="E523" s="523">
        <v>45593</v>
      </c>
      <c r="F523" t="s">
        <v>613</v>
      </c>
      <c r="G523">
        <v>238919</v>
      </c>
      <c r="H523" t="s">
        <v>562</v>
      </c>
      <c r="I523" t="s">
        <v>560</v>
      </c>
      <c r="J523" t="s">
        <v>613</v>
      </c>
      <c r="K523" t="s">
        <v>605</v>
      </c>
      <c r="L523">
        <v>6302.25</v>
      </c>
      <c r="M523">
        <v>14653.754000000001</v>
      </c>
      <c r="N523"/>
      <c r="O523" t="s">
        <v>1017</v>
      </c>
      <c r="P523" t="s">
        <v>612</v>
      </c>
      <c r="Q523" t="s">
        <v>613</v>
      </c>
      <c r="R523" t="s">
        <v>1024</v>
      </c>
      <c r="S523" t="s">
        <v>604</v>
      </c>
      <c r="T523" s="535"/>
      <c r="U523" t="s">
        <v>4682</v>
      </c>
    </row>
    <row r="524" spans="1:21" x14ac:dyDescent="0.35">
      <c r="A524" t="s">
        <v>4653</v>
      </c>
      <c r="B524" s="523">
        <v>45566</v>
      </c>
      <c r="C524">
        <v>0.5</v>
      </c>
      <c r="D524" s="523">
        <v>45593</v>
      </c>
      <c r="E524" s="523">
        <v>45593</v>
      </c>
      <c r="F524" t="s">
        <v>613</v>
      </c>
      <c r="G524">
        <v>239022</v>
      </c>
      <c r="H524" t="s">
        <v>562</v>
      </c>
      <c r="I524" t="s">
        <v>560</v>
      </c>
      <c r="J524" t="s">
        <v>613</v>
      </c>
      <c r="K524" t="s">
        <v>605</v>
      </c>
      <c r="L524">
        <v>5639.02</v>
      </c>
      <c r="M524">
        <v>3060.6</v>
      </c>
      <c r="N524"/>
      <c r="O524" t="s">
        <v>1020</v>
      </c>
      <c r="P524" t="s">
        <v>612</v>
      </c>
      <c r="Q524" t="s">
        <v>613</v>
      </c>
      <c r="R524" t="s">
        <v>1024</v>
      </c>
      <c r="S524" t="s">
        <v>604</v>
      </c>
      <c r="T524" s="535"/>
      <c r="U524" t="s">
        <v>4682</v>
      </c>
    </row>
    <row r="525" spans="1:21" x14ac:dyDescent="0.35">
      <c r="A525" t="s">
        <v>4653</v>
      </c>
      <c r="B525" s="523">
        <v>45566</v>
      </c>
      <c r="C525">
        <v>1</v>
      </c>
      <c r="D525" s="523">
        <v>45594</v>
      </c>
      <c r="E525" s="523">
        <v>45594</v>
      </c>
      <c r="F525" t="s">
        <v>613</v>
      </c>
      <c r="G525">
        <v>239029</v>
      </c>
      <c r="H525" t="s">
        <v>562</v>
      </c>
      <c r="I525" t="s">
        <v>560</v>
      </c>
      <c r="J525" t="s">
        <v>613</v>
      </c>
      <c r="K525" t="s">
        <v>605</v>
      </c>
      <c r="L525">
        <v>6319.41</v>
      </c>
      <c r="M525">
        <v>16919.028999999999</v>
      </c>
      <c r="N525"/>
      <c r="O525" t="s">
        <v>1248</v>
      </c>
      <c r="P525" t="s">
        <v>612</v>
      </c>
      <c r="Q525" t="s">
        <v>613</v>
      </c>
      <c r="R525" t="s">
        <v>1024</v>
      </c>
      <c r="S525" t="s">
        <v>604</v>
      </c>
      <c r="T525" s="535"/>
      <c r="U525" t="s">
        <v>4682</v>
      </c>
    </row>
    <row r="526" spans="1:21" x14ac:dyDescent="0.35">
      <c r="A526" t="s">
        <v>4653</v>
      </c>
      <c r="B526" s="523">
        <v>45566</v>
      </c>
      <c r="C526">
        <v>1</v>
      </c>
      <c r="D526" s="523">
        <v>45594</v>
      </c>
      <c r="E526" s="523">
        <v>45594</v>
      </c>
      <c r="F526" t="s">
        <v>613</v>
      </c>
      <c r="G526">
        <v>239032</v>
      </c>
      <c r="H526" t="s">
        <v>562</v>
      </c>
      <c r="I526" t="s">
        <v>560</v>
      </c>
      <c r="J526" t="s">
        <v>613</v>
      </c>
      <c r="K526" t="s">
        <v>605</v>
      </c>
      <c r="L526">
        <v>6239.73</v>
      </c>
      <c r="M526">
        <v>13749.655000000001</v>
      </c>
      <c r="N526"/>
      <c r="O526" t="s">
        <v>4733</v>
      </c>
      <c r="P526" t="s">
        <v>612</v>
      </c>
      <c r="Q526" t="s">
        <v>613</v>
      </c>
      <c r="R526" t="s">
        <v>1024</v>
      </c>
      <c r="S526" t="s">
        <v>604</v>
      </c>
      <c r="T526" s="535"/>
      <c r="U526" t="s">
        <v>4682</v>
      </c>
    </row>
    <row r="527" spans="1:21" x14ac:dyDescent="0.35">
      <c r="A527" t="s">
        <v>4653</v>
      </c>
      <c r="B527" s="523">
        <v>45566</v>
      </c>
      <c r="C527">
        <v>0.5</v>
      </c>
      <c r="D527" s="523">
        <v>45595</v>
      </c>
      <c r="E527" s="523">
        <v>45595</v>
      </c>
      <c r="F527" t="s">
        <v>613</v>
      </c>
      <c r="G527">
        <v>239153</v>
      </c>
      <c r="H527" t="s">
        <v>562</v>
      </c>
      <c r="I527" t="s">
        <v>560</v>
      </c>
      <c r="J527" t="s">
        <v>613</v>
      </c>
      <c r="K527" t="s">
        <v>605</v>
      </c>
      <c r="L527">
        <v>6359.42</v>
      </c>
      <c r="M527">
        <v>18510.445</v>
      </c>
      <c r="N527"/>
      <c r="O527" t="s">
        <v>1021</v>
      </c>
      <c r="P527" t="s">
        <v>612</v>
      </c>
      <c r="Q527" t="s">
        <v>613</v>
      </c>
      <c r="R527" t="s">
        <v>1024</v>
      </c>
      <c r="S527" t="s">
        <v>604</v>
      </c>
      <c r="T527" s="535"/>
      <c r="U527" t="s">
        <v>4682</v>
      </c>
    </row>
    <row r="528" spans="1:21" x14ac:dyDescent="0.35">
      <c r="A528" t="s">
        <v>4653</v>
      </c>
      <c r="B528" s="523">
        <v>45566</v>
      </c>
      <c r="C528">
        <v>0.33333333333333331</v>
      </c>
      <c r="D528" s="523">
        <v>45595</v>
      </c>
      <c r="E528" s="523">
        <v>45595</v>
      </c>
      <c r="F528" t="s">
        <v>613</v>
      </c>
      <c r="G528">
        <v>239158</v>
      </c>
      <c r="H528" t="s">
        <v>562</v>
      </c>
      <c r="I528" t="s">
        <v>560</v>
      </c>
      <c r="J528" t="s">
        <v>613</v>
      </c>
      <c r="K528" t="s">
        <v>605</v>
      </c>
      <c r="L528">
        <v>6114.9400000000005</v>
      </c>
      <c r="M528">
        <v>8785.8719999999994</v>
      </c>
      <c r="N528"/>
      <c r="O528" t="s">
        <v>1199</v>
      </c>
      <c r="P528" t="s">
        <v>612</v>
      </c>
      <c r="Q528" t="s">
        <v>613</v>
      </c>
      <c r="R528" t="s">
        <v>1024</v>
      </c>
      <c r="S528" t="s">
        <v>604</v>
      </c>
      <c r="T528" s="535"/>
      <c r="U528" t="s">
        <v>4682</v>
      </c>
    </row>
  </sheetData>
  <phoneticPr fontId="15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7055E-E9A5-45E2-8A1B-AAAEDD859CA3}">
  <sheetPr codeName="Sheet15"/>
  <dimension ref="A1:AZ21"/>
  <sheetViews>
    <sheetView zoomScaleNormal="100" workbookViewId="0">
      <selection activeCell="AM8" sqref="AM8"/>
    </sheetView>
  </sheetViews>
  <sheetFormatPr defaultColWidth="8.81640625" defaultRowHeight="14.5" x14ac:dyDescent="0.35"/>
  <cols>
    <col min="1" max="1" width="12.36328125" style="522" bestFit="1" customWidth="1"/>
    <col min="2" max="2" width="15.26953125" style="522" bestFit="1" customWidth="1"/>
    <col min="3" max="3" width="10" style="522" bestFit="1" customWidth="1"/>
    <col min="4" max="4" width="10.7265625" style="522" bestFit="1" customWidth="1"/>
    <col min="5" max="5" width="8.81640625" style="522"/>
    <col min="6" max="6" width="13.6328125" style="522" bestFit="1" customWidth="1"/>
    <col min="7" max="7" width="15.26953125" style="522" bestFit="1" customWidth="1"/>
    <col min="8" max="8" width="5.36328125" style="522" bestFit="1" customWidth="1"/>
    <col min="9" max="9" width="5.81640625" style="522" bestFit="1" customWidth="1"/>
    <col min="10" max="10" width="10.7265625" style="522" bestFit="1" customWidth="1"/>
    <col min="11" max="11" width="10.81640625" style="522" bestFit="1" customWidth="1"/>
    <col min="12" max="12" width="8.81640625" style="522"/>
    <col min="13" max="13" width="12.36328125" style="532" bestFit="1" customWidth="1"/>
    <col min="14" max="14" width="15.26953125" style="532" bestFit="1" customWidth="1"/>
    <col min="15" max="15" width="4.54296875" style="532" bestFit="1" customWidth="1"/>
    <col min="16" max="16" width="6" style="532" bestFit="1" customWidth="1"/>
    <col min="17" max="17" width="14.54296875" style="522" bestFit="1" customWidth="1"/>
    <col min="18" max="18" width="12.36328125" style="522" bestFit="1" customWidth="1"/>
    <col min="19" max="19" width="15.26953125" style="522" bestFit="1" customWidth="1"/>
    <col min="20" max="20" width="12.26953125" style="522" bestFit="1" customWidth="1"/>
    <col min="21" max="21" width="10.7265625" style="522" bestFit="1" customWidth="1"/>
    <col min="22" max="22" width="10.81640625" style="522" bestFit="1" customWidth="1"/>
    <col min="23" max="23" width="12.36328125" style="522" bestFit="1" customWidth="1"/>
    <col min="24" max="24" width="15.26953125" style="522" bestFit="1" customWidth="1"/>
    <col min="25" max="25" width="4.54296875" style="522" bestFit="1" customWidth="1"/>
    <col min="26" max="26" width="10.7265625" style="522" bestFit="1" customWidth="1"/>
    <col min="27" max="27" width="10.81640625" style="522" customWidth="1"/>
    <col min="28" max="28" width="11.6328125" style="522" bestFit="1" customWidth="1"/>
    <col min="29" max="29" width="15.90625" style="522" bestFit="1" customWidth="1"/>
    <col min="30" max="30" width="11.1796875" style="522" bestFit="1" customWidth="1"/>
    <col min="31" max="31" width="16.26953125" style="522" bestFit="1" customWidth="1"/>
    <col min="32" max="32" width="10.7265625" style="522" bestFit="1" customWidth="1"/>
    <col min="33" max="33" width="8.81640625" style="522"/>
    <col min="34" max="34" width="19.81640625" style="522" bestFit="1" customWidth="1"/>
    <col min="35" max="35" width="15.26953125" style="522" bestFit="1" customWidth="1"/>
    <col min="36" max="36" width="3.36328125" style="522" bestFit="1" customWidth="1"/>
    <col min="37" max="37" width="3.81640625" style="522" bestFit="1" customWidth="1"/>
    <col min="38" max="38" width="10.7265625" style="522" bestFit="1" customWidth="1"/>
    <col min="39" max="39" width="8.81640625" style="522"/>
    <col min="40" max="40" width="12.36328125" style="522" bestFit="1" customWidth="1"/>
    <col min="41" max="41" width="15.26953125" style="522" bestFit="1" customWidth="1"/>
    <col min="42" max="42" width="15.90625" style="522" bestFit="1" customWidth="1"/>
    <col min="43" max="43" width="11.1796875" style="522" bestFit="1" customWidth="1"/>
    <col min="44" max="44" width="16.26953125" style="522" bestFit="1" customWidth="1"/>
    <col min="45" max="45" width="10.7265625" style="522" bestFit="1" customWidth="1"/>
    <col min="46" max="46" width="8.81640625" style="522"/>
    <col min="47" max="47" width="12.36328125" style="522" bestFit="1" customWidth="1"/>
    <col min="48" max="48" width="15.26953125" style="522" bestFit="1" customWidth="1"/>
    <col min="49" max="49" width="15.90625" style="522" bestFit="1" customWidth="1"/>
    <col min="50" max="50" width="11.1796875" style="522" bestFit="1" customWidth="1"/>
    <col min="51" max="51" width="16.26953125" style="522" bestFit="1" customWidth="1"/>
    <col min="52" max="52" width="10.7265625" style="522" bestFit="1" customWidth="1"/>
    <col min="53" max="16384" width="8.81640625" style="522"/>
  </cols>
  <sheetData>
    <row r="1" spans="1:52" x14ac:dyDescent="0.35">
      <c r="A1"/>
      <c r="B1"/>
      <c r="C1"/>
      <c r="D1"/>
      <c r="E1"/>
      <c r="F1" s="520" t="s">
        <v>4663</v>
      </c>
      <c r="G1" t="s">
        <v>4747</v>
      </c>
      <c r="H1"/>
      <c r="I1"/>
      <c r="J1"/>
      <c r="K1"/>
      <c r="L1"/>
      <c r="M1" s="528" t="s">
        <v>4663</v>
      </c>
      <c r="N1" s="527" t="s">
        <v>4747</v>
      </c>
      <c r="O1" s="530"/>
      <c r="P1" s="530"/>
      <c r="Q1"/>
      <c r="R1" s="520" t="s">
        <v>4663</v>
      </c>
      <c r="S1" t="s">
        <v>4747</v>
      </c>
      <c r="T1"/>
      <c r="U1"/>
      <c r="V1"/>
      <c r="W1" s="520" t="s">
        <v>4663</v>
      </c>
      <c r="X1" t="s">
        <v>4747</v>
      </c>
      <c r="Y1"/>
      <c r="Z1"/>
      <c r="AA1"/>
      <c r="AB1"/>
      <c r="AC1"/>
      <c r="AD1"/>
      <c r="AE1"/>
      <c r="AF1"/>
      <c r="AG1"/>
      <c r="AH1" s="520" t="s">
        <v>4663</v>
      </c>
      <c r="AI1" t="s">
        <v>4747</v>
      </c>
      <c r="AJ1"/>
      <c r="AK1"/>
      <c r="AL1"/>
      <c r="AM1"/>
      <c r="AU1"/>
      <c r="AV1"/>
      <c r="AW1"/>
      <c r="AX1"/>
      <c r="AY1"/>
    </row>
    <row r="2" spans="1:52" x14ac:dyDescent="0.35">
      <c r="A2"/>
      <c r="B2"/>
      <c r="C2"/>
      <c r="D2"/>
      <c r="E2"/>
      <c r="F2"/>
      <c r="G2"/>
      <c r="H2"/>
      <c r="I2"/>
      <c r="J2"/>
      <c r="K2"/>
      <c r="L2"/>
      <c r="M2" s="530"/>
      <c r="N2" s="530"/>
      <c r="O2" s="530"/>
      <c r="P2" s="530"/>
      <c r="Q2"/>
      <c r="R2"/>
      <c r="S2"/>
      <c r="T2"/>
      <c r="U2"/>
      <c r="V2"/>
      <c r="W2"/>
      <c r="X2"/>
      <c r="Y2"/>
      <c r="Z2"/>
      <c r="AA2"/>
      <c r="AB2" s="520" t="s">
        <v>4663</v>
      </c>
      <c r="AC2" t="s">
        <v>4747</v>
      </c>
      <c r="AD2"/>
      <c r="AE2"/>
      <c r="AF2"/>
      <c r="AG2"/>
      <c r="AH2"/>
      <c r="AI2"/>
      <c r="AJ2"/>
      <c r="AK2"/>
      <c r="AL2"/>
      <c r="AM2"/>
      <c r="AN2" s="520" t="s">
        <v>4663</v>
      </c>
      <c r="AO2" t="s">
        <v>4747</v>
      </c>
      <c r="AU2" s="520" t="s">
        <v>4663</v>
      </c>
      <c r="AV2" t="s">
        <v>4747</v>
      </c>
      <c r="AW2"/>
      <c r="AX2"/>
      <c r="AY2"/>
    </row>
    <row r="3" spans="1:52" x14ac:dyDescent="0.35">
      <c r="A3" s="520" t="s">
        <v>4737</v>
      </c>
      <c r="B3" s="520" t="s">
        <v>4748</v>
      </c>
      <c r="C3"/>
      <c r="D3"/>
      <c r="E3"/>
      <c r="F3" s="520" t="s">
        <v>4737</v>
      </c>
      <c r="G3" s="520" t="s">
        <v>4748</v>
      </c>
      <c r="H3"/>
      <c r="I3"/>
      <c r="J3"/>
      <c r="K3"/>
      <c r="L3"/>
      <c r="M3" s="528" t="s">
        <v>4737</v>
      </c>
      <c r="N3" s="528" t="s">
        <v>4748</v>
      </c>
      <c r="O3" s="527"/>
      <c r="P3" s="527"/>
      <c r="Q3"/>
      <c r="R3" s="520" t="s">
        <v>4737</v>
      </c>
      <c r="S3" s="520" t="s">
        <v>4748</v>
      </c>
      <c r="T3"/>
      <c r="U3"/>
      <c r="V3"/>
      <c r="W3" s="520" t="s">
        <v>4737</v>
      </c>
      <c r="X3" s="520" t="s">
        <v>4748</v>
      </c>
      <c r="Y3"/>
      <c r="Z3"/>
      <c r="AA3"/>
      <c r="AB3"/>
      <c r="AC3"/>
      <c r="AD3"/>
      <c r="AE3"/>
      <c r="AF3"/>
      <c r="AG3"/>
      <c r="AH3" s="520" t="s">
        <v>4742</v>
      </c>
      <c r="AI3" s="520" t="s">
        <v>4748</v>
      </c>
      <c r="AJ3"/>
      <c r="AK3"/>
      <c r="AL3"/>
      <c r="AM3"/>
      <c r="AU3"/>
      <c r="AV3"/>
      <c r="AW3"/>
      <c r="AX3"/>
      <c r="AY3"/>
    </row>
    <row r="4" spans="1:52" ht="58" x14ac:dyDescent="0.35">
      <c r="A4" s="520" t="s">
        <v>4745</v>
      </c>
      <c r="B4" t="s">
        <v>4694</v>
      </c>
      <c r="C4" t="s">
        <v>4653</v>
      </c>
      <c r="D4" t="s">
        <v>4746</v>
      </c>
      <c r="E4"/>
      <c r="F4"/>
      <c r="G4" t="s">
        <v>4740</v>
      </c>
      <c r="H4" t="s">
        <v>4739</v>
      </c>
      <c r="I4" t="s">
        <v>4738</v>
      </c>
      <c r="J4" t="s">
        <v>4746</v>
      </c>
      <c r="K4"/>
      <c r="L4"/>
      <c r="M4" s="528" t="s">
        <v>4745</v>
      </c>
      <c r="N4" s="527" t="s">
        <v>613</v>
      </c>
      <c r="O4" s="527" t="s">
        <v>2148</v>
      </c>
      <c r="P4" s="527" t="s">
        <v>4746</v>
      </c>
      <c r="Q4"/>
      <c r="R4" s="520" t="s">
        <v>4745</v>
      </c>
      <c r="S4" t="s">
        <v>4682</v>
      </c>
      <c r="T4" t="s">
        <v>4714</v>
      </c>
      <c r="U4" t="s">
        <v>4746</v>
      </c>
      <c r="V4"/>
      <c r="W4" s="520" t="s">
        <v>4745</v>
      </c>
      <c r="X4" t="s">
        <v>613</v>
      </c>
      <c r="Y4" t="s">
        <v>747</v>
      </c>
      <c r="Z4" t="s">
        <v>4746</v>
      </c>
      <c r="AA4"/>
      <c r="AB4"/>
      <c r="AC4" s="520" t="s">
        <v>4748</v>
      </c>
      <c r="AD4"/>
      <c r="AE4"/>
      <c r="AF4"/>
      <c r="AG4"/>
      <c r="AH4" s="520" t="s">
        <v>4745</v>
      </c>
      <c r="AI4" t="s">
        <v>4740</v>
      </c>
      <c r="AJ4" t="s">
        <v>4739</v>
      </c>
      <c r="AK4" t="s">
        <v>4738</v>
      </c>
      <c r="AL4" t="s">
        <v>4746</v>
      </c>
      <c r="AM4"/>
      <c r="AN4" s="520" t="s">
        <v>4737</v>
      </c>
      <c r="AO4" s="520" t="s">
        <v>4748</v>
      </c>
      <c r="AP4"/>
      <c r="AQ4"/>
      <c r="AR4"/>
      <c r="AS4"/>
      <c r="AU4" s="520" t="s">
        <v>4737</v>
      </c>
      <c r="AV4" s="520" t="s">
        <v>4748</v>
      </c>
      <c r="AW4"/>
      <c r="AX4"/>
      <c r="AY4"/>
      <c r="AZ4"/>
    </row>
    <row r="5" spans="1:52" x14ac:dyDescent="0.35">
      <c r="A5" s="461" t="s">
        <v>4738</v>
      </c>
      <c r="B5">
        <v>120</v>
      </c>
      <c r="C5">
        <v>93</v>
      </c>
      <c r="D5">
        <v>213</v>
      </c>
      <c r="E5"/>
      <c r="F5"/>
      <c r="G5"/>
      <c r="H5"/>
      <c r="I5"/>
      <c r="J5"/>
      <c r="K5"/>
      <c r="L5"/>
      <c r="M5" s="529" t="s">
        <v>4738</v>
      </c>
      <c r="N5" s="526">
        <v>0.84507042253521125</v>
      </c>
      <c r="O5" s="526">
        <v>0.15492957746478872</v>
      </c>
      <c r="P5" s="526">
        <v>1</v>
      </c>
      <c r="Q5"/>
      <c r="R5" s="461" t="s">
        <v>4738</v>
      </c>
      <c r="S5" s="524">
        <v>0.676056338028169</v>
      </c>
      <c r="T5" s="524">
        <v>0.323943661971831</v>
      </c>
      <c r="U5" s="524">
        <v>1</v>
      </c>
      <c r="V5"/>
      <c r="W5" s="461" t="s">
        <v>4738</v>
      </c>
      <c r="X5" s="524">
        <v>0.99061032863849763</v>
      </c>
      <c r="Y5" s="524">
        <v>9.3896713615023476E-3</v>
      </c>
      <c r="Z5" s="524">
        <v>1</v>
      </c>
      <c r="AA5" s="524"/>
      <c r="AB5"/>
      <c r="AC5" t="s">
        <v>4659</v>
      </c>
      <c r="AD5" t="s">
        <v>4661</v>
      </c>
      <c r="AE5" t="s">
        <v>4660</v>
      </c>
      <c r="AF5" t="s">
        <v>4746</v>
      </c>
      <c r="AG5"/>
      <c r="AH5" s="461" t="s">
        <v>639</v>
      </c>
      <c r="AI5"/>
      <c r="AJ5">
        <v>1</v>
      </c>
      <c r="AK5"/>
      <c r="AL5">
        <v>1</v>
      </c>
      <c r="AM5"/>
      <c r="AN5" s="520" t="s">
        <v>4745</v>
      </c>
      <c r="AO5" t="s">
        <v>605</v>
      </c>
      <c r="AP5" t="s">
        <v>4659</v>
      </c>
      <c r="AQ5" t="s">
        <v>4661</v>
      </c>
      <c r="AR5" t="s">
        <v>4660</v>
      </c>
      <c r="AS5" t="s">
        <v>4746</v>
      </c>
      <c r="AU5" s="520" t="s">
        <v>4745</v>
      </c>
      <c r="AV5" t="s">
        <v>605</v>
      </c>
      <c r="AW5" t="s">
        <v>4659</v>
      </c>
      <c r="AX5" t="s">
        <v>4661</v>
      </c>
      <c r="AY5" t="s">
        <v>4660</v>
      </c>
      <c r="AZ5" t="s">
        <v>4746</v>
      </c>
    </row>
    <row r="6" spans="1:52" x14ac:dyDescent="0.35">
      <c r="A6" s="461" t="s">
        <v>4740</v>
      </c>
      <c r="B6">
        <v>133</v>
      </c>
      <c r="C6">
        <v>33</v>
      </c>
      <c r="D6">
        <v>166</v>
      </c>
      <c r="E6"/>
      <c r="F6" s="520" t="s">
        <v>4745</v>
      </c>
      <c r="G6"/>
      <c r="H6"/>
      <c r="I6"/>
      <c r="J6"/>
      <c r="K6"/>
      <c r="L6"/>
      <c r="M6" s="529" t="s">
        <v>4739</v>
      </c>
      <c r="N6" s="526">
        <v>0.59722222222222221</v>
      </c>
      <c r="O6" s="526">
        <v>0.40277777777777779</v>
      </c>
      <c r="P6" s="526">
        <v>1</v>
      </c>
      <c r="Q6"/>
      <c r="R6" s="461" t="s">
        <v>4739</v>
      </c>
      <c r="S6" s="524">
        <v>0.75</v>
      </c>
      <c r="T6" s="524">
        <v>0.25</v>
      </c>
      <c r="U6" s="524">
        <v>1</v>
      </c>
      <c r="V6"/>
      <c r="W6" s="461" t="s">
        <v>4739</v>
      </c>
      <c r="X6" s="524">
        <v>1</v>
      </c>
      <c r="Y6" s="524">
        <v>0</v>
      </c>
      <c r="Z6" s="524">
        <v>1</v>
      </c>
      <c r="AA6" s="524"/>
      <c r="AB6" t="s">
        <v>4737</v>
      </c>
      <c r="AC6" s="524">
        <v>0.1111111111111111</v>
      </c>
      <c r="AD6" s="524">
        <v>0.83333333333333337</v>
      </c>
      <c r="AE6" s="524">
        <v>5.5555555555555552E-2</v>
      </c>
      <c r="AF6" s="524">
        <v>1</v>
      </c>
      <c r="AG6"/>
      <c r="AH6" s="461" t="s">
        <v>1309</v>
      </c>
      <c r="AI6"/>
      <c r="AJ6"/>
      <c r="AK6">
        <v>1</v>
      </c>
      <c r="AL6">
        <v>1</v>
      </c>
      <c r="AM6"/>
      <c r="AN6" s="461" t="s">
        <v>4738</v>
      </c>
      <c r="AO6" s="537">
        <v>0.97652582159624413</v>
      </c>
      <c r="AP6" s="537">
        <v>9.3896713615023476E-3</v>
      </c>
      <c r="AQ6" s="537">
        <v>1.4084507042253521E-2</v>
      </c>
      <c r="AR6" s="537">
        <v>0</v>
      </c>
      <c r="AS6" s="537">
        <v>1</v>
      </c>
      <c r="AU6" s="461" t="s">
        <v>4738</v>
      </c>
      <c r="AV6" s="524">
        <v>0.97652582159624413</v>
      </c>
      <c r="AW6" s="524">
        <v>9.3896713615023476E-3</v>
      </c>
      <c r="AX6" s="524">
        <v>1.4084507042253521E-2</v>
      </c>
      <c r="AY6" s="524">
        <v>0</v>
      </c>
      <c r="AZ6" s="524">
        <v>1</v>
      </c>
    </row>
    <row r="7" spans="1:52" x14ac:dyDescent="0.35">
      <c r="A7" s="461" t="s">
        <v>4739</v>
      </c>
      <c r="B7">
        <v>100</v>
      </c>
      <c r="C7">
        <v>44</v>
      </c>
      <c r="D7">
        <v>144</v>
      </c>
      <c r="E7"/>
      <c r="F7" s="461" t="s">
        <v>639</v>
      </c>
      <c r="G7"/>
      <c r="H7">
        <v>1</v>
      </c>
      <c r="I7"/>
      <c r="J7">
        <v>1</v>
      </c>
      <c r="K7"/>
      <c r="L7"/>
      <c r="M7" s="529" t="s">
        <v>4740</v>
      </c>
      <c r="N7" s="526">
        <v>0.78915662650602414</v>
      </c>
      <c r="O7" s="526">
        <v>0.21084337349397592</v>
      </c>
      <c r="P7" s="526">
        <v>1</v>
      </c>
      <c r="Q7"/>
      <c r="R7" s="461" t="s">
        <v>4740</v>
      </c>
      <c r="S7" s="524">
        <v>0.73493975903614461</v>
      </c>
      <c r="T7" s="524">
        <v>0.26506024096385544</v>
      </c>
      <c r="U7" s="524">
        <v>1</v>
      </c>
      <c r="V7"/>
      <c r="W7" s="461" t="s">
        <v>4740</v>
      </c>
      <c r="X7" s="524">
        <v>1</v>
      </c>
      <c r="Y7" s="524">
        <v>0</v>
      </c>
      <c r="Z7" s="524">
        <v>1</v>
      </c>
      <c r="AA7" s="524"/>
      <c r="AB7"/>
      <c r="AC7"/>
      <c r="AD7"/>
      <c r="AE7"/>
      <c r="AF7"/>
      <c r="AG7"/>
      <c r="AH7" s="461" t="s">
        <v>943</v>
      </c>
      <c r="AI7">
        <v>1</v>
      </c>
      <c r="AJ7"/>
      <c r="AK7"/>
      <c r="AL7">
        <v>1</v>
      </c>
      <c r="AM7"/>
      <c r="AN7" s="461" t="s">
        <v>4739</v>
      </c>
      <c r="AO7" s="537">
        <v>0.99305555555555558</v>
      </c>
      <c r="AP7" s="537">
        <v>0</v>
      </c>
      <c r="AQ7" s="537">
        <v>0</v>
      </c>
      <c r="AR7" s="537">
        <v>6.9444444444444441E-3</v>
      </c>
      <c r="AS7" s="537">
        <v>1</v>
      </c>
      <c r="AU7" s="461" t="s">
        <v>4739</v>
      </c>
      <c r="AV7" s="524">
        <v>0.99305555555555558</v>
      </c>
      <c r="AW7" s="524">
        <v>0</v>
      </c>
      <c r="AX7" s="524">
        <v>0</v>
      </c>
      <c r="AY7" s="524">
        <v>6.9444444444444441E-3</v>
      </c>
      <c r="AZ7" s="524">
        <v>1</v>
      </c>
    </row>
    <row r="8" spans="1:52" x14ac:dyDescent="0.35">
      <c r="A8" s="461" t="s">
        <v>4746</v>
      </c>
      <c r="B8">
        <v>353</v>
      </c>
      <c r="C8">
        <v>170</v>
      </c>
      <c r="D8">
        <v>523</v>
      </c>
      <c r="E8"/>
      <c r="F8" s="461" t="s">
        <v>1309</v>
      </c>
      <c r="G8"/>
      <c r="H8"/>
      <c r="I8">
        <v>1</v>
      </c>
      <c r="J8">
        <v>1</v>
      </c>
      <c r="K8"/>
      <c r="L8"/>
      <c r="M8" s="529" t="s">
        <v>4746</v>
      </c>
      <c r="N8" s="526">
        <v>0.75908221797323139</v>
      </c>
      <c r="O8" s="526">
        <v>0.24091778202676864</v>
      </c>
      <c r="P8" s="526">
        <v>1</v>
      </c>
      <c r="Q8"/>
      <c r="R8" s="461" t="s">
        <v>4746</v>
      </c>
      <c r="S8" s="524">
        <v>0.71510516252390055</v>
      </c>
      <c r="T8" s="524">
        <v>0.28489483747609945</v>
      </c>
      <c r="U8" s="524">
        <v>1</v>
      </c>
      <c r="V8"/>
      <c r="W8" s="461" t="s">
        <v>4746</v>
      </c>
      <c r="X8" s="524">
        <v>0.99617590822179736</v>
      </c>
      <c r="Y8" s="524">
        <v>3.8240917782026767E-3</v>
      </c>
      <c r="Z8" s="524">
        <v>1</v>
      </c>
      <c r="AA8" s="524"/>
      <c r="AB8"/>
      <c r="AC8"/>
      <c r="AD8"/>
      <c r="AE8"/>
      <c r="AF8"/>
      <c r="AG8"/>
      <c r="AH8" s="461" t="s">
        <v>908</v>
      </c>
      <c r="AI8"/>
      <c r="AJ8">
        <v>1</v>
      </c>
      <c r="AK8">
        <v>1</v>
      </c>
      <c r="AL8">
        <v>2</v>
      </c>
      <c r="AM8"/>
      <c r="AN8" s="461" t="s">
        <v>4740</v>
      </c>
      <c r="AO8" s="537">
        <v>0.92771084337349397</v>
      </c>
      <c r="AP8" s="537">
        <v>0</v>
      </c>
      <c r="AQ8" s="537">
        <v>7.2289156626506021E-2</v>
      </c>
      <c r="AR8" s="537">
        <v>0</v>
      </c>
      <c r="AS8" s="537">
        <v>1</v>
      </c>
      <c r="AU8" s="461" t="s">
        <v>4740</v>
      </c>
      <c r="AV8" s="524">
        <v>0.92771084337349397</v>
      </c>
      <c r="AW8" s="524">
        <v>0</v>
      </c>
      <c r="AX8" s="524">
        <v>7.2289156626506021E-2</v>
      </c>
      <c r="AY8" s="524">
        <v>0</v>
      </c>
      <c r="AZ8" s="524">
        <v>1</v>
      </c>
    </row>
    <row r="9" spans="1:52" x14ac:dyDescent="0.35">
      <c r="A9"/>
      <c r="B9"/>
      <c r="C9"/>
      <c r="D9"/>
      <c r="E9"/>
      <c r="F9" s="461" t="s">
        <v>943</v>
      </c>
      <c r="G9">
        <v>1</v>
      </c>
      <c r="H9"/>
      <c r="I9"/>
      <c r="J9">
        <v>1</v>
      </c>
      <c r="K9"/>
      <c r="L9"/>
      <c r="M9" s="530"/>
      <c r="N9" s="530"/>
      <c r="O9" s="530"/>
      <c r="P9" s="530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 s="461" t="s">
        <v>559</v>
      </c>
      <c r="AI9">
        <v>2</v>
      </c>
      <c r="AJ9">
        <v>5</v>
      </c>
      <c r="AK9">
        <v>9.0000000000000018</v>
      </c>
      <c r="AL9">
        <v>16</v>
      </c>
      <c r="AM9"/>
      <c r="AN9" s="461" t="s">
        <v>4746</v>
      </c>
      <c r="AO9" s="537">
        <v>0.96558317399617588</v>
      </c>
      <c r="AP9" s="537">
        <v>3.8240917782026767E-3</v>
      </c>
      <c r="AQ9" s="537">
        <v>2.8680688336520075E-2</v>
      </c>
      <c r="AR9" s="537">
        <v>1.9120458891013384E-3</v>
      </c>
      <c r="AS9" s="537">
        <v>1</v>
      </c>
      <c r="AU9" s="461" t="s">
        <v>4746</v>
      </c>
      <c r="AV9" s="524">
        <v>0.96558317399617588</v>
      </c>
      <c r="AW9" s="524">
        <v>3.8240917782026767E-3</v>
      </c>
      <c r="AX9" s="524">
        <v>2.8680688336520075E-2</v>
      </c>
      <c r="AY9" s="524">
        <v>1.9120458891013384E-3</v>
      </c>
      <c r="AZ9" s="524">
        <v>1</v>
      </c>
    </row>
    <row r="10" spans="1:52" x14ac:dyDescent="0.35">
      <c r="E10"/>
      <c r="F10" s="461" t="s">
        <v>908</v>
      </c>
      <c r="G10"/>
      <c r="H10">
        <v>1</v>
      </c>
      <c r="I10">
        <v>1</v>
      </c>
      <c r="J10">
        <v>2</v>
      </c>
      <c r="K10"/>
      <c r="AG10"/>
      <c r="AH10" s="461" t="s">
        <v>403</v>
      </c>
      <c r="AI10">
        <v>14.000000000000002</v>
      </c>
      <c r="AJ10">
        <v>7.9999999999999991</v>
      </c>
      <c r="AK10">
        <v>13.000000000000002</v>
      </c>
      <c r="AL10">
        <v>35</v>
      </c>
      <c r="AM10"/>
      <c r="AN10"/>
      <c r="AO10"/>
      <c r="AP10"/>
    </row>
    <row r="11" spans="1:52" x14ac:dyDescent="0.35">
      <c r="E11"/>
      <c r="F11" s="461" t="s">
        <v>559</v>
      </c>
      <c r="G11">
        <v>2</v>
      </c>
      <c r="H11">
        <v>7</v>
      </c>
      <c r="I11">
        <v>14</v>
      </c>
      <c r="J11">
        <v>23</v>
      </c>
      <c r="K11"/>
      <c r="AG11"/>
      <c r="AH11" s="461" t="s">
        <v>560</v>
      </c>
      <c r="AI11">
        <v>21.999999999999979</v>
      </c>
      <c r="AJ11">
        <v>10</v>
      </c>
      <c r="AK11">
        <v>17</v>
      </c>
      <c r="AL11">
        <v>48.999999999999979</v>
      </c>
      <c r="AM11"/>
      <c r="AN11"/>
      <c r="AO11"/>
      <c r="AP11"/>
    </row>
    <row r="12" spans="1:52" x14ac:dyDescent="0.35">
      <c r="E12"/>
      <c r="F12" s="461" t="s">
        <v>403</v>
      </c>
      <c r="G12">
        <v>55</v>
      </c>
      <c r="H12">
        <v>35</v>
      </c>
      <c r="I12">
        <v>46</v>
      </c>
      <c r="J12">
        <v>136</v>
      </c>
      <c r="K12"/>
      <c r="AG12"/>
      <c r="AH12" s="461" t="s">
        <v>562</v>
      </c>
      <c r="AI12">
        <v>18.999999999999996</v>
      </c>
      <c r="AJ12">
        <v>21</v>
      </c>
      <c r="AK12">
        <v>36</v>
      </c>
      <c r="AL12">
        <v>76</v>
      </c>
      <c r="AM12"/>
      <c r="AN12"/>
      <c r="AO12"/>
      <c r="AP12"/>
    </row>
    <row r="13" spans="1:52" x14ac:dyDescent="0.35">
      <c r="E13"/>
      <c r="F13" s="461" t="s">
        <v>562</v>
      </c>
      <c r="G13">
        <v>30</v>
      </c>
      <c r="H13">
        <v>35</v>
      </c>
      <c r="I13">
        <v>78</v>
      </c>
      <c r="J13">
        <v>143</v>
      </c>
      <c r="K13"/>
      <c r="AG13"/>
      <c r="AH13" s="461" t="s">
        <v>4746</v>
      </c>
      <c r="AI13">
        <v>57.999999999999972</v>
      </c>
      <c r="AJ13">
        <v>46</v>
      </c>
      <c r="AK13">
        <v>77</v>
      </c>
      <c r="AL13">
        <v>180.99999999999997</v>
      </c>
      <c r="AM13"/>
      <c r="AN13"/>
      <c r="AO13"/>
      <c r="AP13"/>
    </row>
    <row r="14" spans="1:52" x14ac:dyDescent="0.35">
      <c r="E14"/>
      <c r="F14" s="461" t="s">
        <v>560</v>
      </c>
      <c r="G14">
        <v>78</v>
      </c>
      <c r="H14">
        <v>65</v>
      </c>
      <c r="I14">
        <v>73</v>
      </c>
      <c r="J14">
        <v>216</v>
      </c>
      <c r="K14"/>
      <c r="AG14"/>
      <c r="AH14"/>
      <c r="AI14"/>
      <c r="AJ14"/>
      <c r="AK14"/>
      <c r="AL14"/>
      <c r="AM14"/>
      <c r="AN14"/>
      <c r="AO14"/>
      <c r="AP14"/>
    </row>
    <row r="15" spans="1:52" x14ac:dyDescent="0.35">
      <c r="E15"/>
      <c r="F15" s="461" t="s">
        <v>4746</v>
      </c>
      <c r="G15">
        <v>166</v>
      </c>
      <c r="H15">
        <v>144</v>
      </c>
      <c r="I15">
        <v>213</v>
      </c>
      <c r="J15">
        <v>523</v>
      </c>
      <c r="K15"/>
      <c r="AG15"/>
      <c r="AH15"/>
      <c r="AI15"/>
      <c r="AJ15"/>
      <c r="AK15"/>
      <c r="AL15"/>
      <c r="AM15"/>
      <c r="AN15"/>
      <c r="AO15"/>
      <c r="AP15"/>
    </row>
    <row r="16" spans="1:52" x14ac:dyDescent="0.35">
      <c r="E16"/>
      <c r="F16"/>
      <c r="G16"/>
      <c r="H16"/>
      <c r="I16"/>
      <c r="J16"/>
      <c r="K16"/>
      <c r="AG16"/>
      <c r="AH16"/>
      <c r="AI16"/>
      <c r="AJ16"/>
      <c r="AK16"/>
      <c r="AL16"/>
      <c r="AM16"/>
      <c r="AN16"/>
      <c r="AO16"/>
      <c r="AP16"/>
    </row>
    <row r="17" spans="40:42" x14ac:dyDescent="0.35">
      <c r="AN17"/>
      <c r="AO17"/>
      <c r="AP17"/>
    </row>
    <row r="18" spans="40:42" x14ac:dyDescent="0.35">
      <c r="AN18"/>
      <c r="AO18"/>
      <c r="AP18"/>
    </row>
    <row r="19" spans="40:42" x14ac:dyDescent="0.35">
      <c r="AN19"/>
      <c r="AO19"/>
      <c r="AP19"/>
    </row>
    <row r="20" spans="40:42" x14ac:dyDescent="0.35">
      <c r="AN20"/>
      <c r="AO20"/>
      <c r="AP20"/>
    </row>
    <row r="21" spans="40:42" x14ac:dyDescent="0.35">
      <c r="AN21"/>
      <c r="AO21"/>
      <c r="AP21"/>
    </row>
  </sheetData>
  <pageMargins left="0.7" right="0.7" top="0.75" bottom="0.75" header="0.3" footer="0.3"/>
  <drawing r:id="rId1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B38B1-7425-43C2-9B56-0F91835D57FB}">
  <sheetPr codeName="Sheet27"/>
  <dimension ref="A1:CR254"/>
  <sheetViews>
    <sheetView tabSelected="1" zoomScale="70" zoomScaleNormal="70" workbookViewId="0"/>
  </sheetViews>
  <sheetFormatPr defaultColWidth="8.81640625" defaultRowHeight="14.5" x14ac:dyDescent="0.35"/>
  <cols>
    <col min="1" max="15" width="8.81640625" style="531"/>
    <col min="16" max="19" width="8.81640625" style="533"/>
    <col min="20" max="20" width="4.08984375" style="533" customWidth="1"/>
    <col min="21" max="21" width="12.08984375" style="536" bestFit="1" customWidth="1"/>
    <col min="22" max="22" width="12.1796875" style="543" customWidth="1"/>
    <col min="23" max="27" width="8.81640625" style="536"/>
    <col min="28" max="96" width="8.81640625" style="533"/>
    <col min="97" max="16384" width="8.81640625" style="531"/>
  </cols>
  <sheetData>
    <row r="1" spans="1:96" s="525" customFormat="1" ht="14.5" customHeight="1" x14ac:dyDescent="0.35">
      <c r="A1" s="533"/>
      <c r="B1" s="533"/>
      <c r="C1" s="533"/>
      <c r="D1" s="546" t="s">
        <v>4743</v>
      </c>
      <c r="E1" s="546"/>
      <c r="F1" s="546"/>
      <c r="G1" s="546"/>
      <c r="H1" s="546"/>
      <c r="I1" s="546"/>
      <c r="J1" s="546"/>
      <c r="K1" s="546"/>
      <c r="L1" s="546"/>
      <c r="M1" s="546"/>
      <c r="N1" s="546"/>
      <c r="O1" s="546"/>
      <c r="P1" s="533"/>
      <c r="Q1" s="533"/>
      <c r="R1" s="533"/>
      <c r="S1" s="533"/>
      <c r="T1" s="533"/>
      <c r="U1" s="536" t="s">
        <v>4744</v>
      </c>
      <c r="V1" s="540">
        <f>1-COUNTIF(Query1[[#Data],[Observação - Desvio / Coleta]],"DESVIO BRASMEG")/COUNTA(Query1[[#Data],[Observação - Desvio / Coleta]])</f>
        <v>0.99617590822179736</v>
      </c>
      <c r="W1" s="544">
        <f>COUNTIF(Query1[[#Data],[Observação - Desvio / Coleta]],"DESVIO BRASMEG")</f>
        <v>2</v>
      </c>
      <c r="X1" s="536"/>
      <c r="Y1" s="536"/>
      <c r="Z1" s="536"/>
      <c r="AA1" s="536"/>
      <c r="AB1" s="533"/>
      <c r="AC1" s="533"/>
      <c r="AD1" s="533"/>
      <c r="AE1" s="533"/>
      <c r="AF1" s="533"/>
      <c r="AG1" s="533"/>
      <c r="AH1" s="533"/>
      <c r="AI1" s="533"/>
      <c r="AJ1" s="533"/>
      <c r="AK1" s="533"/>
      <c r="AL1" s="533"/>
      <c r="AM1" s="533"/>
      <c r="AN1" s="533"/>
      <c r="AO1" s="533"/>
      <c r="AP1" s="533"/>
      <c r="AQ1" s="533"/>
      <c r="AR1" s="533"/>
      <c r="AS1" s="533"/>
      <c r="AT1" s="533"/>
      <c r="AU1" s="533"/>
      <c r="AV1" s="533"/>
      <c r="AW1" s="533"/>
      <c r="AX1" s="533"/>
      <c r="AY1" s="533"/>
      <c r="AZ1" s="533"/>
      <c r="BA1" s="533"/>
      <c r="BB1" s="533"/>
      <c r="BC1" s="533"/>
      <c r="BD1" s="533"/>
      <c r="BE1" s="533"/>
      <c r="BF1" s="533"/>
      <c r="BG1" s="533"/>
      <c r="BH1" s="533"/>
      <c r="BI1" s="533"/>
      <c r="BJ1" s="533"/>
      <c r="BK1" s="533"/>
      <c r="BL1" s="533"/>
      <c r="BM1" s="533"/>
      <c r="BN1" s="533"/>
      <c r="BO1" s="533"/>
      <c r="BP1" s="533"/>
      <c r="BQ1" s="533"/>
      <c r="BR1" s="533"/>
      <c r="BS1" s="533"/>
      <c r="BT1" s="533"/>
      <c r="BU1" s="533"/>
      <c r="BV1" s="533"/>
      <c r="BW1" s="533"/>
      <c r="BX1" s="533"/>
      <c r="BY1" s="533"/>
      <c r="BZ1" s="533"/>
      <c r="CA1" s="533"/>
      <c r="CB1" s="533"/>
      <c r="CC1" s="533"/>
      <c r="CD1" s="533"/>
      <c r="CE1" s="533"/>
      <c r="CF1" s="533"/>
      <c r="CG1" s="533"/>
      <c r="CH1" s="533"/>
      <c r="CI1" s="533"/>
      <c r="CJ1" s="533"/>
      <c r="CK1" s="533"/>
      <c r="CL1" s="533"/>
      <c r="CM1" s="533"/>
      <c r="CN1" s="533"/>
      <c r="CO1" s="533"/>
      <c r="CP1" s="533"/>
      <c r="CQ1" s="533"/>
      <c r="CR1" s="533"/>
    </row>
    <row r="2" spans="1:96" s="525" customFormat="1" ht="14.5" customHeight="1" x14ac:dyDescent="0.35">
      <c r="A2" s="533"/>
      <c r="B2" s="533"/>
      <c r="C2" s="533"/>
      <c r="D2" s="546"/>
      <c r="E2" s="546"/>
      <c r="F2" s="546"/>
      <c r="G2" s="546"/>
      <c r="H2" s="546"/>
      <c r="I2" s="546"/>
      <c r="J2" s="546"/>
      <c r="K2" s="546"/>
      <c r="L2" s="546"/>
      <c r="M2" s="546"/>
      <c r="N2" s="546"/>
      <c r="O2" s="546"/>
      <c r="P2" s="533"/>
      <c r="Q2" s="533"/>
      <c r="R2" s="533"/>
      <c r="S2" s="533"/>
      <c r="T2" s="533"/>
      <c r="U2" s="541" cm="1">
        <f t="array" ref="U2:U4">_xlfn.UNIQUE(Query1[[#Data],[Mês]])</f>
        <v>45505</v>
      </c>
      <c r="V2" s="539">
        <f>1-COUNTIFS(Query1[[#Data],[Observação - Desvio / Coleta]],"DESVIO BRASMEG",Query1[[#Data],[Mês]],KPI!$U2)/COUNTIFS(Query1[[#Data],[Mês]],KPI!$U2)</f>
        <v>0.99061032863849763</v>
      </c>
      <c r="W2" s="545">
        <f>COUNTIFS(Query1[[#Data],[Observação - Desvio / Coleta]],"DESVIO BRASMEG",Query1[[#Data],[Mês]],KPI!$U2)</f>
        <v>2</v>
      </c>
      <c r="X2" s="536"/>
      <c r="Y2" s="536"/>
      <c r="Z2" s="536"/>
      <c r="AA2" s="536"/>
      <c r="AB2" s="533"/>
      <c r="AC2" s="533"/>
      <c r="AD2" s="533"/>
      <c r="AE2" s="533"/>
      <c r="AF2" s="533"/>
      <c r="AG2" s="533"/>
      <c r="AH2" s="533"/>
      <c r="AI2" s="533"/>
      <c r="AJ2" s="533"/>
      <c r="AK2" s="533"/>
      <c r="AL2" s="533"/>
      <c r="AM2" s="533"/>
      <c r="AN2" s="533"/>
      <c r="AO2" s="533"/>
      <c r="AP2" s="533"/>
      <c r="AQ2" s="533"/>
      <c r="AR2" s="533"/>
      <c r="AS2" s="533"/>
      <c r="AT2" s="533"/>
      <c r="AU2" s="533"/>
      <c r="AV2" s="533"/>
      <c r="AW2" s="533"/>
      <c r="AX2" s="533"/>
      <c r="AY2" s="533"/>
      <c r="AZ2" s="533"/>
      <c r="BA2" s="533"/>
      <c r="BB2" s="533"/>
      <c r="BC2" s="533"/>
      <c r="BD2" s="533"/>
      <c r="BE2" s="533"/>
      <c r="BF2" s="533"/>
      <c r="BG2" s="533"/>
      <c r="BH2" s="533"/>
      <c r="BI2" s="533"/>
      <c r="BJ2" s="533"/>
      <c r="BK2" s="533"/>
      <c r="BL2" s="533"/>
      <c r="BM2" s="533"/>
      <c r="BN2" s="533"/>
      <c r="BO2" s="533"/>
      <c r="BP2" s="533"/>
      <c r="BQ2" s="533"/>
      <c r="BR2" s="533"/>
      <c r="BS2" s="533"/>
      <c r="BT2" s="533"/>
      <c r="BU2" s="533"/>
      <c r="BV2" s="533"/>
      <c r="BW2" s="533"/>
      <c r="BX2" s="533"/>
      <c r="BY2" s="533"/>
      <c r="BZ2" s="533"/>
      <c r="CA2" s="533"/>
      <c r="CB2" s="533"/>
      <c r="CC2" s="533"/>
      <c r="CD2" s="533"/>
      <c r="CE2" s="533"/>
      <c r="CF2" s="533"/>
      <c r="CG2" s="533"/>
      <c r="CH2" s="533"/>
      <c r="CI2" s="533"/>
      <c r="CJ2" s="533"/>
      <c r="CK2" s="533"/>
      <c r="CL2" s="533"/>
      <c r="CM2" s="533"/>
      <c r="CN2" s="533"/>
      <c r="CO2" s="533"/>
      <c r="CP2" s="533"/>
      <c r="CQ2" s="533"/>
      <c r="CR2" s="533"/>
    </row>
    <row r="3" spans="1:96" s="525" customFormat="1" ht="14.5" customHeight="1" x14ac:dyDescent="0.35">
      <c r="A3" s="533"/>
      <c r="B3" s="533"/>
      <c r="C3" s="533"/>
      <c r="D3" s="546"/>
      <c r="E3" s="546"/>
      <c r="F3" s="546"/>
      <c r="G3" s="546"/>
      <c r="H3" s="546"/>
      <c r="I3" s="546"/>
      <c r="J3" s="546"/>
      <c r="K3" s="546"/>
      <c r="L3" s="546"/>
      <c r="M3" s="546"/>
      <c r="N3" s="546"/>
      <c r="O3" s="546"/>
      <c r="P3" s="533"/>
      <c r="Q3" s="533"/>
      <c r="R3" s="533"/>
      <c r="S3" s="533"/>
      <c r="T3" s="533"/>
      <c r="U3" s="541">
        <v>45536</v>
      </c>
      <c r="V3" s="539">
        <f>1-COUNTIFS(Query1[[#Data],[Observação - Desvio / Coleta]],"DESVIO BRASMEG",Query1[[#Data],[Mês]],KPI!$U3)/COUNTIFS(Query1[[#Data],[Mês]],KPI!$U3)</f>
        <v>1</v>
      </c>
      <c r="W3" s="545">
        <f>COUNTIFS(Query1[[#Data],[Observação - Desvio / Coleta]],"DESVIO BRASMEG",Query1[[#Data],[Mês]],KPI!$U3)</f>
        <v>0</v>
      </c>
      <c r="X3" s="536"/>
      <c r="Y3" s="536"/>
      <c r="Z3" s="536"/>
      <c r="AA3" s="536"/>
      <c r="AB3" s="533"/>
      <c r="AC3" s="533"/>
      <c r="AD3" s="533"/>
      <c r="AE3" s="533"/>
      <c r="AF3" s="533"/>
      <c r="AG3" s="533"/>
      <c r="AH3" s="533"/>
      <c r="AI3" s="533"/>
      <c r="AJ3" s="533"/>
      <c r="AK3" s="533"/>
      <c r="AL3" s="533"/>
      <c r="AM3" s="533"/>
      <c r="AN3" s="533"/>
      <c r="AO3" s="533"/>
      <c r="AP3" s="533"/>
      <c r="AQ3" s="533"/>
      <c r="AR3" s="533"/>
      <c r="AS3" s="533"/>
      <c r="AT3" s="533"/>
      <c r="AU3" s="533"/>
      <c r="AV3" s="533"/>
      <c r="AW3" s="533"/>
      <c r="AX3" s="533"/>
      <c r="AY3" s="533"/>
      <c r="AZ3" s="533"/>
      <c r="BA3" s="533"/>
      <c r="BB3" s="533"/>
      <c r="BC3" s="533"/>
      <c r="BD3" s="533"/>
      <c r="BE3" s="533"/>
      <c r="BF3" s="533"/>
      <c r="BG3" s="533"/>
      <c r="BH3" s="533"/>
      <c r="BI3" s="533"/>
      <c r="BJ3" s="533"/>
      <c r="BK3" s="533"/>
      <c r="BL3" s="533"/>
      <c r="BM3" s="533"/>
      <c r="BN3" s="533"/>
      <c r="BO3" s="533"/>
      <c r="BP3" s="533"/>
      <c r="BQ3" s="533"/>
      <c r="BR3" s="533"/>
      <c r="BS3" s="533"/>
      <c r="BT3" s="533"/>
      <c r="BU3" s="533"/>
      <c r="BV3" s="533"/>
      <c r="BW3" s="533"/>
      <c r="BX3" s="533"/>
      <c r="BY3" s="533"/>
      <c r="BZ3" s="533"/>
      <c r="CA3" s="533"/>
      <c r="CB3" s="533"/>
      <c r="CC3" s="533"/>
      <c r="CD3" s="533"/>
      <c r="CE3" s="533"/>
      <c r="CF3" s="533"/>
      <c r="CG3" s="533"/>
      <c r="CH3" s="533"/>
      <c r="CI3" s="533"/>
      <c r="CJ3" s="533"/>
      <c r="CK3" s="533"/>
      <c r="CL3" s="533"/>
      <c r="CM3" s="533"/>
      <c r="CN3" s="533"/>
      <c r="CO3" s="533"/>
      <c r="CP3" s="533"/>
      <c r="CQ3" s="533"/>
      <c r="CR3" s="533"/>
    </row>
    <row r="4" spans="1:96" s="525" customFormat="1" ht="13.5" customHeight="1" x14ac:dyDescent="0.35">
      <c r="A4" s="533"/>
      <c r="B4" s="533"/>
      <c r="C4" s="533"/>
      <c r="D4" s="546"/>
      <c r="E4" s="546"/>
      <c r="F4" s="546"/>
      <c r="G4" s="546"/>
      <c r="H4" s="546"/>
      <c r="I4" s="546"/>
      <c r="J4" s="546"/>
      <c r="K4" s="546"/>
      <c r="L4" s="546"/>
      <c r="M4" s="546"/>
      <c r="N4" s="546"/>
      <c r="O4" s="546"/>
      <c r="P4" s="533"/>
      <c r="Q4" s="533"/>
      <c r="R4" s="533"/>
      <c r="S4" s="533"/>
      <c r="T4" s="533"/>
      <c r="U4" s="541">
        <v>45566</v>
      </c>
      <c r="V4" s="539">
        <f>1-COUNTIFS(Query1[[#Data],[Observação - Desvio / Coleta]],"DESVIO BRASMEG",Query1[[#Data],[Mês]],KPI!$U4)/COUNTIFS(Query1[[#Data],[Mês]],KPI!$U4)</f>
        <v>1</v>
      </c>
      <c r="W4" s="545">
        <f>COUNTIFS(Query1[[#Data],[Observação - Desvio / Coleta]],"DESVIO BRASMEG",Query1[[#Data],[Mês]],KPI!$U4)</f>
        <v>0</v>
      </c>
      <c r="X4" s="536"/>
      <c r="Y4" s="536"/>
      <c r="Z4" s="536"/>
      <c r="AA4" s="536"/>
      <c r="AB4" s="533"/>
      <c r="AC4" s="533"/>
      <c r="AD4" s="533"/>
      <c r="AE4" s="533"/>
      <c r="AF4" s="533"/>
      <c r="AG4" s="533"/>
      <c r="AH4" s="533"/>
      <c r="AI4" s="533"/>
      <c r="AJ4" s="533"/>
      <c r="AK4" s="533"/>
      <c r="AL4" s="533"/>
      <c r="AM4" s="533"/>
      <c r="AN4" s="533"/>
      <c r="AO4" s="533"/>
      <c r="AP4" s="533"/>
      <c r="AQ4" s="533"/>
      <c r="AR4" s="533"/>
      <c r="AS4" s="533"/>
      <c r="AT4" s="533"/>
      <c r="AU4" s="533"/>
      <c r="AV4" s="533"/>
      <c r="AW4" s="533"/>
      <c r="AX4" s="533"/>
      <c r="AY4" s="533"/>
      <c r="AZ4" s="533"/>
      <c r="BA4" s="533"/>
      <c r="BB4" s="533"/>
      <c r="BC4" s="533"/>
      <c r="BD4" s="533"/>
      <c r="BE4" s="533"/>
      <c r="BF4" s="533"/>
      <c r="BG4" s="533"/>
      <c r="BH4" s="533"/>
      <c r="BI4" s="533"/>
      <c r="BJ4" s="533"/>
      <c r="BK4" s="533"/>
      <c r="BL4" s="533"/>
      <c r="BM4" s="533"/>
      <c r="BN4" s="533"/>
      <c r="BO4" s="533"/>
      <c r="BP4" s="533"/>
      <c r="BQ4" s="533"/>
      <c r="BR4" s="533"/>
      <c r="BS4" s="533"/>
      <c r="BT4" s="533"/>
      <c r="BU4" s="533"/>
      <c r="BV4" s="533"/>
      <c r="BW4" s="533"/>
      <c r="BX4" s="533"/>
      <c r="BY4" s="533"/>
      <c r="BZ4" s="533"/>
      <c r="CA4" s="533"/>
      <c r="CB4" s="533"/>
      <c r="CC4" s="533"/>
      <c r="CD4" s="533"/>
      <c r="CE4" s="533"/>
      <c r="CF4" s="533"/>
      <c r="CG4" s="533"/>
      <c r="CH4" s="533"/>
      <c r="CI4" s="533"/>
      <c r="CJ4" s="533"/>
      <c r="CK4" s="533"/>
      <c r="CL4" s="533"/>
      <c r="CM4" s="533"/>
      <c r="CN4" s="533"/>
      <c r="CO4" s="533"/>
      <c r="CP4" s="533"/>
      <c r="CQ4" s="533"/>
      <c r="CR4" s="533"/>
    </row>
    <row r="5" spans="1:96" s="534" customFormat="1" x14ac:dyDescent="0.35">
      <c r="U5" s="538"/>
      <c r="V5" s="542"/>
      <c r="W5" s="538"/>
      <c r="X5" s="538"/>
      <c r="Y5" s="538"/>
      <c r="Z5" s="538"/>
      <c r="AA5" s="538"/>
    </row>
    <row r="6" spans="1:96" s="534" customFormat="1" x14ac:dyDescent="0.35">
      <c r="U6" s="538"/>
      <c r="V6" s="542"/>
      <c r="W6" s="538"/>
      <c r="X6" s="538"/>
      <c r="Y6" s="538"/>
      <c r="Z6" s="538"/>
      <c r="AA6" s="538"/>
    </row>
    <row r="7" spans="1:96" s="534" customFormat="1" x14ac:dyDescent="0.35">
      <c r="U7" s="538"/>
      <c r="V7" s="542"/>
      <c r="W7" s="538"/>
      <c r="X7" s="538"/>
      <c r="Y7" s="538"/>
      <c r="Z7" s="538"/>
      <c r="AA7" s="538"/>
    </row>
    <row r="8" spans="1:96" s="534" customFormat="1" x14ac:dyDescent="0.35">
      <c r="U8" s="538"/>
      <c r="V8" s="542"/>
      <c r="W8" s="538"/>
      <c r="X8" s="538"/>
      <c r="Y8" s="538"/>
      <c r="Z8" s="538"/>
      <c r="AA8" s="538"/>
    </row>
    <row r="9" spans="1:96" s="534" customFormat="1" x14ac:dyDescent="0.35">
      <c r="U9" s="538"/>
      <c r="V9" s="542"/>
      <c r="W9" s="538"/>
      <c r="X9" s="538"/>
      <c r="Y9" s="538"/>
      <c r="Z9" s="538"/>
      <c r="AA9" s="538"/>
    </row>
    <row r="10" spans="1:96" s="534" customFormat="1" x14ac:dyDescent="0.35">
      <c r="U10" s="538"/>
      <c r="V10" s="542"/>
      <c r="W10" s="538"/>
      <c r="X10" s="538"/>
      <c r="Y10" s="538"/>
      <c r="Z10" s="538"/>
      <c r="AA10" s="538"/>
    </row>
    <row r="11" spans="1:96" s="534" customFormat="1" x14ac:dyDescent="0.35">
      <c r="U11" s="538"/>
      <c r="V11" s="542"/>
      <c r="W11" s="538"/>
      <c r="X11" s="538"/>
      <c r="Y11" s="538"/>
      <c r="Z11" s="538"/>
      <c r="AA11" s="538"/>
    </row>
    <row r="12" spans="1:96" s="534" customFormat="1" x14ac:dyDescent="0.35">
      <c r="U12" s="538"/>
      <c r="V12" s="542"/>
      <c r="W12" s="538"/>
      <c r="X12" s="538"/>
      <c r="Y12" s="538"/>
      <c r="Z12" s="538"/>
      <c r="AA12" s="538"/>
    </row>
    <row r="13" spans="1:96" s="534" customFormat="1" x14ac:dyDescent="0.35">
      <c r="U13" s="538"/>
      <c r="V13" s="542"/>
      <c r="W13" s="538"/>
      <c r="X13" s="538"/>
      <c r="Y13" s="538"/>
      <c r="Z13" s="538"/>
      <c r="AA13" s="538"/>
    </row>
    <row r="14" spans="1:96" s="534" customFormat="1" x14ac:dyDescent="0.35">
      <c r="U14" s="538"/>
      <c r="V14" s="542"/>
      <c r="W14" s="538"/>
      <c r="X14" s="538"/>
      <c r="Y14" s="538"/>
      <c r="Z14" s="538"/>
      <c r="AA14" s="538"/>
    </row>
    <row r="15" spans="1:96" s="534" customFormat="1" x14ac:dyDescent="0.35">
      <c r="U15" s="538"/>
      <c r="V15" s="542"/>
      <c r="W15" s="538"/>
      <c r="X15" s="538"/>
      <c r="Y15" s="538"/>
      <c r="Z15" s="538"/>
      <c r="AA15" s="538"/>
    </row>
    <row r="16" spans="1:96" s="534" customFormat="1" x14ac:dyDescent="0.35">
      <c r="U16" s="538"/>
      <c r="V16" s="542"/>
      <c r="W16" s="538"/>
      <c r="X16" s="538"/>
      <c r="Y16" s="538"/>
      <c r="Z16" s="538"/>
      <c r="AA16" s="538"/>
    </row>
    <row r="17" spans="21:27" s="534" customFormat="1" x14ac:dyDescent="0.35">
      <c r="U17" s="538"/>
      <c r="V17" s="542"/>
      <c r="W17" s="538"/>
      <c r="X17" s="538"/>
      <c r="Y17" s="538"/>
      <c r="Z17" s="538"/>
      <c r="AA17" s="538"/>
    </row>
    <row r="18" spans="21:27" s="534" customFormat="1" x14ac:dyDescent="0.35">
      <c r="U18" s="538"/>
      <c r="V18" s="542"/>
      <c r="W18" s="538"/>
      <c r="X18" s="538"/>
      <c r="Y18" s="538"/>
      <c r="Z18" s="538"/>
      <c r="AA18" s="538"/>
    </row>
    <row r="19" spans="21:27" s="534" customFormat="1" x14ac:dyDescent="0.35">
      <c r="U19" s="538"/>
      <c r="V19" s="542"/>
      <c r="W19" s="538"/>
      <c r="X19" s="538"/>
      <c r="Y19" s="538"/>
      <c r="Z19" s="538"/>
      <c r="AA19" s="538"/>
    </row>
    <row r="20" spans="21:27" s="534" customFormat="1" x14ac:dyDescent="0.35">
      <c r="U20" s="538"/>
      <c r="V20" s="542"/>
      <c r="W20" s="538"/>
      <c r="X20" s="538"/>
      <c r="Y20" s="538"/>
      <c r="Z20" s="538"/>
      <c r="AA20" s="538"/>
    </row>
    <row r="21" spans="21:27" s="534" customFormat="1" x14ac:dyDescent="0.35">
      <c r="U21" s="538"/>
      <c r="V21" s="542"/>
      <c r="W21" s="538"/>
      <c r="X21" s="538"/>
      <c r="Y21" s="538"/>
      <c r="Z21" s="538"/>
      <c r="AA21" s="538"/>
    </row>
    <row r="22" spans="21:27" s="534" customFormat="1" x14ac:dyDescent="0.35">
      <c r="U22" s="538"/>
      <c r="V22" s="542"/>
      <c r="W22" s="538"/>
      <c r="X22" s="538"/>
      <c r="Y22" s="538"/>
      <c r="Z22" s="538"/>
      <c r="AA22" s="538"/>
    </row>
    <row r="23" spans="21:27" s="534" customFormat="1" x14ac:dyDescent="0.35">
      <c r="U23" s="538"/>
      <c r="V23" s="542"/>
      <c r="W23" s="538"/>
      <c r="X23" s="538"/>
      <c r="Y23" s="538"/>
      <c r="Z23" s="538"/>
      <c r="AA23" s="538"/>
    </row>
    <row r="24" spans="21:27" s="534" customFormat="1" x14ac:dyDescent="0.35">
      <c r="U24" s="538"/>
      <c r="V24" s="542"/>
      <c r="W24" s="538"/>
      <c r="X24" s="538"/>
      <c r="Y24" s="538"/>
      <c r="Z24" s="538"/>
      <c r="AA24" s="538"/>
    </row>
    <row r="25" spans="21:27" s="534" customFormat="1" x14ac:dyDescent="0.35">
      <c r="U25" s="538"/>
      <c r="V25" s="542"/>
      <c r="W25" s="538"/>
      <c r="X25" s="538"/>
      <c r="Y25" s="538"/>
      <c r="Z25" s="538"/>
      <c r="AA25" s="538"/>
    </row>
    <row r="26" spans="21:27" s="534" customFormat="1" x14ac:dyDescent="0.35">
      <c r="U26" s="538"/>
      <c r="V26" s="542"/>
      <c r="W26" s="538"/>
      <c r="X26" s="538"/>
      <c r="Y26" s="538"/>
      <c r="Z26" s="538"/>
      <c r="AA26" s="538"/>
    </row>
    <row r="27" spans="21:27" s="534" customFormat="1" x14ac:dyDescent="0.35">
      <c r="U27" s="538"/>
      <c r="V27" s="542"/>
      <c r="W27" s="538"/>
      <c r="X27" s="538"/>
      <c r="Y27" s="538"/>
      <c r="Z27" s="538"/>
      <c r="AA27" s="538"/>
    </row>
    <row r="28" spans="21:27" s="534" customFormat="1" x14ac:dyDescent="0.35">
      <c r="U28" s="538"/>
      <c r="V28" s="542"/>
      <c r="W28" s="538"/>
      <c r="X28" s="538"/>
      <c r="Y28" s="538"/>
      <c r="Z28" s="538"/>
      <c r="AA28" s="538"/>
    </row>
    <row r="29" spans="21:27" s="534" customFormat="1" x14ac:dyDescent="0.35">
      <c r="U29" s="538"/>
      <c r="V29" s="542"/>
      <c r="W29" s="538"/>
      <c r="X29" s="538"/>
      <c r="Y29" s="538"/>
      <c r="Z29" s="538"/>
      <c r="AA29" s="538"/>
    </row>
    <row r="30" spans="21:27" s="534" customFormat="1" x14ac:dyDescent="0.35">
      <c r="U30" s="538"/>
      <c r="V30" s="542"/>
      <c r="W30" s="538"/>
      <c r="X30" s="538"/>
      <c r="Y30" s="538"/>
      <c r="Z30" s="538"/>
      <c r="AA30" s="538"/>
    </row>
    <row r="31" spans="21:27" s="534" customFormat="1" x14ac:dyDescent="0.35">
      <c r="U31" s="538"/>
      <c r="V31" s="542"/>
      <c r="W31" s="538"/>
      <c r="X31" s="538"/>
      <c r="Y31" s="538"/>
      <c r="Z31" s="538"/>
      <c r="AA31" s="538"/>
    </row>
    <row r="32" spans="21:27" s="534" customFormat="1" x14ac:dyDescent="0.35">
      <c r="U32" s="538"/>
      <c r="V32" s="542"/>
      <c r="W32" s="538"/>
      <c r="X32" s="538"/>
      <c r="Y32" s="538"/>
      <c r="Z32" s="538"/>
      <c r="AA32" s="538"/>
    </row>
    <row r="33" spans="21:27" s="534" customFormat="1" x14ac:dyDescent="0.35">
      <c r="U33" s="538"/>
      <c r="V33" s="542"/>
      <c r="W33" s="538"/>
      <c r="X33" s="538"/>
      <c r="Y33" s="538"/>
      <c r="Z33" s="538"/>
      <c r="AA33" s="538"/>
    </row>
    <row r="34" spans="21:27" s="534" customFormat="1" x14ac:dyDescent="0.35">
      <c r="U34" s="538"/>
      <c r="V34" s="542"/>
      <c r="W34" s="538"/>
      <c r="X34" s="538"/>
      <c r="Y34" s="538"/>
      <c r="Z34" s="538"/>
      <c r="AA34" s="538"/>
    </row>
    <row r="35" spans="21:27" s="534" customFormat="1" x14ac:dyDescent="0.35">
      <c r="U35" s="538"/>
      <c r="V35" s="542"/>
      <c r="W35" s="538"/>
      <c r="X35" s="538"/>
      <c r="Y35" s="538"/>
      <c r="Z35" s="538"/>
      <c r="AA35" s="538"/>
    </row>
    <row r="36" spans="21:27" s="534" customFormat="1" x14ac:dyDescent="0.35">
      <c r="U36" s="538"/>
      <c r="V36" s="542"/>
      <c r="W36" s="538"/>
      <c r="X36" s="538"/>
      <c r="Y36" s="538"/>
      <c r="Z36" s="538"/>
      <c r="AA36" s="538"/>
    </row>
    <row r="37" spans="21:27" s="534" customFormat="1" x14ac:dyDescent="0.35">
      <c r="U37" s="538"/>
      <c r="V37" s="542"/>
      <c r="W37" s="538"/>
      <c r="X37" s="538"/>
      <c r="Y37" s="538"/>
      <c r="Z37" s="538"/>
      <c r="AA37" s="538"/>
    </row>
    <row r="38" spans="21:27" s="534" customFormat="1" x14ac:dyDescent="0.35">
      <c r="U38" s="538"/>
      <c r="V38" s="542"/>
      <c r="W38" s="538"/>
      <c r="X38" s="538"/>
      <c r="Y38" s="538"/>
      <c r="Z38" s="538"/>
      <c r="AA38" s="538"/>
    </row>
    <row r="39" spans="21:27" s="534" customFormat="1" x14ac:dyDescent="0.35">
      <c r="U39" s="538"/>
      <c r="V39" s="542"/>
      <c r="W39" s="538"/>
      <c r="X39" s="538"/>
      <c r="Y39" s="538"/>
      <c r="Z39" s="538"/>
      <c r="AA39" s="538"/>
    </row>
    <row r="40" spans="21:27" s="534" customFormat="1" x14ac:dyDescent="0.35">
      <c r="U40" s="538"/>
      <c r="V40" s="542"/>
      <c r="W40" s="538"/>
      <c r="X40" s="538"/>
      <c r="Y40" s="538"/>
      <c r="Z40" s="538"/>
      <c r="AA40" s="538"/>
    </row>
    <row r="41" spans="21:27" s="534" customFormat="1" x14ac:dyDescent="0.35">
      <c r="U41" s="538"/>
      <c r="V41" s="542"/>
      <c r="W41" s="538"/>
      <c r="X41" s="538"/>
      <c r="Y41" s="538"/>
      <c r="Z41" s="538"/>
      <c r="AA41" s="538"/>
    </row>
    <row r="42" spans="21:27" s="534" customFormat="1" x14ac:dyDescent="0.35">
      <c r="U42" s="538"/>
      <c r="V42" s="542"/>
      <c r="W42" s="538"/>
      <c r="X42" s="538"/>
      <c r="Y42" s="538"/>
      <c r="Z42" s="538"/>
      <c r="AA42" s="538"/>
    </row>
    <row r="43" spans="21:27" s="534" customFormat="1" x14ac:dyDescent="0.35">
      <c r="U43" s="538"/>
      <c r="V43" s="542"/>
      <c r="W43" s="538"/>
      <c r="X43" s="538"/>
      <c r="Y43" s="538"/>
      <c r="Z43" s="538"/>
      <c r="AA43" s="538"/>
    </row>
    <row r="44" spans="21:27" s="534" customFormat="1" x14ac:dyDescent="0.35">
      <c r="U44" s="538"/>
      <c r="V44" s="542"/>
      <c r="W44" s="538"/>
      <c r="X44" s="538"/>
      <c r="Y44" s="538"/>
      <c r="Z44" s="538"/>
      <c r="AA44" s="538"/>
    </row>
    <row r="45" spans="21:27" s="534" customFormat="1" x14ac:dyDescent="0.35">
      <c r="U45" s="538"/>
      <c r="V45" s="542"/>
      <c r="W45" s="538"/>
      <c r="X45" s="538"/>
      <c r="Y45" s="538"/>
      <c r="Z45" s="538"/>
      <c r="AA45" s="538"/>
    </row>
    <row r="46" spans="21:27" s="534" customFormat="1" x14ac:dyDescent="0.35">
      <c r="U46" s="538"/>
      <c r="V46" s="542"/>
      <c r="W46" s="538"/>
      <c r="X46" s="538"/>
      <c r="Y46" s="538"/>
      <c r="Z46" s="538"/>
      <c r="AA46" s="538"/>
    </row>
    <row r="47" spans="21:27" s="534" customFormat="1" x14ac:dyDescent="0.35">
      <c r="U47" s="538"/>
      <c r="V47" s="542"/>
      <c r="W47" s="538"/>
      <c r="X47" s="538"/>
      <c r="Y47" s="538"/>
      <c r="Z47" s="538"/>
      <c r="AA47" s="538"/>
    </row>
    <row r="48" spans="21:27" s="534" customFormat="1" x14ac:dyDescent="0.35">
      <c r="U48" s="538"/>
      <c r="V48" s="542"/>
      <c r="W48" s="538"/>
      <c r="X48" s="538"/>
      <c r="Y48" s="538"/>
      <c r="Z48" s="538"/>
      <c r="AA48" s="538"/>
    </row>
    <row r="49" spans="21:27" s="534" customFormat="1" x14ac:dyDescent="0.35">
      <c r="U49" s="538"/>
      <c r="V49" s="542"/>
      <c r="W49" s="538"/>
      <c r="X49" s="538"/>
      <c r="Y49" s="538"/>
      <c r="Z49" s="538"/>
      <c r="AA49" s="538"/>
    </row>
    <row r="50" spans="21:27" s="534" customFormat="1" x14ac:dyDescent="0.35">
      <c r="U50" s="538"/>
      <c r="V50" s="542"/>
      <c r="W50" s="538"/>
      <c r="X50" s="538"/>
      <c r="Y50" s="538"/>
      <c r="Z50" s="538"/>
      <c r="AA50" s="538"/>
    </row>
    <row r="51" spans="21:27" s="534" customFormat="1" x14ac:dyDescent="0.35">
      <c r="U51" s="538"/>
      <c r="V51" s="542"/>
      <c r="W51" s="538"/>
      <c r="X51" s="538"/>
      <c r="Y51" s="538"/>
      <c r="Z51" s="538"/>
      <c r="AA51" s="538"/>
    </row>
    <row r="52" spans="21:27" s="534" customFormat="1" x14ac:dyDescent="0.35">
      <c r="U52" s="538"/>
      <c r="V52" s="542"/>
      <c r="W52" s="538"/>
      <c r="X52" s="538"/>
      <c r="Y52" s="538"/>
      <c r="Z52" s="538"/>
      <c r="AA52" s="538"/>
    </row>
    <row r="53" spans="21:27" s="534" customFormat="1" x14ac:dyDescent="0.35">
      <c r="U53" s="538"/>
      <c r="V53" s="542"/>
      <c r="W53" s="538"/>
      <c r="X53" s="538"/>
      <c r="Y53" s="538"/>
      <c r="Z53" s="538"/>
      <c r="AA53" s="538"/>
    </row>
    <row r="54" spans="21:27" s="534" customFormat="1" x14ac:dyDescent="0.35">
      <c r="U54" s="538"/>
      <c r="V54" s="542"/>
      <c r="W54" s="538"/>
      <c r="X54" s="538"/>
      <c r="Y54" s="538"/>
      <c r="Z54" s="538"/>
      <c r="AA54" s="538"/>
    </row>
    <row r="55" spans="21:27" s="534" customFormat="1" x14ac:dyDescent="0.35">
      <c r="U55" s="538"/>
      <c r="V55" s="542"/>
      <c r="W55" s="538"/>
      <c r="X55" s="538"/>
      <c r="Y55" s="538"/>
      <c r="Z55" s="538"/>
      <c r="AA55" s="538"/>
    </row>
    <row r="56" spans="21:27" s="534" customFormat="1" x14ac:dyDescent="0.35">
      <c r="U56" s="538"/>
      <c r="V56" s="542"/>
      <c r="W56" s="538"/>
      <c r="X56" s="538"/>
      <c r="Y56" s="538"/>
      <c r="Z56" s="538"/>
      <c r="AA56" s="538"/>
    </row>
    <row r="57" spans="21:27" s="534" customFormat="1" x14ac:dyDescent="0.35">
      <c r="U57" s="538"/>
      <c r="V57" s="542"/>
      <c r="W57" s="538"/>
      <c r="X57" s="538"/>
      <c r="Y57" s="538"/>
      <c r="Z57" s="538"/>
      <c r="AA57" s="538"/>
    </row>
    <row r="58" spans="21:27" s="534" customFormat="1" x14ac:dyDescent="0.35">
      <c r="U58" s="538"/>
      <c r="V58" s="542"/>
      <c r="W58" s="538"/>
      <c r="X58" s="538"/>
      <c r="Y58" s="538"/>
      <c r="Z58" s="538"/>
      <c r="AA58" s="538"/>
    </row>
    <row r="59" spans="21:27" s="534" customFormat="1" x14ac:dyDescent="0.35">
      <c r="U59" s="538"/>
      <c r="V59" s="542"/>
      <c r="W59" s="538"/>
      <c r="X59" s="538"/>
      <c r="Y59" s="538"/>
      <c r="Z59" s="538"/>
      <c r="AA59" s="538"/>
    </row>
    <row r="60" spans="21:27" s="534" customFormat="1" x14ac:dyDescent="0.35">
      <c r="U60" s="538"/>
      <c r="V60" s="542"/>
      <c r="W60" s="538"/>
      <c r="X60" s="538"/>
      <c r="Y60" s="538"/>
      <c r="Z60" s="538"/>
      <c r="AA60" s="538"/>
    </row>
    <row r="61" spans="21:27" s="534" customFormat="1" x14ac:dyDescent="0.35">
      <c r="U61" s="538"/>
      <c r="V61" s="542"/>
      <c r="W61" s="538"/>
      <c r="X61" s="538"/>
      <c r="Y61" s="538"/>
      <c r="Z61" s="538"/>
      <c r="AA61" s="538"/>
    </row>
    <row r="62" spans="21:27" s="534" customFormat="1" x14ac:dyDescent="0.35">
      <c r="U62" s="538"/>
      <c r="V62" s="542"/>
      <c r="W62" s="538"/>
      <c r="X62" s="538"/>
      <c r="Y62" s="538"/>
      <c r="Z62" s="538"/>
      <c r="AA62" s="538"/>
    </row>
    <row r="63" spans="21:27" s="534" customFormat="1" x14ac:dyDescent="0.35">
      <c r="U63" s="538"/>
      <c r="V63" s="542"/>
      <c r="W63" s="538"/>
      <c r="X63" s="538"/>
      <c r="Y63" s="538"/>
      <c r="Z63" s="538"/>
      <c r="AA63" s="538"/>
    </row>
    <row r="64" spans="21:27" s="534" customFormat="1" x14ac:dyDescent="0.35">
      <c r="U64" s="538"/>
      <c r="V64" s="542"/>
      <c r="W64" s="538"/>
      <c r="X64" s="538"/>
      <c r="Y64" s="538"/>
      <c r="Z64" s="538"/>
      <c r="AA64" s="538"/>
    </row>
    <row r="65" spans="21:27" s="534" customFormat="1" x14ac:dyDescent="0.35">
      <c r="U65" s="538"/>
      <c r="V65" s="542"/>
      <c r="W65" s="538"/>
      <c r="X65" s="538"/>
      <c r="Y65" s="538"/>
      <c r="Z65" s="538"/>
      <c r="AA65" s="538"/>
    </row>
    <row r="66" spans="21:27" s="534" customFormat="1" x14ac:dyDescent="0.35">
      <c r="U66" s="538"/>
      <c r="V66" s="542"/>
      <c r="W66" s="538"/>
      <c r="X66" s="538"/>
      <c r="Y66" s="538"/>
      <c r="Z66" s="538"/>
      <c r="AA66" s="538"/>
    </row>
    <row r="67" spans="21:27" s="534" customFormat="1" x14ac:dyDescent="0.35">
      <c r="U67" s="538"/>
      <c r="V67" s="542"/>
      <c r="W67" s="538"/>
      <c r="X67" s="538"/>
      <c r="Y67" s="538"/>
      <c r="Z67" s="538"/>
      <c r="AA67" s="538"/>
    </row>
    <row r="68" spans="21:27" s="534" customFormat="1" x14ac:dyDescent="0.35">
      <c r="U68" s="538"/>
      <c r="V68" s="542"/>
      <c r="W68" s="538"/>
      <c r="X68" s="538"/>
      <c r="Y68" s="538"/>
      <c r="Z68" s="538"/>
      <c r="AA68" s="538"/>
    </row>
    <row r="69" spans="21:27" s="534" customFormat="1" x14ac:dyDescent="0.35">
      <c r="U69" s="538"/>
      <c r="V69" s="542"/>
      <c r="W69" s="538"/>
      <c r="X69" s="538"/>
      <c r="Y69" s="538"/>
      <c r="Z69" s="538"/>
      <c r="AA69" s="538"/>
    </row>
    <row r="70" spans="21:27" s="534" customFormat="1" x14ac:dyDescent="0.35">
      <c r="U70" s="538"/>
      <c r="V70" s="542"/>
      <c r="W70" s="538"/>
      <c r="X70" s="538"/>
      <c r="Y70" s="538"/>
      <c r="Z70" s="538"/>
      <c r="AA70" s="538"/>
    </row>
    <row r="71" spans="21:27" s="534" customFormat="1" x14ac:dyDescent="0.35">
      <c r="U71" s="538"/>
      <c r="V71" s="542"/>
      <c r="W71" s="538"/>
      <c r="X71" s="538"/>
      <c r="Y71" s="538"/>
      <c r="Z71" s="538"/>
      <c r="AA71" s="538"/>
    </row>
    <row r="72" spans="21:27" s="534" customFormat="1" x14ac:dyDescent="0.35">
      <c r="U72" s="538"/>
      <c r="V72" s="542"/>
      <c r="W72" s="538"/>
      <c r="X72" s="538"/>
      <c r="Y72" s="538"/>
      <c r="Z72" s="538"/>
      <c r="AA72" s="538"/>
    </row>
    <row r="73" spans="21:27" s="534" customFormat="1" x14ac:dyDescent="0.35">
      <c r="U73" s="538"/>
      <c r="V73" s="542"/>
      <c r="W73" s="538"/>
      <c r="X73" s="538"/>
      <c r="Y73" s="538"/>
      <c r="Z73" s="538"/>
      <c r="AA73" s="538"/>
    </row>
    <row r="74" spans="21:27" s="534" customFormat="1" x14ac:dyDescent="0.35">
      <c r="U74" s="538"/>
      <c r="V74" s="542"/>
      <c r="W74" s="538"/>
      <c r="X74" s="538"/>
      <c r="Y74" s="538"/>
      <c r="Z74" s="538"/>
      <c r="AA74" s="538"/>
    </row>
    <row r="75" spans="21:27" s="534" customFormat="1" x14ac:dyDescent="0.35">
      <c r="U75" s="538"/>
      <c r="V75" s="542"/>
      <c r="W75" s="538"/>
      <c r="X75" s="538"/>
      <c r="Y75" s="538"/>
      <c r="Z75" s="538"/>
      <c r="AA75" s="538"/>
    </row>
    <row r="76" spans="21:27" s="534" customFormat="1" x14ac:dyDescent="0.35">
      <c r="U76" s="538"/>
      <c r="V76" s="542"/>
      <c r="W76" s="538"/>
      <c r="X76" s="538"/>
      <c r="Y76" s="538"/>
      <c r="Z76" s="538"/>
      <c r="AA76" s="538"/>
    </row>
    <row r="77" spans="21:27" s="534" customFormat="1" x14ac:dyDescent="0.35">
      <c r="U77" s="538"/>
      <c r="V77" s="542"/>
      <c r="W77" s="538"/>
      <c r="X77" s="538"/>
      <c r="Y77" s="538"/>
      <c r="Z77" s="538"/>
      <c r="AA77" s="538"/>
    </row>
    <row r="78" spans="21:27" s="534" customFormat="1" x14ac:dyDescent="0.35">
      <c r="U78" s="538"/>
      <c r="V78" s="542"/>
      <c r="W78" s="538"/>
      <c r="X78" s="538"/>
      <c r="Y78" s="538"/>
      <c r="Z78" s="538"/>
      <c r="AA78" s="538"/>
    </row>
    <row r="79" spans="21:27" s="534" customFormat="1" x14ac:dyDescent="0.35">
      <c r="U79" s="538"/>
      <c r="V79" s="542"/>
      <c r="W79" s="538"/>
      <c r="X79" s="538"/>
      <c r="Y79" s="538"/>
      <c r="Z79" s="538"/>
      <c r="AA79" s="538"/>
    </row>
    <row r="80" spans="21:27" s="534" customFormat="1" x14ac:dyDescent="0.35">
      <c r="U80" s="538"/>
      <c r="V80" s="542"/>
      <c r="W80" s="538"/>
      <c r="X80" s="538"/>
      <c r="Y80" s="538"/>
      <c r="Z80" s="538"/>
      <c r="AA80" s="538"/>
    </row>
    <row r="81" spans="21:27" s="534" customFormat="1" x14ac:dyDescent="0.35">
      <c r="U81" s="538"/>
      <c r="V81" s="542"/>
      <c r="W81" s="538"/>
      <c r="X81" s="538"/>
      <c r="Y81" s="538"/>
      <c r="Z81" s="538"/>
      <c r="AA81" s="538"/>
    </row>
    <row r="82" spans="21:27" s="534" customFormat="1" x14ac:dyDescent="0.35">
      <c r="U82" s="538"/>
      <c r="V82" s="542"/>
      <c r="W82" s="538"/>
      <c r="X82" s="538"/>
      <c r="Y82" s="538"/>
      <c r="Z82" s="538"/>
      <c r="AA82" s="538"/>
    </row>
    <row r="83" spans="21:27" s="534" customFormat="1" x14ac:dyDescent="0.35">
      <c r="U83" s="538"/>
      <c r="V83" s="542"/>
      <c r="W83" s="538"/>
      <c r="X83" s="538"/>
      <c r="Y83" s="538"/>
      <c r="Z83" s="538"/>
      <c r="AA83" s="538"/>
    </row>
    <row r="84" spans="21:27" s="534" customFormat="1" x14ac:dyDescent="0.35">
      <c r="U84" s="538"/>
      <c r="V84" s="542"/>
      <c r="W84" s="538"/>
      <c r="X84" s="538"/>
      <c r="Y84" s="538"/>
      <c r="Z84" s="538"/>
      <c r="AA84" s="538"/>
    </row>
    <row r="85" spans="21:27" s="534" customFormat="1" x14ac:dyDescent="0.35">
      <c r="U85" s="538"/>
      <c r="V85" s="542"/>
      <c r="W85" s="538"/>
      <c r="X85" s="538"/>
      <c r="Y85" s="538"/>
      <c r="Z85" s="538"/>
      <c r="AA85" s="538"/>
    </row>
    <row r="86" spans="21:27" s="534" customFormat="1" x14ac:dyDescent="0.35">
      <c r="U86" s="538"/>
      <c r="V86" s="542"/>
      <c r="W86" s="538"/>
      <c r="X86" s="538"/>
      <c r="Y86" s="538"/>
      <c r="Z86" s="538"/>
      <c r="AA86" s="538"/>
    </row>
    <row r="87" spans="21:27" s="534" customFormat="1" x14ac:dyDescent="0.35">
      <c r="U87" s="538"/>
      <c r="V87" s="542"/>
      <c r="W87" s="538"/>
      <c r="X87" s="538"/>
      <c r="Y87" s="538"/>
      <c r="Z87" s="538"/>
      <c r="AA87" s="538"/>
    </row>
    <row r="88" spans="21:27" s="534" customFormat="1" x14ac:dyDescent="0.35">
      <c r="U88" s="538"/>
      <c r="V88" s="542"/>
      <c r="W88" s="538"/>
      <c r="X88" s="538"/>
      <c r="Y88" s="538"/>
      <c r="Z88" s="538"/>
      <c r="AA88" s="538"/>
    </row>
    <row r="89" spans="21:27" s="534" customFormat="1" x14ac:dyDescent="0.35">
      <c r="U89" s="538"/>
      <c r="V89" s="542"/>
      <c r="W89" s="538"/>
      <c r="X89" s="538"/>
      <c r="Y89" s="538"/>
      <c r="Z89" s="538"/>
      <c r="AA89" s="538"/>
    </row>
    <row r="90" spans="21:27" s="534" customFormat="1" x14ac:dyDescent="0.35">
      <c r="U90" s="538"/>
      <c r="V90" s="542"/>
      <c r="W90" s="538"/>
      <c r="X90" s="538"/>
      <c r="Y90" s="538"/>
      <c r="Z90" s="538"/>
      <c r="AA90" s="538"/>
    </row>
    <row r="91" spans="21:27" s="534" customFormat="1" x14ac:dyDescent="0.35">
      <c r="U91" s="538"/>
      <c r="V91" s="542"/>
      <c r="W91" s="538"/>
      <c r="X91" s="538"/>
      <c r="Y91" s="538"/>
      <c r="Z91" s="538"/>
      <c r="AA91" s="538"/>
    </row>
    <row r="92" spans="21:27" s="534" customFormat="1" x14ac:dyDescent="0.35">
      <c r="U92" s="538"/>
      <c r="V92" s="542"/>
      <c r="W92" s="538"/>
      <c r="X92" s="538"/>
      <c r="Y92" s="538"/>
      <c r="Z92" s="538"/>
      <c r="AA92" s="538"/>
    </row>
    <row r="93" spans="21:27" s="534" customFormat="1" x14ac:dyDescent="0.35">
      <c r="U93" s="538"/>
      <c r="V93" s="542"/>
      <c r="W93" s="538"/>
      <c r="X93" s="538"/>
      <c r="Y93" s="538"/>
      <c r="Z93" s="538"/>
      <c r="AA93" s="538"/>
    </row>
    <row r="94" spans="21:27" s="534" customFormat="1" x14ac:dyDescent="0.35">
      <c r="U94" s="538"/>
      <c r="V94" s="542"/>
      <c r="W94" s="538"/>
      <c r="X94" s="538"/>
      <c r="Y94" s="538"/>
      <c r="Z94" s="538"/>
      <c r="AA94" s="538"/>
    </row>
    <row r="95" spans="21:27" s="534" customFormat="1" x14ac:dyDescent="0.35">
      <c r="U95" s="538"/>
      <c r="V95" s="542"/>
      <c r="W95" s="538"/>
      <c r="X95" s="538"/>
      <c r="Y95" s="538"/>
      <c r="Z95" s="538"/>
      <c r="AA95" s="538"/>
    </row>
    <row r="96" spans="21:27" s="534" customFormat="1" x14ac:dyDescent="0.35">
      <c r="U96" s="538"/>
      <c r="V96" s="542"/>
      <c r="W96" s="538"/>
      <c r="X96" s="538"/>
      <c r="Y96" s="538"/>
      <c r="Z96" s="538"/>
      <c r="AA96" s="538"/>
    </row>
    <row r="97" spans="21:27" s="534" customFormat="1" x14ac:dyDescent="0.35">
      <c r="U97" s="538"/>
      <c r="V97" s="542"/>
      <c r="W97" s="538"/>
      <c r="X97" s="538"/>
      <c r="Y97" s="538"/>
      <c r="Z97" s="538"/>
      <c r="AA97" s="538"/>
    </row>
    <row r="98" spans="21:27" s="534" customFormat="1" x14ac:dyDescent="0.35">
      <c r="U98" s="538"/>
      <c r="V98" s="542"/>
      <c r="W98" s="538"/>
      <c r="X98" s="538"/>
      <c r="Y98" s="538"/>
      <c r="Z98" s="538"/>
      <c r="AA98" s="538"/>
    </row>
    <row r="99" spans="21:27" s="534" customFormat="1" x14ac:dyDescent="0.35">
      <c r="U99" s="538"/>
      <c r="V99" s="542"/>
      <c r="W99" s="538"/>
      <c r="X99" s="538"/>
      <c r="Y99" s="538"/>
      <c r="Z99" s="538"/>
      <c r="AA99" s="538"/>
    </row>
    <row r="100" spans="21:27" s="534" customFormat="1" x14ac:dyDescent="0.35">
      <c r="U100" s="538"/>
      <c r="V100" s="542"/>
      <c r="W100" s="538"/>
      <c r="X100" s="538"/>
      <c r="Y100" s="538"/>
      <c r="Z100" s="538"/>
      <c r="AA100" s="538"/>
    </row>
    <row r="101" spans="21:27" s="534" customFormat="1" x14ac:dyDescent="0.35">
      <c r="U101" s="538"/>
      <c r="V101" s="542"/>
      <c r="W101" s="538"/>
      <c r="X101" s="538"/>
      <c r="Y101" s="538"/>
      <c r="Z101" s="538"/>
      <c r="AA101" s="538"/>
    </row>
    <row r="102" spans="21:27" s="534" customFormat="1" x14ac:dyDescent="0.35">
      <c r="U102" s="538"/>
      <c r="V102" s="542"/>
      <c r="W102" s="538"/>
      <c r="X102" s="538"/>
      <c r="Y102" s="538"/>
      <c r="Z102" s="538"/>
      <c r="AA102" s="538"/>
    </row>
    <row r="103" spans="21:27" s="534" customFormat="1" x14ac:dyDescent="0.35">
      <c r="U103" s="538"/>
      <c r="V103" s="542"/>
      <c r="W103" s="538"/>
      <c r="X103" s="538"/>
      <c r="Y103" s="538"/>
      <c r="Z103" s="538"/>
      <c r="AA103" s="538"/>
    </row>
    <row r="104" spans="21:27" s="534" customFormat="1" x14ac:dyDescent="0.35">
      <c r="U104" s="538"/>
      <c r="V104" s="542"/>
      <c r="W104" s="538"/>
      <c r="X104" s="538"/>
      <c r="Y104" s="538"/>
      <c r="Z104" s="538"/>
      <c r="AA104" s="538"/>
    </row>
    <row r="105" spans="21:27" s="534" customFormat="1" x14ac:dyDescent="0.35">
      <c r="U105" s="538"/>
      <c r="V105" s="542"/>
      <c r="W105" s="538"/>
      <c r="X105" s="538"/>
      <c r="Y105" s="538"/>
      <c r="Z105" s="538"/>
      <c r="AA105" s="538"/>
    </row>
    <row r="106" spans="21:27" s="534" customFormat="1" x14ac:dyDescent="0.35">
      <c r="U106" s="538"/>
      <c r="V106" s="542"/>
      <c r="W106" s="538"/>
      <c r="X106" s="538"/>
      <c r="Y106" s="538"/>
      <c r="Z106" s="538"/>
      <c r="AA106" s="538"/>
    </row>
    <row r="107" spans="21:27" s="534" customFormat="1" x14ac:dyDescent="0.35">
      <c r="U107" s="538"/>
      <c r="V107" s="542"/>
      <c r="W107" s="538"/>
      <c r="X107" s="538"/>
      <c r="Y107" s="538"/>
      <c r="Z107" s="538"/>
      <c r="AA107" s="538"/>
    </row>
    <row r="108" spans="21:27" s="534" customFormat="1" x14ac:dyDescent="0.35">
      <c r="U108" s="538"/>
      <c r="V108" s="542"/>
      <c r="W108" s="538"/>
      <c r="X108" s="538"/>
      <c r="Y108" s="538"/>
      <c r="Z108" s="538"/>
      <c r="AA108" s="538"/>
    </row>
    <row r="109" spans="21:27" s="534" customFormat="1" x14ac:dyDescent="0.35">
      <c r="U109" s="538"/>
      <c r="V109" s="542"/>
      <c r="W109" s="538"/>
      <c r="X109" s="538"/>
      <c r="Y109" s="538"/>
      <c r="Z109" s="538"/>
      <c r="AA109" s="538"/>
    </row>
    <row r="110" spans="21:27" s="534" customFormat="1" x14ac:dyDescent="0.35">
      <c r="U110" s="538"/>
      <c r="V110" s="542"/>
      <c r="W110" s="538"/>
      <c r="X110" s="538"/>
      <c r="Y110" s="538"/>
      <c r="Z110" s="538"/>
      <c r="AA110" s="538"/>
    </row>
    <row r="111" spans="21:27" s="534" customFormat="1" x14ac:dyDescent="0.35">
      <c r="U111" s="538"/>
      <c r="V111" s="542"/>
      <c r="W111" s="538"/>
      <c r="X111" s="538"/>
      <c r="Y111" s="538"/>
      <c r="Z111" s="538"/>
      <c r="AA111" s="538"/>
    </row>
    <row r="112" spans="21:27" s="534" customFormat="1" x14ac:dyDescent="0.35">
      <c r="U112" s="538"/>
      <c r="V112" s="542"/>
      <c r="W112" s="538"/>
      <c r="X112" s="538"/>
      <c r="Y112" s="538"/>
      <c r="Z112" s="538"/>
      <c r="AA112" s="538"/>
    </row>
    <row r="113" spans="21:27" s="534" customFormat="1" x14ac:dyDescent="0.35">
      <c r="U113" s="538"/>
      <c r="V113" s="542"/>
      <c r="W113" s="538"/>
      <c r="X113" s="538"/>
      <c r="Y113" s="538"/>
      <c r="Z113" s="538"/>
      <c r="AA113" s="538"/>
    </row>
    <row r="114" spans="21:27" s="534" customFormat="1" x14ac:dyDescent="0.35">
      <c r="U114" s="538"/>
      <c r="V114" s="542"/>
      <c r="W114" s="538"/>
      <c r="X114" s="538"/>
      <c r="Y114" s="538"/>
      <c r="Z114" s="538"/>
      <c r="AA114" s="538"/>
    </row>
    <row r="115" spans="21:27" s="534" customFormat="1" x14ac:dyDescent="0.35">
      <c r="U115" s="538"/>
      <c r="V115" s="542"/>
      <c r="W115" s="538"/>
      <c r="X115" s="538"/>
      <c r="Y115" s="538"/>
      <c r="Z115" s="538"/>
      <c r="AA115" s="538"/>
    </row>
    <row r="116" spans="21:27" s="534" customFormat="1" x14ac:dyDescent="0.35">
      <c r="U116" s="538"/>
      <c r="V116" s="542"/>
      <c r="W116" s="538"/>
      <c r="X116" s="538"/>
      <c r="Y116" s="538"/>
      <c r="Z116" s="538"/>
      <c r="AA116" s="538"/>
    </row>
    <row r="117" spans="21:27" s="534" customFormat="1" x14ac:dyDescent="0.35">
      <c r="U117" s="538"/>
      <c r="V117" s="542"/>
      <c r="W117" s="538"/>
      <c r="X117" s="538"/>
      <c r="Y117" s="538"/>
      <c r="Z117" s="538"/>
      <c r="AA117" s="538"/>
    </row>
    <row r="118" spans="21:27" s="534" customFormat="1" x14ac:dyDescent="0.35">
      <c r="U118" s="538"/>
      <c r="V118" s="542"/>
      <c r="W118" s="538"/>
      <c r="X118" s="538"/>
      <c r="Y118" s="538"/>
      <c r="Z118" s="538"/>
      <c r="AA118" s="538"/>
    </row>
    <row r="119" spans="21:27" s="534" customFormat="1" x14ac:dyDescent="0.35">
      <c r="U119" s="538"/>
      <c r="V119" s="542"/>
      <c r="W119" s="538"/>
      <c r="X119" s="538"/>
      <c r="Y119" s="538"/>
      <c r="Z119" s="538"/>
      <c r="AA119" s="538"/>
    </row>
    <row r="120" spans="21:27" s="534" customFormat="1" x14ac:dyDescent="0.35">
      <c r="U120" s="538"/>
      <c r="V120" s="542"/>
      <c r="W120" s="538"/>
      <c r="X120" s="538"/>
      <c r="Y120" s="538"/>
      <c r="Z120" s="538"/>
      <c r="AA120" s="538"/>
    </row>
    <row r="121" spans="21:27" s="534" customFormat="1" x14ac:dyDescent="0.35">
      <c r="U121" s="538"/>
      <c r="V121" s="542"/>
      <c r="W121" s="538"/>
      <c r="X121" s="538"/>
      <c r="Y121" s="538"/>
      <c r="Z121" s="538"/>
      <c r="AA121" s="538"/>
    </row>
    <row r="122" spans="21:27" s="534" customFormat="1" x14ac:dyDescent="0.35">
      <c r="U122" s="538"/>
      <c r="V122" s="542"/>
      <c r="W122" s="538"/>
      <c r="X122" s="538"/>
      <c r="Y122" s="538"/>
      <c r="Z122" s="538"/>
      <c r="AA122" s="538"/>
    </row>
    <row r="123" spans="21:27" s="534" customFormat="1" x14ac:dyDescent="0.35">
      <c r="U123" s="538"/>
      <c r="V123" s="542"/>
      <c r="W123" s="538"/>
      <c r="X123" s="538"/>
      <c r="Y123" s="538"/>
      <c r="Z123" s="538"/>
      <c r="AA123" s="538"/>
    </row>
    <row r="124" spans="21:27" s="534" customFormat="1" x14ac:dyDescent="0.35">
      <c r="U124" s="538"/>
      <c r="V124" s="542"/>
      <c r="W124" s="538"/>
      <c r="X124" s="538"/>
      <c r="Y124" s="538"/>
      <c r="Z124" s="538"/>
      <c r="AA124" s="538"/>
    </row>
    <row r="125" spans="21:27" s="534" customFormat="1" x14ac:dyDescent="0.35">
      <c r="U125" s="538"/>
      <c r="V125" s="542"/>
      <c r="W125" s="538"/>
      <c r="X125" s="538"/>
      <c r="Y125" s="538"/>
      <c r="Z125" s="538"/>
      <c r="AA125" s="538"/>
    </row>
    <row r="126" spans="21:27" s="534" customFormat="1" x14ac:dyDescent="0.35">
      <c r="U126" s="538"/>
      <c r="V126" s="542"/>
      <c r="W126" s="538"/>
      <c r="X126" s="538"/>
      <c r="Y126" s="538"/>
      <c r="Z126" s="538"/>
      <c r="AA126" s="538"/>
    </row>
    <row r="127" spans="21:27" s="534" customFormat="1" x14ac:dyDescent="0.35">
      <c r="U127" s="538"/>
      <c r="V127" s="542"/>
      <c r="W127" s="538"/>
      <c r="X127" s="538"/>
      <c r="Y127" s="538"/>
      <c r="Z127" s="538"/>
      <c r="AA127" s="538"/>
    </row>
    <row r="128" spans="21:27" s="534" customFormat="1" x14ac:dyDescent="0.35">
      <c r="U128" s="538"/>
      <c r="V128" s="542"/>
      <c r="W128" s="538"/>
      <c r="X128" s="538"/>
      <c r="Y128" s="538"/>
      <c r="Z128" s="538"/>
      <c r="AA128" s="538"/>
    </row>
    <row r="129" spans="21:27" s="534" customFormat="1" x14ac:dyDescent="0.35">
      <c r="U129" s="538"/>
      <c r="V129" s="542"/>
      <c r="W129" s="538"/>
      <c r="X129" s="538"/>
      <c r="Y129" s="538"/>
      <c r="Z129" s="538"/>
      <c r="AA129" s="538"/>
    </row>
    <row r="130" spans="21:27" s="534" customFormat="1" x14ac:dyDescent="0.35">
      <c r="U130" s="538"/>
      <c r="V130" s="542"/>
      <c r="W130" s="538"/>
      <c r="X130" s="538"/>
      <c r="Y130" s="538"/>
      <c r="Z130" s="538"/>
      <c r="AA130" s="538"/>
    </row>
    <row r="131" spans="21:27" s="534" customFormat="1" x14ac:dyDescent="0.35">
      <c r="U131" s="538"/>
      <c r="V131" s="542"/>
      <c r="W131" s="538"/>
      <c r="X131" s="538"/>
      <c r="Y131" s="538"/>
      <c r="Z131" s="538"/>
      <c r="AA131" s="538"/>
    </row>
    <row r="132" spans="21:27" s="534" customFormat="1" x14ac:dyDescent="0.35">
      <c r="U132" s="538"/>
      <c r="V132" s="542"/>
      <c r="W132" s="538"/>
      <c r="X132" s="538"/>
      <c r="Y132" s="538"/>
      <c r="Z132" s="538"/>
      <c r="AA132" s="538"/>
    </row>
    <row r="133" spans="21:27" s="534" customFormat="1" x14ac:dyDescent="0.35">
      <c r="U133" s="538"/>
      <c r="V133" s="542"/>
      <c r="W133" s="538"/>
      <c r="X133" s="538"/>
      <c r="Y133" s="538"/>
      <c r="Z133" s="538"/>
      <c r="AA133" s="538"/>
    </row>
    <row r="134" spans="21:27" s="534" customFormat="1" x14ac:dyDescent="0.35">
      <c r="U134" s="538"/>
      <c r="V134" s="542"/>
      <c r="W134" s="538"/>
      <c r="X134" s="538"/>
      <c r="Y134" s="538"/>
      <c r="Z134" s="538"/>
      <c r="AA134" s="538"/>
    </row>
    <row r="135" spans="21:27" s="534" customFormat="1" x14ac:dyDescent="0.35">
      <c r="U135" s="538"/>
      <c r="V135" s="542"/>
      <c r="W135" s="538"/>
      <c r="X135" s="538"/>
      <c r="Y135" s="538"/>
      <c r="Z135" s="538"/>
      <c r="AA135" s="538"/>
    </row>
    <row r="136" spans="21:27" s="534" customFormat="1" x14ac:dyDescent="0.35">
      <c r="U136" s="538"/>
      <c r="V136" s="542"/>
      <c r="W136" s="538"/>
      <c r="X136" s="538"/>
      <c r="Y136" s="538"/>
      <c r="Z136" s="538"/>
      <c r="AA136" s="538"/>
    </row>
    <row r="137" spans="21:27" s="534" customFormat="1" x14ac:dyDescent="0.35">
      <c r="U137" s="538"/>
      <c r="V137" s="542"/>
      <c r="W137" s="538"/>
      <c r="X137" s="538"/>
      <c r="Y137" s="538"/>
      <c r="Z137" s="538"/>
      <c r="AA137" s="538"/>
    </row>
    <row r="138" spans="21:27" s="534" customFormat="1" x14ac:dyDescent="0.35">
      <c r="U138" s="538"/>
      <c r="V138" s="542"/>
      <c r="W138" s="538"/>
      <c r="X138" s="538"/>
      <c r="Y138" s="538"/>
      <c r="Z138" s="538"/>
      <c r="AA138" s="538"/>
    </row>
    <row r="139" spans="21:27" s="534" customFormat="1" x14ac:dyDescent="0.35">
      <c r="U139" s="538"/>
      <c r="V139" s="542"/>
      <c r="W139" s="538"/>
      <c r="X139" s="538"/>
      <c r="Y139" s="538"/>
      <c r="Z139" s="538"/>
      <c r="AA139" s="538"/>
    </row>
    <row r="140" spans="21:27" s="534" customFormat="1" x14ac:dyDescent="0.35">
      <c r="U140" s="538"/>
      <c r="V140" s="542"/>
      <c r="W140" s="538"/>
      <c r="X140" s="538"/>
      <c r="Y140" s="538"/>
      <c r="Z140" s="538"/>
      <c r="AA140" s="538"/>
    </row>
    <row r="141" spans="21:27" s="534" customFormat="1" x14ac:dyDescent="0.35">
      <c r="U141" s="538"/>
      <c r="V141" s="542"/>
      <c r="W141" s="538"/>
      <c r="X141" s="538"/>
      <c r="Y141" s="538"/>
      <c r="Z141" s="538"/>
      <c r="AA141" s="538"/>
    </row>
    <row r="142" spans="21:27" s="534" customFormat="1" x14ac:dyDescent="0.35">
      <c r="U142" s="538"/>
      <c r="V142" s="542"/>
      <c r="W142" s="538"/>
      <c r="X142" s="538"/>
      <c r="Y142" s="538"/>
      <c r="Z142" s="538"/>
      <c r="AA142" s="538"/>
    </row>
    <row r="143" spans="21:27" s="534" customFormat="1" x14ac:dyDescent="0.35">
      <c r="U143" s="538"/>
      <c r="V143" s="542"/>
      <c r="W143" s="538"/>
      <c r="X143" s="538"/>
      <c r="Y143" s="538"/>
      <c r="Z143" s="538"/>
      <c r="AA143" s="538"/>
    </row>
    <row r="144" spans="21:27" s="534" customFormat="1" x14ac:dyDescent="0.35">
      <c r="U144" s="538"/>
      <c r="V144" s="542"/>
      <c r="W144" s="538"/>
      <c r="X144" s="538"/>
      <c r="Y144" s="538"/>
      <c r="Z144" s="538"/>
      <c r="AA144" s="538"/>
    </row>
    <row r="145" spans="21:27" s="534" customFormat="1" x14ac:dyDescent="0.35">
      <c r="U145" s="538"/>
      <c r="V145" s="542"/>
      <c r="W145" s="538"/>
      <c r="X145" s="538"/>
      <c r="Y145" s="538"/>
      <c r="Z145" s="538"/>
      <c r="AA145" s="538"/>
    </row>
    <row r="146" spans="21:27" s="534" customFormat="1" x14ac:dyDescent="0.35">
      <c r="U146" s="538"/>
      <c r="V146" s="542"/>
      <c r="W146" s="538"/>
      <c r="X146" s="538"/>
      <c r="Y146" s="538"/>
      <c r="Z146" s="538"/>
      <c r="AA146" s="538"/>
    </row>
    <row r="147" spans="21:27" s="534" customFormat="1" x14ac:dyDescent="0.35">
      <c r="U147" s="538"/>
      <c r="V147" s="542"/>
      <c r="W147" s="538"/>
      <c r="X147" s="538"/>
      <c r="Y147" s="538"/>
      <c r="Z147" s="538"/>
      <c r="AA147" s="538"/>
    </row>
    <row r="148" spans="21:27" s="534" customFormat="1" x14ac:dyDescent="0.35">
      <c r="U148" s="538"/>
      <c r="V148" s="542"/>
      <c r="W148" s="538"/>
      <c r="X148" s="538"/>
      <c r="Y148" s="538"/>
      <c r="Z148" s="538"/>
      <c r="AA148" s="538"/>
    </row>
    <row r="149" spans="21:27" s="534" customFormat="1" x14ac:dyDescent="0.35">
      <c r="U149" s="538"/>
      <c r="V149" s="542"/>
      <c r="W149" s="538"/>
      <c r="X149" s="538"/>
      <c r="Y149" s="538"/>
      <c r="Z149" s="538"/>
      <c r="AA149" s="538"/>
    </row>
    <row r="150" spans="21:27" s="534" customFormat="1" x14ac:dyDescent="0.35">
      <c r="U150" s="538"/>
      <c r="V150" s="542"/>
      <c r="W150" s="538"/>
      <c r="X150" s="538"/>
      <c r="Y150" s="538"/>
      <c r="Z150" s="538"/>
      <c r="AA150" s="538"/>
    </row>
    <row r="151" spans="21:27" s="534" customFormat="1" x14ac:dyDescent="0.35">
      <c r="U151" s="538"/>
      <c r="V151" s="542"/>
      <c r="W151" s="538"/>
      <c r="X151" s="538"/>
      <c r="Y151" s="538"/>
      <c r="Z151" s="538"/>
      <c r="AA151" s="538"/>
    </row>
    <row r="152" spans="21:27" s="534" customFormat="1" x14ac:dyDescent="0.35">
      <c r="U152" s="538"/>
      <c r="V152" s="542"/>
      <c r="W152" s="538"/>
      <c r="X152" s="538"/>
      <c r="Y152" s="538"/>
      <c r="Z152" s="538"/>
      <c r="AA152" s="538"/>
    </row>
    <row r="153" spans="21:27" s="534" customFormat="1" x14ac:dyDescent="0.35">
      <c r="U153" s="538"/>
      <c r="V153" s="542"/>
      <c r="W153" s="538"/>
      <c r="X153" s="538"/>
      <c r="Y153" s="538"/>
      <c r="Z153" s="538"/>
      <c r="AA153" s="538"/>
    </row>
    <row r="154" spans="21:27" s="534" customFormat="1" x14ac:dyDescent="0.35">
      <c r="U154" s="538"/>
      <c r="V154" s="542"/>
      <c r="W154" s="538"/>
      <c r="X154" s="538"/>
      <c r="Y154" s="538"/>
      <c r="Z154" s="538"/>
      <c r="AA154" s="538"/>
    </row>
    <row r="155" spans="21:27" s="534" customFormat="1" x14ac:dyDescent="0.35">
      <c r="U155" s="538"/>
      <c r="V155" s="542"/>
      <c r="W155" s="538"/>
      <c r="X155" s="538"/>
      <c r="Y155" s="538"/>
      <c r="Z155" s="538"/>
      <c r="AA155" s="538"/>
    </row>
    <row r="156" spans="21:27" s="534" customFormat="1" x14ac:dyDescent="0.35">
      <c r="U156" s="538"/>
      <c r="V156" s="542"/>
      <c r="W156" s="538"/>
      <c r="X156" s="538"/>
      <c r="Y156" s="538"/>
      <c r="Z156" s="538"/>
      <c r="AA156" s="538"/>
    </row>
    <row r="157" spans="21:27" s="534" customFormat="1" x14ac:dyDescent="0.35">
      <c r="U157" s="538"/>
      <c r="V157" s="542"/>
      <c r="W157" s="538"/>
      <c r="X157" s="538"/>
      <c r="Y157" s="538"/>
      <c r="Z157" s="538"/>
      <c r="AA157" s="538"/>
    </row>
    <row r="158" spans="21:27" s="534" customFormat="1" x14ac:dyDescent="0.35">
      <c r="U158" s="538"/>
      <c r="V158" s="542"/>
      <c r="W158" s="538"/>
      <c r="X158" s="538"/>
      <c r="Y158" s="538"/>
      <c r="Z158" s="538"/>
      <c r="AA158" s="538"/>
    </row>
    <row r="159" spans="21:27" s="534" customFormat="1" x14ac:dyDescent="0.35">
      <c r="U159" s="538"/>
      <c r="V159" s="542"/>
      <c r="W159" s="538"/>
      <c r="X159" s="538"/>
      <c r="Y159" s="538"/>
      <c r="Z159" s="538"/>
      <c r="AA159" s="538"/>
    </row>
    <row r="160" spans="21:27" s="534" customFormat="1" x14ac:dyDescent="0.35">
      <c r="U160" s="538"/>
      <c r="V160" s="542"/>
      <c r="W160" s="538"/>
      <c r="X160" s="538"/>
      <c r="Y160" s="538"/>
      <c r="Z160" s="538"/>
      <c r="AA160" s="538"/>
    </row>
    <row r="161" spans="21:27" s="534" customFormat="1" x14ac:dyDescent="0.35">
      <c r="U161" s="538"/>
      <c r="V161" s="542"/>
      <c r="W161" s="538"/>
      <c r="X161" s="538"/>
      <c r="Y161" s="538"/>
      <c r="Z161" s="538"/>
      <c r="AA161" s="538"/>
    </row>
    <row r="162" spans="21:27" s="534" customFormat="1" x14ac:dyDescent="0.35">
      <c r="U162" s="538"/>
      <c r="V162" s="542"/>
      <c r="W162" s="538"/>
      <c r="X162" s="538"/>
      <c r="Y162" s="538"/>
      <c r="Z162" s="538"/>
      <c r="AA162" s="538"/>
    </row>
    <row r="163" spans="21:27" s="534" customFormat="1" x14ac:dyDescent="0.35">
      <c r="U163" s="538"/>
      <c r="V163" s="542"/>
      <c r="W163" s="538"/>
      <c r="X163" s="538"/>
      <c r="Y163" s="538"/>
      <c r="Z163" s="538"/>
      <c r="AA163" s="538"/>
    </row>
    <row r="164" spans="21:27" s="534" customFormat="1" x14ac:dyDescent="0.35">
      <c r="U164" s="538"/>
      <c r="V164" s="542"/>
      <c r="W164" s="538"/>
      <c r="X164" s="538"/>
      <c r="Y164" s="538"/>
      <c r="Z164" s="538"/>
      <c r="AA164" s="538"/>
    </row>
    <row r="165" spans="21:27" s="534" customFormat="1" x14ac:dyDescent="0.35">
      <c r="U165" s="538"/>
      <c r="V165" s="542"/>
      <c r="W165" s="538"/>
      <c r="X165" s="538"/>
      <c r="Y165" s="538"/>
      <c r="Z165" s="538"/>
      <c r="AA165" s="538"/>
    </row>
    <row r="166" spans="21:27" s="534" customFormat="1" x14ac:dyDescent="0.35">
      <c r="U166" s="538"/>
      <c r="V166" s="542"/>
      <c r="W166" s="538"/>
      <c r="X166" s="538"/>
      <c r="Y166" s="538"/>
      <c r="Z166" s="538"/>
      <c r="AA166" s="538"/>
    </row>
    <row r="167" spans="21:27" s="534" customFormat="1" x14ac:dyDescent="0.35">
      <c r="U167" s="538"/>
      <c r="V167" s="542"/>
      <c r="W167" s="538"/>
      <c r="X167" s="538"/>
      <c r="Y167" s="538"/>
      <c r="Z167" s="538"/>
      <c r="AA167" s="538"/>
    </row>
    <row r="168" spans="21:27" s="534" customFormat="1" x14ac:dyDescent="0.35">
      <c r="U168" s="538"/>
      <c r="V168" s="542"/>
      <c r="W168" s="538"/>
      <c r="X168" s="538"/>
      <c r="Y168" s="538"/>
      <c r="Z168" s="538"/>
      <c r="AA168" s="538"/>
    </row>
    <row r="169" spans="21:27" s="534" customFormat="1" x14ac:dyDescent="0.35">
      <c r="U169" s="538"/>
      <c r="V169" s="542"/>
      <c r="W169" s="538"/>
      <c r="X169" s="538"/>
      <c r="Y169" s="538"/>
      <c r="Z169" s="538"/>
      <c r="AA169" s="538"/>
    </row>
    <row r="170" spans="21:27" s="534" customFormat="1" x14ac:dyDescent="0.35">
      <c r="U170" s="538"/>
      <c r="V170" s="542"/>
      <c r="W170" s="538"/>
      <c r="X170" s="538"/>
      <c r="Y170" s="538"/>
      <c r="Z170" s="538"/>
      <c r="AA170" s="538"/>
    </row>
    <row r="171" spans="21:27" s="534" customFormat="1" x14ac:dyDescent="0.35">
      <c r="U171" s="538"/>
      <c r="V171" s="542"/>
      <c r="W171" s="538"/>
      <c r="X171" s="538"/>
      <c r="Y171" s="538"/>
      <c r="Z171" s="538"/>
      <c r="AA171" s="538"/>
    </row>
    <row r="172" spans="21:27" s="534" customFormat="1" x14ac:dyDescent="0.35">
      <c r="U172" s="538"/>
      <c r="V172" s="542"/>
      <c r="W172" s="538"/>
      <c r="X172" s="538"/>
      <c r="Y172" s="538"/>
      <c r="Z172" s="538"/>
      <c r="AA172" s="538"/>
    </row>
    <row r="173" spans="21:27" s="534" customFormat="1" x14ac:dyDescent="0.35">
      <c r="U173" s="538"/>
      <c r="V173" s="542"/>
      <c r="W173" s="538"/>
      <c r="X173" s="538"/>
      <c r="Y173" s="538"/>
      <c r="Z173" s="538"/>
      <c r="AA173" s="538"/>
    </row>
    <row r="174" spans="21:27" s="534" customFormat="1" x14ac:dyDescent="0.35">
      <c r="U174" s="538"/>
      <c r="V174" s="542"/>
      <c r="W174" s="538"/>
      <c r="X174" s="538"/>
      <c r="Y174" s="538"/>
      <c r="Z174" s="538"/>
      <c r="AA174" s="538"/>
    </row>
    <row r="175" spans="21:27" s="534" customFormat="1" x14ac:dyDescent="0.35">
      <c r="U175" s="538"/>
      <c r="V175" s="542"/>
      <c r="W175" s="538"/>
      <c r="X175" s="538"/>
      <c r="Y175" s="538"/>
      <c r="Z175" s="538"/>
      <c r="AA175" s="538"/>
    </row>
    <row r="176" spans="21:27" s="534" customFormat="1" x14ac:dyDescent="0.35">
      <c r="U176" s="538"/>
      <c r="V176" s="542"/>
      <c r="W176" s="538"/>
      <c r="X176" s="538"/>
      <c r="Y176" s="538"/>
      <c r="Z176" s="538"/>
      <c r="AA176" s="538"/>
    </row>
    <row r="177" spans="21:27" s="534" customFormat="1" x14ac:dyDescent="0.35">
      <c r="U177" s="538"/>
      <c r="V177" s="542"/>
      <c r="W177" s="538"/>
      <c r="X177" s="538"/>
      <c r="Y177" s="538"/>
      <c r="Z177" s="538"/>
      <c r="AA177" s="538"/>
    </row>
    <row r="178" spans="21:27" s="534" customFormat="1" x14ac:dyDescent="0.35">
      <c r="U178" s="538"/>
      <c r="V178" s="542"/>
      <c r="W178" s="538"/>
      <c r="X178" s="538"/>
      <c r="Y178" s="538"/>
      <c r="Z178" s="538"/>
      <c r="AA178" s="538"/>
    </row>
    <row r="179" spans="21:27" s="534" customFormat="1" x14ac:dyDescent="0.35">
      <c r="U179" s="538"/>
      <c r="V179" s="542"/>
      <c r="W179" s="538"/>
      <c r="X179" s="538"/>
      <c r="Y179" s="538"/>
      <c r="Z179" s="538"/>
      <c r="AA179" s="538"/>
    </row>
    <row r="180" spans="21:27" s="534" customFormat="1" x14ac:dyDescent="0.35">
      <c r="U180" s="538"/>
      <c r="V180" s="542"/>
      <c r="W180" s="538"/>
      <c r="X180" s="538"/>
      <c r="Y180" s="538"/>
      <c r="Z180" s="538"/>
      <c r="AA180" s="538"/>
    </row>
    <row r="181" spans="21:27" s="534" customFormat="1" x14ac:dyDescent="0.35">
      <c r="U181" s="538"/>
      <c r="V181" s="542"/>
      <c r="W181" s="538"/>
      <c r="X181" s="538"/>
      <c r="Y181" s="538"/>
      <c r="Z181" s="538"/>
      <c r="AA181" s="538"/>
    </row>
    <row r="182" spans="21:27" s="534" customFormat="1" x14ac:dyDescent="0.35">
      <c r="U182" s="538"/>
      <c r="V182" s="542"/>
      <c r="W182" s="538"/>
      <c r="X182" s="538"/>
      <c r="Y182" s="538"/>
      <c r="Z182" s="538"/>
      <c r="AA182" s="538"/>
    </row>
    <row r="183" spans="21:27" s="534" customFormat="1" x14ac:dyDescent="0.35">
      <c r="U183" s="538"/>
      <c r="V183" s="542"/>
      <c r="W183" s="538"/>
      <c r="X183" s="538"/>
      <c r="Y183" s="538"/>
      <c r="Z183" s="538"/>
      <c r="AA183" s="538"/>
    </row>
    <row r="184" spans="21:27" s="534" customFormat="1" x14ac:dyDescent="0.35">
      <c r="U184" s="538"/>
      <c r="V184" s="542"/>
      <c r="W184" s="538"/>
      <c r="X184" s="538"/>
      <c r="Y184" s="538"/>
      <c r="Z184" s="538"/>
      <c r="AA184" s="538"/>
    </row>
    <row r="185" spans="21:27" s="534" customFormat="1" x14ac:dyDescent="0.35">
      <c r="U185" s="538"/>
      <c r="V185" s="542"/>
      <c r="W185" s="538"/>
      <c r="X185" s="538"/>
      <c r="Y185" s="538"/>
      <c r="Z185" s="538"/>
      <c r="AA185" s="538"/>
    </row>
    <row r="186" spans="21:27" s="534" customFormat="1" x14ac:dyDescent="0.35">
      <c r="U186" s="538"/>
      <c r="V186" s="542"/>
      <c r="W186" s="538"/>
      <c r="X186" s="538"/>
      <c r="Y186" s="538"/>
      <c r="Z186" s="538"/>
      <c r="AA186" s="538"/>
    </row>
    <row r="187" spans="21:27" s="534" customFormat="1" x14ac:dyDescent="0.35">
      <c r="U187" s="538"/>
      <c r="V187" s="542"/>
      <c r="W187" s="538"/>
      <c r="X187" s="538"/>
      <c r="Y187" s="538"/>
      <c r="Z187" s="538"/>
      <c r="AA187" s="538"/>
    </row>
    <row r="188" spans="21:27" s="534" customFormat="1" x14ac:dyDescent="0.35">
      <c r="U188" s="538"/>
      <c r="V188" s="542"/>
      <c r="W188" s="538"/>
      <c r="X188" s="538"/>
      <c r="Y188" s="538"/>
      <c r="Z188" s="538"/>
      <c r="AA188" s="538"/>
    </row>
    <row r="189" spans="21:27" s="534" customFormat="1" x14ac:dyDescent="0.35">
      <c r="U189" s="538"/>
      <c r="V189" s="542"/>
      <c r="W189" s="538"/>
      <c r="X189" s="538"/>
      <c r="Y189" s="538"/>
      <c r="Z189" s="538"/>
      <c r="AA189" s="538"/>
    </row>
    <row r="190" spans="21:27" s="534" customFormat="1" x14ac:dyDescent="0.35">
      <c r="U190" s="538"/>
      <c r="V190" s="542"/>
      <c r="W190" s="538"/>
      <c r="X190" s="538"/>
      <c r="Y190" s="538"/>
      <c r="Z190" s="538"/>
      <c r="AA190" s="538"/>
    </row>
    <row r="191" spans="21:27" s="534" customFormat="1" x14ac:dyDescent="0.35">
      <c r="U191" s="538"/>
      <c r="V191" s="542"/>
      <c r="W191" s="538"/>
      <c r="X191" s="538"/>
      <c r="Y191" s="538"/>
      <c r="Z191" s="538"/>
      <c r="AA191" s="538"/>
    </row>
    <row r="192" spans="21:27" s="534" customFormat="1" x14ac:dyDescent="0.35">
      <c r="U192" s="538"/>
      <c r="V192" s="542"/>
      <c r="W192" s="538"/>
      <c r="X192" s="538"/>
      <c r="Y192" s="538"/>
      <c r="Z192" s="538"/>
      <c r="AA192" s="538"/>
    </row>
    <row r="193" spans="21:27" s="534" customFormat="1" x14ac:dyDescent="0.35">
      <c r="U193" s="538"/>
      <c r="V193" s="542"/>
      <c r="W193" s="538"/>
      <c r="X193" s="538"/>
      <c r="Y193" s="538"/>
      <c r="Z193" s="538"/>
      <c r="AA193" s="538"/>
    </row>
    <row r="194" spans="21:27" s="534" customFormat="1" x14ac:dyDescent="0.35">
      <c r="U194" s="538"/>
      <c r="V194" s="542"/>
      <c r="W194" s="538"/>
      <c r="X194" s="538"/>
      <c r="Y194" s="538"/>
      <c r="Z194" s="538"/>
      <c r="AA194" s="538"/>
    </row>
    <row r="195" spans="21:27" s="534" customFormat="1" x14ac:dyDescent="0.35">
      <c r="U195" s="538"/>
      <c r="V195" s="542"/>
      <c r="W195" s="538"/>
      <c r="X195" s="538"/>
      <c r="Y195" s="538"/>
      <c r="Z195" s="538"/>
      <c r="AA195" s="538"/>
    </row>
    <row r="196" spans="21:27" s="534" customFormat="1" x14ac:dyDescent="0.35">
      <c r="U196" s="538"/>
      <c r="V196" s="542"/>
      <c r="W196" s="538"/>
      <c r="X196" s="538"/>
      <c r="Y196" s="538"/>
      <c r="Z196" s="538"/>
      <c r="AA196" s="538"/>
    </row>
    <row r="197" spans="21:27" s="534" customFormat="1" x14ac:dyDescent="0.35">
      <c r="U197" s="538"/>
      <c r="V197" s="542"/>
      <c r="W197" s="538"/>
      <c r="X197" s="538"/>
      <c r="Y197" s="538"/>
      <c r="Z197" s="538"/>
      <c r="AA197" s="538"/>
    </row>
    <row r="198" spans="21:27" s="534" customFormat="1" x14ac:dyDescent="0.35">
      <c r="U198" s="538"/>
      <c r="V198" s="542"/>
      <c r="W198" s="538"/>
      <c r="X198" s="538"/>
      <c r="Y198" s="538"/>
      <c r="Z198" s="538"/>
      <c r="AA198" s="538"/>
    </row>
    <row r="199" spans="21:27" s="534" customFormat="1" x14ac:dyDescent="0.35">
      <c r="U199" s="538"/>
      <c r="V199" s="542"/>
      <c r="W199" s="538"/>
      <c r="X199" s="538"/>
      <c r="Y199" s="538"/>
      <c r="Z199" s="538"/>
      <c r="AA199" s="538"/>
    </row>
    <row r="200" spans="21:27" s="534" customFormat="1" x14ac:dyDescent="0.35">
      <c r="U200" s="538"/>
      <c r="V200" s="542"/>
      <c r="W200" s="538"/>
      <c r="X200" s="538"/>
      <c r="Y200" s="538"/>
      <c r="Z200" s="538"/>
      <c r="AA200" s="538"/>
    </row>
    <row r="201" spans="21:27" s="534" customFormat="1" x14ac:dyDescent="0.35">
      <c r="U201" s="538"/>
      <c r="V201" s="542"/>
      <c r="W201" s="538"/>
      <c r="X201" s="538"/>
      <c r="Y201" s="538"/>
      <c r="Z201" s="538"/>
      <c r="AA201" s="538"/>
    </row>
    <row r="202" spans="21:27" s="534" customFormat="1" x14ac:dyDescent="0.35">
      <c r="U202" s="538"/>
      <c r="V202" s="542"/>
      <c r="W202" s="538"/>
      <c r="X202" s="538"/>
      <c r="Y202" s="538"/>
      <c r="Z202" s="538"/>
      <c r="AA202" s="538"/>
    </row>
    <row r="203" spans="21:27" s="534" customFormat="1" x14ac:dyDescent="0.35">
      <c r="U203" s="538"/>
      <c r="V203" s="542"/>
      <c r="W203" s="538"/>
      <c r="X203" s="538"/>
      <c r="Y203" s="538"/>
      <c r="Z203" s="538"/>
      <c r="AA203" s="538"/>
    </row>
    <row r="204" spans="21:27" s="534" customFormat="1" x14ac:dyDescent="0.35">
      <c r="U204" s="538"/>
      <c r="V204" s="542"/>
      <c r="W204" s="538"/>
      <c r="X204" s="538"/>
      <c r="Y204" s="538"/>
      <c r="Z204" s="538"/>
      <c r="AA204" s="538"/>
    </row>
    <row r="205" spans="21:27" s="534" customFormat="1" x14ac:dyDescent="0.35">
      <c r="U205" s="538"/>
      <c r="V205" s="542"/>
      <c r="W205" s="538"/>
      <c r="X205" s="538"/>
      <c r="Y205" s="538"/>
      <c r="Z205" s="538"/>
      <c r="AA205" s="538"/>
    </row>
    <row r="206" spans="21:27" s="534" customFormat="1" x14ac:dyDescent="0.35">
      <c r="U206" s="538"/>
      <c r="V206" s="542"/>
      <c r="W206" s="538"/>
      <c r="X206" s="538"/>
      <c r="Y206" s="538"/>
      <c r="Z206" s="538"/>
      <c r="AA206" s="538"/>
    </row>
    <row r="207" spans="21:27" s="534" customFormat="1" x14ac:dyDescent="0.35">
      <c r="U207" s="538"/>
      <c r="V207" s="542"/>
      <c r="W207" s="538"/>
      <c r="X207" s="538"/>
      <c r="Y207" s="538"/>
      <c r="Z207" s="538"/>
      <c r="AA207" s="538"/>
    </row>
    <row r="208" spans="21:27" s="534" customFormat="1" x14ac:dyDescent="0.35">
      <c r="U208" s="538"/>
      <c r="V208" s="542"/>
      <c r="W208" s="538"/>
      <c r="X208" s="538"/>
      <c r="Y208" s="538"/>
      <c r="Z208" s="538"/>
      <c r="AA208" s="538"/>
    </row>
    <row r="209" spans="21:27" s="534" customFormat="1" x14ac:dyDescent="0.35">
      <c r="U209" s="538"/>
      <c r="V209" s="542"/>
      <c r="W209" s="538"/>
      <c r="X209" s="538"/>
      <c r="Y209" s="538"/>
      <c r="Z209" s="538"/>
      <c r="AA209" s="538"/>
    </row>
    <row r="210" spans="21:27" s="534" customFormat="1" x14ac:dyDescent="0.35">
      <c r="U210" s="538"/>
      <c r="V210" s="542"/>
      <c r="W210" s="538"/>
      <c r="X210" s="538"/>
      <c r="Y210" s="538"/>
      <c r="Z210" s="538"/>
      <c r="AA210" s="538"/>
    </row>
    <row r="211" spans="21:27" s="534" customFormat="1" x14ac:dyDescent="0.35">
      <c r="U211" s="538"/>
      <c r="V211" s="542"/>
      <c r="W211" s="538"/>
      <c r="X211" s="538"/>
      <c r="Y211" s="538"/>
      <c r="Z211" s="538"/>
      <c r="AA211" s="538"/>
    </row>
    <row r="212" spans="21:27" s="534" customFormat="1" x14ac:dyDescent="0.35">
      <c r="U212" s="538"/>
      <c r="V212" s="542"/>
      <c r="W212" s="538"/>
      <c r="X212" s="538"/>
      <c r="Y212" s="538"/>
      <c r="Z212" s="538"/>
      <c r="AA212" s="538"/>
    </row>
    <row r="213" spans="21:27" s="534" customFormat="1" x14ac:dyDescent="0.35">
      <c r="U213" s="538"/>
      <c r="V213" s="542"/>
      <c r="W213" s="538"/>
      <c r="X213" s="538"/>
      <c r="Y213" s="538"/>
      <c r="Z213" s="538"/>
      <c r="AA213" s="538"/>
    </row>
    <row r="214" spans="21:27" s="534" customFormat="1" x14ac:dyDescent="0.35">
      <c r="U214" s="538"/>
      <c r="V214" s="542"/>
      <c r="W214" s="538"/>
      <c r="X214" s="538"/>
      <c r="Y214" s="538"/>
      <c r="Z214" s="538"/>
      <c r="AA214" s="538"/>
    </row>
    <row r="215" spans="21:27" s="534" customFormat="1" x14ac:dyDescent="0.35">
      <c r="U215" s="538"/>
      <c r="V215" s="542"/>
      <c r="W215" s="538"/>
      <c r="X215" s="538"/>
      <c r="Y215" s="538"/>
      <c r="Z215" s="538"/>
      <c r="AA215" s="538"/>
    </row>
    <row r="216" spans="21:27" s="534" customFormat="1" x14ac:dyDescent="0.35">
      <c r="U216" s="538"/>
      <c r="V216" s="542"/>
      <c r="W216" s="538"/>
      <c r="X216" s="538"/>
      <c r="Y216" s="538"/>
      <c r="Z216" s="538"/>
      <c r="AA216" s="538"/>
    </row>
    <row r="217" spans="21:27" s="534" customFormat="1" x14ac:dyDescent="0.35">
      <c r="U217" s="538"/>
      <c r="V217" s="542"/>
      <c r="W217" s="538"/>
      <c r="X217" s="538"/>
      <c r="Y217" s="538"/>
      <c r="Z217" s="538"/>
      <c r="AA217" s="538"/>
    </row>
    <row r="218" spans="21:27" s="534" customFormat="1" x14ac:dyDescent="0.35">
      <c r="U218" s="538"/>
      <c r="V218" s="542"/>
      <c r="W218" s="538"/>
      <c r="X218" s="538"/>
      <c r="Y218" s="538"/>
      <c r="Z218" s="538"/>
      <c r="AA218" s="538"/>
    </row>
    <row r="219" spans="21:27" s="534" customFormat="1" x14ac:dyDescent="0.35">
      <c r="U219" s="538"/>
      <c r="V219" s="542"/>
      <c r="W219" s="538"/>
      <c r="X219" s="538"/>
      <c r="Y219" s="538"/>
      <c r="Z219" s="538"/>
      <c r="AA219" s="538"/>
    </row>
    <row r="220" spans="21:27" s="534" customFormat="1" x14ac:dyDescent="0.35">
      <c r="U220" s="538"/>
      <c r="V220" s="542"/>
      <c r="W220" s="538"/>
      <c r="X220" s="538"/>
      <c r="Y220" s="538"/>
      <c r="Z220" s="538"/>
      <c r="AA220" s="538"/>
    </row>
    <row r="221" spans="21:27" s="534" customFormat="1" x14ac:dyDescent="0.35">
      <c r="U221" s="538"/>
      <c r="V221" s="542"/>
      <c r="W221" s="538"/>
      <c r="X221" s="538"/>
      <c r="Y221" s="538"/>
      <c r="Z221" s="538"/>
      <c r="AA221" s="538"/>
    </row>
    <row r="222" spans="21:27" s="534" customFormat="1" x14ac:dyDescent="0.35">
      <c r="U222" s="538"/>
      <c r="V222" s="542"/>
      <c r="W222" s="538"/>
      <c r="X222" s="538"/>
      <c r="Y222" s="538"/>
      <c r="Z222" s="538"/>
      <c r="AA222" s="538"/>
    </row>
    <row r="223" spans="21:27" s="534" customFormat="1" x14ac:dyDescent="0.35">
      <c r="U223" s="538"/>
      <c r="V223" s="542"/>
      <c r="W223" s="538"/>
      <c r="X223" s="538"/>
      <c r="Y223" s="538"/>
      <c r="Z223" s="538"/>
      <c r="AA223" s="538"/>
    </row>
    <row r="224" spans="21:27" s="534" customFormat="1" x14ac:dyDescent="0.35">
      <c r="U224" s="538"/>
      <c r="V224" s="542"/>
      <c r="W224" s="538"/>
      <c r="X224" s="538"/>
      <c r="Y224" s="538"/>
      <c r="Z224" s="538"/>
      <c r="AA224" s="538"/>
    </row>
    <row r="225" spans="21:27" s="534" customFormat="1" x14ac:dyDescent="0.35">
      <c r="U225" s="538"/>
      <c r="V225" s="542"/>
      <c r="W225" s="538"/>
      <c r="X225" s="538"/>
      <c r="Y225" s="538"/>
      <c r="Z225" s="538"/>
      <c r="AA225" s="538"/>
    </row>
    <row r="226" spans="21:27" s="534" customFormat="1" x14ac:dyDescent="0.35">
      <c r="U226" s="538"/>
      <c r="V226" s="542"/>
      <c r="W226" s="538"/>
      <c r="X226" s="538"/>
      <c r="Y226" s="538"/>
      <c r="Z226" s="538"/>
      <c r="AA226" s="538"/>
    </row>
    <row r="227" spans="21:27" s="534" customFormat="1" x14ac:dyDescent="0.35">
      <c r="U227" s="538"/>
      <c r="V227" s="542"/>
      <c r="W227" s="538"/>
      <c r="X227" s="538"/>
      <c r="Y227" s="538"/>
      <c r="Z227" s="538"/>
      <c r="AA227" s="538"/>
    </row>
    <row r="228" spans="21:27" s="534" customFormat="1" x14ac:dyDescent="0.35">
      <c r="U228" s="538"/>
      <c r="V228" s="542"/>
      <c r="W228" s="538"/>
      <c r="X228" s="538"/>
      <c r="Y228" s="538"/>
      <c r="Z228" s="538"/>
      <c r="AA228" s="538"/>
    </row>
    <row r="229" spans="21:27" s="534" customFormat="1" x14ac:dyDescent="0.35">
      <c r="U229" s="538"/>
      <c r="V229" s="542"/>
      <c r="W229" s="538"/>
      <c r="X229" s="538"/>
      <c r="Y229" s="538"/>
      <c r="Z229" s="538"/>
      <c r="AA229" s="538"/>
    </row>
    <row r="230" spans="21:27" s="534" customFormat="1" x14ac:dyDescent="0.35">
      <c r="U230" s="538"/>
      <c r="V230" s="542"/>
      <c r="W230" s="538"/>
      <c r="X230" s="538"/>
      <c r="Y230" s="538"/>
      <c r="Z230" s="538"/>
      <c r="AA230" s="538"/>
    </row>
    <row r="231" spans="21:27" s="534" customFormat="1" x14ac:dyDescent="0.35">
      <c r="U231" s="538"/>
      <c r="V231" s="542"/>
      <c r="W231" s="538"/>
      <c r="X231" s="538"/>
      <c r="Y231" s="538"/>
      <c r="Z231" s="538"/>
      <c r="AA231" s="538"/>
    </row>
    <row r="232" spans="21:27" s="534" customFormat="1" x14ac:dyDescent="0.35">
      <c r="U232" s="538"/>
      <c r="V232" s="542"/>
      <c r="W232" s="538"/>
      <c r="X232" s="538"/>
      <c r="Y232" s="538"/>
      <c r="Z232" s="538"/>
      <c r="AA232" s="538"/>
    </row>
    <row r="233" spans="21:27" s="534" customFormat="1" x14ac:dyDescent="0.35">
      <c r="U233" s="538"/>
      <c r="V233" s="542"/>
      <c r="W233" s="538"/>
      <c r="X233" s="538"/>
      <c r="Y233" s="538"/>
      <c r="Z233" s="538"/>
      <c r="AA233" s="538"/>
    </row>
    <row r="234" spans="21:27" s="534" customFormat="1" x14ac:dyDescent="0.35">
      <c r="U234" s="538"/>
      <c r="V234" s="542"/>
      <c r="W234" s="538"/>
      <c r="X234" s="538"/>
      <c r="Y234" s="538"/>
      <c r="Z234" s="538"/>
      <c r="AA234" s="538"/>
    </row>
    <row r="235" spans="21:27" s="534" customFormat="1" x14ac:dyDescent="0.35">
      <c r="U235" s="538"/>
      <c r="V235" s="542"/>
      <c r="W235" s="538"/>
      <c r="X235" s="538"/>
      <c r="Y235" s="538"/>
      <c r="Z235" s="538"/>
      <c r="AA235" s="538"/>
    </row>
    <row r="236" spans="21:27" s="534" customFormat="1" x14ac:dyDescent="0.35">
      <c r="U236" s="538"/>
      <c r="V236" s="542"/>
      <c r="W236" s="538"/>
      <c r="X236" s="538"/>
      <c r="Y236" s="538"/>
      <c r="Z236" s="538"/>
      <c r="AA236" s="538"/>
    </row>
    <row r="237" spans="21:27" s="534" customFormat="1" x14ac:dyDescent="0.35">
      <c r="U237" s="538"/>
      <c r="V237" s="542"/>
      <c r="W237" s="538"/>
      <c r="X237" s="538"/>
      <c r="Y237" s="538"/>
      <c r="Z237" s="538"/>
      <c r="AA237" s="538"/>
    </row>
    <row r="238" spans="21:27" s="534" customFormat="1" x14ac:dyDescent="0.35">
      <c r="U238" s="538"/>
      <c r="V238" s="542"/>
      <c r="W238" s="538"/>
      <c r="X238" s="538"/>
      <c r="Y238" s="538"/>
      <c r="Z238" s="538"/>
      <c r="AA238" s="538"/>
    </row>
    <row r="239" spans="21:27" s="534" customFormat="1" x14ac:dyDescent="0.35">
      <c r="U239" s="538"/>
      <c r="V239" s="542"/>
      <c r="W239" s="538"/>
      <c r="X239" s="538"/>
      <c r="Y239" s="538"/>
      <c r="Z239" s="538"/>
      <c r="AA239" s="538"/>
    </row>
    <row r="240" spans="21:27" s="534" customFormat="1" x14ac:dyDescent="0.35">
      <c r="U240" s="538"/>
      <c r="V240" s="542"/>
      <c r="W240" s="538"/>
      <c r="X240" s="538"/>
      <c r="Y240" s="538"/>
      <c r="Z240" s="538"/>
      <c r="AA240" s="538"/>
    </row>
    <row r="241" spans="21:27" s="534" customFormat="1" x14ac:dyDescent="0.35">
      <c r="U241" s="538"/>
      <c r="V241" s="542"/>
      <c r="W241" s="538"/>
      <c r="X241" s="538"/>
      <c r="Y241" s="538"/>
      <c r="Z241" s="538"/>
      <c r="AA241" s="538"/>
    </row>
    <row r="242" spans="21:27" s="534" customFormat="1" x14ac:dyDescent="0.35">
      <c r="U242" s="538"/>
      <c r="V242" s="542"/>
      <c r="W242" s="538"/>
      <c r="X242" s="538"/>
      <c r="Y242" s="538"/>
      <c r="Z242" s="538"/>
      <c r="AA242" s="538"/>
    </row>
    <row r="243" spans="21:27" s="534" customFormat="1" x14ac:dyDescent="0.35">
      <c r="U243" s="538"/>
      <c r="V243" s="542"/>
      <c r="W243" s="538"/>
      <c r="X243" s="538"/>
      <c r="Y243" s="538"/>
      <c r="Z243" s="538"/>
      <c r="AA243" s="538"/>
    </row>
    <row r="244" spans="21:27" s="534" customFormat="1" x14ac:dyDescent="0.35">
      <c r="U244" s="538"/>
      <c r="V244" s="542"/>
      <c r="W244" s="538"/>
      <c r="X244" s="538"/>
      <c r="Y244" s="538"/>
      <c r="Z244" s="538"/>
      <c r="AA244" s="538"/>
    </row>
    <row r="245" spans="21:27" s="534" customFormat="1" x14ac:dyDescent="0.35">
      <c r="U245" s="538"/>
      <c r="V245" s="542"/>
      <c r="W245" s="538"/>
      <c r="X245" s="538"/>
      <c r="Y245" s="538"/>
      <c r="Z245" s="538"/>
      <c r="AA245" s="538"/>
    </row>
    <row r="246" spans="21:27" s="534" customFormat="1" x14ac:dyDescent="0.35">
      <c r="U246" s="538"/>
      <c r="V246" s="542"/>
      <c r="W246" s="538"/>
      <c r="X246" s="538"/>
      <c r="Y246" s="538"/>
      <c r="Z246" s="538"/>
      <c r="AA246" s="538"/>
    </row>
    <row r="247" spans="21:27" s="534" customFormat="1" x14ac:dyDescent="0.35">
      <c r="U247" s="538"/>
      <c r="V247" s="542"/>
      <c r="W247" s="538"/>
      <c r="X247" s="538"/>
      <c r="Y247" s="538"/>
      <c r="Z247" s="538"/>
      <c r="AA247" s="538"/>
    </row>
    <row r="248" spans="21:27" s="534" customFormat="1" x14ac:dyDescent="0.35">
      <c r="U248" s="538"/>
      <c r="V248" s="542"/>
      <c r="W248" s="538"/>
      <c r="X248" s="538"/>
      <c r="Y248" s="538"/>
      <c r="Z248" s="538"/>
      <c r="AA248" s="538"/>
    </row>
    <row r="249" spans="21:27" s="534" customFormat="1" x14ac:dyDescent="0.35">
      <c r="U249" s="538"/>
      <c r="V249" s="542"/>
      <c r="W249" s="538"/>
      <c r="X249" s="538"/>
      <c r="Y249" s="538"/>
      <c r="Z249" s="538"/>
      <c r="AA249" s="538"/>
    </row>
    <row r="250" spans="21:27" s="534" customFormat="1" x14ac:dyDescent="0.35">
      <c r="U250" s="538"/>
      <c r="V250" s="542"/>
      <c r="W250" s="538"/>
      <c r="X250" s="538"/>
      <c r="Y250" s="538"/>
      <c r="Z250" s="538"/>
      <c r="AA250" s="538"/>
    </row>
    <row r="251" spans="21:27" s="534" customFormat="1" x14ac:dyDescent="0.35">
      <c r="U251" s="538"/>
      <c r="V251" s="542"/>
      <c r="W251" s="538"/>
      <c r="X251" s="538"/>
      <c r="Y251" s="538"/>
      <c r="Z251" s="538"/>
      <c r="AA251" s="538"/>
    </row>
    <row r="252" spans="21:27" s="534" customFormat="1" x14ac:dyDescent="0.35">
      <c r="U252" s="538"/>
      <c r="V252" s="542"/>
      <c r="W252" s="538"/>
      <c r="X252" s="538"/>
      <c r="Y252" s="538"/>
      <c r="Z252" s="538"/>
      <c r="AA252" s="538"/>
    </row>
    <row r="253" spans="21:27" s="534" customFormat="1" x14ac:dyDescent="0.35">
      <c r="U253" s="538"/>
      <c r="V253" s="542"/>
      <c r="W253" s="538"/>
      <c r="X253" s="538"/>
      <c r="Y253" s="538"/>
      <c r="Z253" s="538"/>
      <c r="AA253" s="538"/>
    </row>
    <row r="254" spans="21:27" s="534" customFormat="1" x14ac:dyDescent="0.35">
      <c r="U254" s="538"/>
      <c r="V254" s="542"/>
      <c r="W254" s="538"/>
      <c r="X254" s="538"/>
      <c r="Y254" s="538"/>
      <c r="Z254" s="538"/>
      <c r="AA254" s="538"/>
    </row>
  </sheetData>
  <mergeCells count="1">
    <mergeCell ref="D1:O4"/>
  </mergeCells>
  <pageMargins left="0.7" right="0.7" top="0.75" bottom="0.75" header="0.3" footer="0.3"/>
  <headerFooter>
    <oddFooter>&amp;C_x000D_&amp;1#&amp;"Calibri"&amp;10&amp;K000000 General Business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BD2FD-DEC9-480B-A415-75D8F991083B}">
  <sheetPr codeName="Sheet28"/>
  <dimension ref="A1:CR254"/>
  <sheetViews>
    <sheetView zoomScale="70" zoomScaleNormal="70" workbookViewId="0"/>
  </sheetViews>
  <sheetFormatPr defaultColWidth="8.81640625" defaultRowHeight="14.5" x14ac:dyDescent="0.35"/>
  <cols>
    <col min="1" max="15" width="8.81640625" style="531"/>
    <col min="16" max="19" width="8.81640625" style="533"/>
    <col min="20" max="20" width="4.08984375" style="533" customWidth="1"/>
    <col min="21" max="21" width="12.08984375" style="536" bestFit="1" customWidth="1"/>
    <col min="22" max="22" width="12.1796875" style="543" customWidth="1"/>
    <col min="23" max="27" width="8.81640625" style="536"/>
    <col min="28" max="96" width="8.81640625" style="533"/>
    <col min="97" max="16384" width="8.81640625" style="531"/>
  </cols>
  <sheetData>
    <row r="1" spans="1:96" s="525" customFormat="1" ht="14.5" customHeight="1" x14ac:dyDescent="0.35">
      <c r="A1" s="533"/>
      <c r="B1" s="533"/>
      <c r="C1" s="533"/>
      <c r="D1" s="546" t="s">
        <v>4743</v>
      </c>
      <c r="E1" s="546"/>
      <c r="F1" s="546"/>
      <c r="G1" s="546"/>
      <c r="H1" s="546"/>
      <c r="I1" s="546"/>
      <c r="J1" s="546"/>
      <c r="K1" s="546"/>
      <c r="L1" s="546"/>
      <c r="M1" s="546"/>
      <c r="N1" s="546"/>
      <c r="O1" s="546"/>
      <c r="P1" s="533"/>
      <c r="Q1" s="533"/>
      <c r="R1" s="533"/>
      <c r="S1" s="533"/>
      <c r="T1" s="533"/>
      <c r="U1" s="536" t="s">
        <v>4744</v>
      </c>
      <c r="V1" s="540">
        <f>1-COUNTIF(Query1[[#Data],[Observação - Desvio / Coleta]],"DESVIO BRASMEG")/COUNTA(Query1[[#Data],[Observação - Desvio / Coleta]])</f>
        <v>0.99617590822179736</v>
      </c>
      <c r="W1" s="544">
        <f>COUNTIF(Query1[[#Data],[Observação - Desvio / Coleta]],"DESVIO BRASMEG")</f>
        <v>2</v>
      </c>
      <c r="X1" s="536"/>
      <c r="Y1" s="536"/>
      <c r="Z1" s="536"/>
      <c r="AA1" s="536"/>
      <c r="AB1" s="533"/>
      <c r="AC1" s="533"/>
      <c r="AD1" s="533"/>
      <c r="AE1" s="533"/>
      <c r="AF1" s="533"/>
      <c r="AG1" s="533"/>
      <c r="AH1" s="533"/>
      <c r="AI1" s="533"/>
      <c r="AJ1" s="533"/>
      <c r="AK1" s="533"/>
      <c r="AL1" s="533"/>
      <c r="AM1" s="533"/>
      <c r="AN1" s="533"/>
      <c r="AO1" s="533"/>
      <c r="AP1" s="533"/>
      <c r="AQ1" s="533"/>
      <c r="AR1" s="533"/>
      <c r="AS1" s="533"/>
      <c r="AT1" s="533"/>
      <c r="AU1" s="533"/>
      <c r="AV1" s="533"/>
      <c r="AW1" s="533"/>
      <c r="AX1" s="533"/>
      <c r="AY1" s="533"/>
      <c r="AZ1" s="533"/>
      <c r="BA1" s="533"/>
      <c r="BB1" s="533"/>
      <c r="BC1" s="533"/>
      <c r="BD1" s="533"/>
      <c r="BE1" s="533"/>
      <c r="BF1" s="533"/>
      <c r="BG1" s="533"/>
      <c r="BH1" s="533"/>
      <c r="BI1" s="533"/>
      <c r="BJ1" s="533"/>
      <c r="BK1" s="533"/>
      <c r="BL1" s="533"/>
      <c r="BM1" s="533"/>
      <c r="BN1" s="533"/>
      <c r="BO1" s="533"/>
      <c r="BP1" s="533"/>
      <c r="BQ1" s="533"/>
      <c r="BR1" s="533"/>
      <c r="BS1" s="533"/>
      <c r="BT1" s="533"/>
      <c r="BU1" s="533"/>
      <c r="BV1" s="533"/>
      <c r="BW1" s="533"/>
      <c r="BX1" s="533"/>
      <c r="BY1" s="533"/>
      <c r="BZ1" s="533"/>
      <c r="CA1" s="533"/>
      <c r="CB1" s="533"/>
      <c r="CC1" s="533"/>
      <c r="CD1" s="533"/>
      <c r="CE1" s="533"/>
      <c r="CF1" s="533"/>
      <c r="CG1" s="533"/>
      <c r="CH1" s="533"/>
      <c r="CI1" s="533"/>
      <c r="CJ1" s="533"/>
      <c r="CK1" s="533"/>
      <c r="CL1" s="533"/>
      <c r="CM1" s="533"/>
      <c r="CN1" s="533"/>
      <c r="CO1" s="533"/>
      <c r="CP1" s="533"/>
      <c r="CQ1" s="533"/>
      <c r="CR1" s="533"/>
    </row>
    <row r="2" spans="1:96" s="525" customFormat="1" ht="14.5" customHeight="1" x14ac:dyDescent="0.35">
      <c r="A2" s="533"/>
      <c r="B2" s="533"/>
      <c r="C2" s="533"/>
      <c r="D2" s="546"/>
      <c r="E2" s="546"/>
      <c r="F2" s="546"/>
      <c r="G2" s="546"/>
      <c r="H2" s="546"/>
      <c r="I2" s="546"/>
      <c r="J2" s="546"/>
      <c r="K2" s="546"/>
      <c r="L2" s="546"/>
      <c r="M2" s="546"/>
      <c r="N2" s="546"/>
      <c r="O2" s="546"/>
      <c r="P2" s="533"/>
      <c r="Q2" s="533"/>
      <c r="R2" s="533"/>
      <c r="S2" s="533"/>
      <c r="T2" s="533"/>
      <c r="U2" s="541" cm="1">
        <f t="array" ref="U2:U4">_xlfn.UNIQUE(Query1[[#Data],[Mês]])</f>
        <v>45505</v>
      </c>
      <c r="V2" s="539">
        <f>1-COUNTIFS(Query1[[#Data],[Observação - Desvio / Coleta]],"DESVIO BRASMEG",Query1[[#Data],[Mês]],'KPI (2)'!$U2)/COUNTIFS(Query1[[#Data],[Mês]],'KPI (2)'!$U2)</f>
        <v>0.99061032863849763</v>
      </c>
      <c r="W2" s="545">
        <f>COUNTIFS(Query1[[#Data],[Observação - Desvio / Coleta]],"DESVIO BRASMEG",Query1[[#Data],[Mês]],'KPI (2)'!$U2)</f>
        <v>2</v>
      </c>
      <c r="X2" s="536"/>
      <c r="Y2" s="536"/>
      <c r="Z2" s="536"/>
      <c r="AA2" s="536"/>
      <c r="AB2" s="533"/>
      <c r="AC2" s="533"/>
      <c r="AD2" s="533"/>
      <c r="AE2" s="533"/>
      <c r="AF2" s="533"/>
      <c r="AG2" s="533"/>
      <c r="AH2" s="533"/>
      <c r="AI2" s="533"/>
      <c r="AJ2" s="533"/>
      <c r="AK2" s="533"/>
      <c r="AL2" s="533"/>
      <c r="AM2" s="533"/>
      <c r="AN2" s="533"/>
      <c r="AO2" s="533"/>
      <c r="AP2" s="533"/>
      <c r="AQ2" s="533"/>
      <c r="AR2" s="533"/>
      <c r="AS2" s="533"/>
      <c r="AT2" s="533"/>
      <c r="AU2" s="533"/>
      <c r="AV2" s="533"/>
      <c r="AW2" s="533"/>
      <c r="AX2" s="533"/>
      <c r="AY2" s="533"/>
      <c r="AZ2" s="533"/>
      <c r="BA2" s="533"/>
      <c r="BB2" s="533"/>
      <c r="BC2" s="533"/>
      <c r="BD2" s="533"/>
      <c r="BE2" s="533"/>
      <c r="BF2" s="533"/>
      <c r="BG2" s="533"/>
      <c r="BH2" s="533"/>
      <c r="BI2" s="533"/>
      <c r="BJ2" s="533"/>
      <c r="BK2" s="533"/>
      <c r="BL2" s="533"/>
      <c r="BM2" s="533"/>
      <c r="BN2" s="533"/>
      <c r="BO2" s="533"/>
      <c r="BP2" s="533"/>
      <c r="BQ2" s="533"/>
      <c r="BR2" s="533"/>
      <c r="BS2" s="533"/>
      <c r="BT2" s="533"/>
      <c r="BU2" s="533"/>
      <c r="BV2" s="533"/>
      <c r="BW2" s="533"/>
      <c r="BX2" s="533"/>
      <c r="BY2" s="533"/>
      <c r="BZ2" s="533"/>
      <c r="CA2" s="533"/>
      <c r="CB2" s="533"/>
      <c r="CC2" s="533"/>
      <c r="CD2" s="533"/>
      <c r="CE2" s="533"/>
      <c r="CF2" s="533"/>
      <c r="CG2" s="533"/>
      <c r="CH2" s="533"/>
      <c r="CI2" s="533"/>
      <c r="CJ2" s="533"/>
      <c r="CK2" s="533"/>
      <c r="CL2" s="533"/>
      <c r="CM2" s="533"/>
      <c r="CN2" s="533"/>
      <c r="CO2" s="533"/>
      <c r="CP2" s="533"/>
      <c r="CQ2" s="533"/>
      <c r="CR2" s="533"/>
    </row>
    <row r="3" spans="1:96" s="525" customFormat="1" ht="14.5" customHeight="1" x14ac:dyDescent="0.35">
      <c r="A3" s="533"/>
      <c r="B3" s="533"/>
      <c r="C3" s="533"/>
      <c r="D3" s="546"/>
      <c r="E3" s="546"/>
      <c r="F3" s="546"/>
      <c r="G3" s="546"/>
      <c r="H3" s="546"/>
      <c r="I3" s="546"/>
      <c r="J3" s="546"/>
      <c r="K3" s="546"/>
      <c r="L3" s="546"/>
      <c r="M3" s="546"/>
      <c r="N3" s="546"/>
      <c r="O3" s="546"/>
      <c r="P3" s="533"/>
      <c r="Q3" s="533"/>
      <c r="R3" s="533"/>
      <c r="S3" s="533"/>
      <c r="T3" s="533"/>
      <c r="U3" s="541">
        <v>45536</v>
      </c>
      <c r="V3" s="539">
        <f>1-COUNTIFS(Query1[[#Data],[Observação - Desvio / Coleta]],"DESVIO BRASMEG",Query1[[#Data],[Mês]],'KPI (2)'!$U3)/COUNTIFS(Query1[[#Data],[Mês]],'KPI (2)'!$U3)</f>
        <v>1</v>
      </c>
      <c r="W3" s="545">
        <f>COUNTIFS(Query1[[#Data],[Observação - Desvio / Coleta]],"DESVIO BRASMEG",Query1[[#Data],[Mês]],'KPI (2)'!$U3)</f>
        <v>0</v>
      </c>
      <c r="X3" s="536"/>
      <c r="Y3" s="536"/>
      <c r="Z3" s="536"/>
      <c r="AA3" s="536"/>
      <c r="AB3" s="533"/>
      <c r="AC3" s="533"/>
      <c r="AD3" s="533"/>
      <c r="AE3" s="533"/>
      <c r="AF3" s="533"/>
      <c r="AG3" s="533"/>
      <c r="AH3" s="533"/>
      <c r="AI3" s="533"/>
      <c r="AJ3" s="533"/>
      <c r="AK3" s="533"/>
      <c r="AL3" s="533"/>
      <c r="AM3" s="533"/>
      <c r="AN3" s="533"/>
      <c r="AO3" s="533"/>
      <c r="AP3" s="533"/>
      <c r="AQ3" s="533"/>
      <c r="AR3" s="533"/>
      <c r="AS3" s="533"/>
      <c r="AT3" s="533"/>
      <c r="AU3" s="533"/>
      <c r="AV3" s="533"/>
      <c r="AW3" s="533"/>
      <c r="AX3" s="533"/>
      <c r="AY3" s="533"/>
      <c r="AZ3" s="533"/>
      <c r="BA3" s="533"/>
      <c r="BB3" s="533"/>
      <c r="BC3" s="533"/>
      <c r="BD3" s="533"/>
      <c r="BE3" s="533"/>
      <c r="BF3" s="533"/>
      <c r="BG3" s="533"/>
      <c r="BH3" s="533"/>
      <c r="BI3" s="533"/>
      <c r="BJ3" s="533"/>
      <c r="BK3" s="533"/>
      <c r="BL3" s="533"/>
      <c r="BM3" s="533"/>
      <c r="BN3" s="533"/>
      <c r="BO3" s="533"/>
      <c r="BP3" s="533"/>
      <c r="BQ3" s="533"/>
      <c r="BR3" s="533"/>
      <c r="BS3" s="533"/>
      <c r="BT3" s="533"/>
      <c r="BU3" s="533"/>
      <c r="BV3" s="533"/>
      <c r="BW3" s="533"/>
      <c r="BX3" s="533"/>
      <c r="BY3" s="533"/>
      <c r="BZ3" s="533"/>
      <c r="CA3" s="533"/>
      <c r="CB3" s="533"/>
      <c r="CC3" s="533"/>
      <c r="CD3" s="533"/>
      <c r="CE3" s="533"/>
      <c r="CF3" s="533"/>
      <c r="CG3" s="533"/>
      <c r="CH3" s="533"/>
      <c r="CI3" s="533"/>
      <c r="CJ3" s="533"/>
      <c r="CK3" s="533"/>
      <c r="CL3" s="533"/>
      <c r="CM3" s="533"/>
      <c r="CN3" s="533"/>
      <c r="CO3" s="533"/>
      <c r="CP3" s="533"/>
      <c r="CQ3" s="533"/>
      <c r="CR3" s="533"/>
    </row>
    <row r="4" spans="1:96" s="525" customFormat="1" ht="13.5" customHeight="1" x14ac:dyDescent="0.35">
      <c r="A4" s="533"/>
      <c r="B4" s="533"/>
      <c r="C4" s="533"/>
      <c r="D4" s="546"/>
      <c r="E4" s="546"/>
      <c r="F4" s="546"/>
      <c r="G4" s="546"/>
      <c r="H4" s="546"/>
      <c r="I4" s="546"/>
      <c r="J4" s="546"/>
      <c r="K4" s="546"/>
      <c r="L4" s="546"/>
      <c r="M4" s="546"/>
      <c r="N4" s="546"/>
      <c r="O4" s="546"/>
      <c r="P4" s="533"/>
      <c r="Q4" s="533"/>
      <c r="R4" s="533"/>
      <c r="S4" s="533"/>
      <c r="T4" s="533"/>
      <c r="U4" s="541">
        <v>45566</v>
      </c>
      <c r="V4" s="539">
        <f>1-COUNTIFS(Query1[[#Data],[Observação - Desvio / Coleta]],"DESVIO BRASMEG",Query1[[#Data],[Mês]],'KPI (2)'!$U4)/COUNTIFS(Query1[[#Data],[Mês]],'KPI (2)'!$U4)</f>
        <v>1</v>
      </c>
      <c r="W4" s="545">
        <f>COUNTIFS(Query1[[#Data],[Observação - Desvio / Coleta]],"DESVIO BRASMEG",Query1[[#Data],[Mês]],'KPI (2)'!$U4)</f>
        <v>0</v>
      </c>
      <c r="X4" s="536"/>
      <c r="Y4" s="536"/>
      <c r="Z4" s="536"/>
      <c r="AA4" s="536"/>
      <c r="AB4" s="533"/>
      <c r="AC4" s="533"/>
      <c r="AD4" s="533"/>
      <c r="AE4" s="533"/>
      <c r="AF4" s="533"/>
      <c r="AG4" s="533"/>
      <c r="AH4" s="533"/>
      <c r="AI4" s="533"/>
      <c r="AJ4" s="533"/>
      <c r="AK4" s="533"/>
      <c r="AL4" s="533"/>
      <c r="AM4" s="533"/>
      <c r="AN4" s="533"/>
      <c r="AO4" s="533"/>
      <c r="AP4" s="533"/>
      <c r="AQ4" s="533"/>
      <c r="AR4" s="533"/>
      <c r="AS4" s="533"/>
      <c r="AT4" s="533"/>
      <c r="AU4" s="533"/>
      <c r="AV4" s="533"/>
      <c r="AW4" s="533"/>
      <c r="AX4" s="533"/>
      <c r="AY4" s="533"/>
      <c r="AZ4" s="533"/>
      <c r="BA4" s="533"/>
      <c r="BB4" s="533"/>
      <c r="BC4" s="533"/>
      <c r="BD4" s="533"/>
      <c r="BE4" s="533"/>
      <c r="BF4" s="533"/>
      <c r="BG4" s="533"/>
      <c r="BH4" s="533"/>
      <c r="BI4" s="533"/>
      <c r="BJ4" s="533"/>
      <c r="BK4" s="533"/>
      <c r="BL4" s="533"/>
      <c r="BM4" s="533"/>
      <c r="BN4" s="533"/>
      <c r="BO4" s="533"/>
      <c r="BP4" s="533"/>
      <c r="BQ4" s="533"/>
      <c r="BR4" s="533"/>
      <c r="BS4" s="533"/>
      <c r="BT4" s="533"/>
      <c r="BU4" s="533"/>
      <c r="BV4" s="533"/>
      <c r="BW4" s="533"/>
      <c r="BX4" s="533"/>
      <c r="BY4" s="533"/>
      <c r="BZ4" s="533"/>
      <c r="CA4" s="533"/>
      <c r="CB4" s="533"/>
      <c r="CC4" s="533"/>
      <c r="CD4" s="533"/>
      <c r="CE4" s="533"/>
      <c r="CF4" s="533"/>
      <c r="CG4" s="533"/>
      <c r="CH4" s="533"/>
      <c r="CI4" s="533"/>
      <c r="CJ4" s="533"/>
      <c r="CK4" s="533"/>
      <c r="CL4" s="533"/>
      <c r="CM4" s="533"/>
      <c r="CN4" s="533"/>
      <c r="CO4" s="533"/>
      <c r="CP4" s="533"/>
      <c r="CQ4" s="533"/>
      <c r="CR4" s="533"/>
    </row>
    <row r="5" spans="1:96" s="534" customFormat="1" x14ac:dyDescent="0.35">
      <c r="U5" s="538"/>
      <c r="V5" s="542"/>
      <c r="W5" s="538"/>
      <c r="X5" s="538"/>
      <c r="Y5" s="538"/>
      <c r="Z5" s="538"/>
      <c r="AA5" s="538"/>
    </row>
    <row r="6" spans="1:96" s="534" customFormat="1" x14ac:dyDescent="0.35">
      <c r="U6" s="538"/>
      <c r="V6" s="542"/>
      <c r="W6" s="538"/>
      <c r="X6" s="538"/>
      <c r="Y6" s="538"/>
      <c r="Z6" s="538"/>
      <c r="AA6" s="538"/>
    </row>
    <row r="7" spans="1:96" s="534" customFormat="1" x14ac:dyDescent="0.35">
      <c r="U7" s="538"/>
      <c r="V7" s="542"/>
      <c r="W7" s="538"/>
      <c r="X7" s="538"/>
      <c r="Y7" s="538"/>
      <c r="Z7" s="538"/>
      <c r="AA7" s="538"/>
    </row>
    <row r="8" spans="1:96" s="534" customFormat="1" x14ac:dyDescent="0.35">
      <c r="U8" s="538"/>
      <c r="V8" s="542"/>
      <c r="W8" s="538"/>
      <c r="X8" s="538"/>
      <c r="Y8" s="538"/>
      <c r="Z8" s="538"/>
      <c r="AA8" s="538"/>
    </row>
    <row r="9" spans="1:96" s="534" customFormat="1" x14ac:dyDescent="0.35">
      <c r="U9" s="538"/>
      <c r="V9" s="542"/>
      <c r="W9" s="538"/>
      <c r="X9" s="538"/>
      <c r="Y9" s="538"/>
      <c r="Z9" s="538"/>
      <c r="AA9" s="538"/>
    </row>
    <row r="10" spans="1:96" s="534" customFormat="1" x14ac:dyDescent="0.35">
      <c r="U10" s="538"/>
      <c r="V10" s="542"/>
      <c r="W10" s="538"/>
      <c r="X10" s="538"/>
      <c r="Y10" s="538"/>
      <c r="Z10" s="538"/>
      <c r="AA10" s="538"/>
    </row>
    <row r="11" spans="1:96" s="534" customFormat="1" x14ac:dyDescent="0.35">
      <c r="U11" s="538"/>
      <c r="V11" s="542"/>
      <c r="W11" s="538"/>
      <c r="X11" s="538"/>
      <c r="Y11" s="538"/>
      <c r="Z11" s="538"/>
      <c r="AA11" s="538"/>
    </row>
    <row r="12" spans="1:96" s="534" customFormat="1" x14ac:dyDescent="0.35">
      <c r="U12" s="538"/>
      <c r="V12" s="542"/>
      <c r="W12" s="538"/>
      <c r="X12" s="538"/>
      <c r="Y12" s="538"/>
      <c r="Z12" s="538"/>
      <c r="AA12" s="538"/>
    </row>
    <row r="13" spans="1:96" s="534" customFormat="1" x14ac:dyDescent="0.35">
      <c r="U13" s="538"/>
      <c r="V13" s="542"/>
      <c r="W13" s="538"/>
      <c r="X13" s="538"/>
      <c r="Y13" s="538"/>
      <c r="Z13" s="538"/>
      <c r="AA13" s="538"/>
    </row>
    <row r="14" spans="1:96" s="534" customFormat="1" x14ac:dyDescent="0.35">
      <c r="U14" s="538"/>
      <c r="V14" s="542"/>
      <c r="W14" s="538"/>
      <c r="X14" s="538"/>
      <c r="Y14" s="538"/>
      <c r="Z14" s="538"/>
      <c r="AA14" s="538"/>
    </row>
    <row r="15" spans="1:96" s="534" customFormat="1" x14ac:dyDescent="0.35">
      <c r="U15" s="538"/>
      <c r="V15" s="542"/>
      <c r="W15" s="538"/>
      <c r="X15" s="538"/>
      <c r="Y15" s="538"/>
      <c r="Z15" s="538"/>
      <c r="AA15" s="538"/>
    </row>
    <row r="16" spans="1:96" s="534" customFormat="1" x14ac:dyDescent="0.35">
      <c r="U16" s="538"/>
      <c r="V16" s="542"/>
      <c r="W16" s="538"/>
      <c r="X16" s="538"/>
      <c r="Y16" s="538"/>
      <c r="Z16" s="538"/>
      <c r="AA16" s="538"/>
    </row>
    <row r="17" spans="21:27" s="534" customFormat="1" x14ac:dyDescent="0.35">
      <c r="U17" s="538"/>
      <c r="V17" s="542"/>
      <c r="W17" s="538"/>
      <c r="X17" s="538"/>
      <c r="Y17" s="538"/>
      <c r="Z17" s="538"/>
      <c r="AA17" s="538"/>
    </row>
    <row r="18" spans="21:27" s="534" customFormat="1" x14ac:dyDescent="0.35">
      <c r="U18" s="538"/>
      <c r="V18" s="542"/>
      <c r="W18" s="538"/>
      <c r="X18" s="538"/>
      <c r="Y18" s="538"/>
      <c r="Z18" s="538"/>
      <c r="AA18" s="538"/>
    </row>
    <row r="19" spans="21:27" s="534" customFormat="1" x14ac:dyDescent="0.35">
      <c r="U19" s="538"/>
      <c r="V19" s="542"/>
      <c r="W19" s="538"/>
      <c r="X19" s="538"/>
      <c r="Y19" s="538"/>
      <c r="Z19" s="538"/>
      <c r="AA19" s="538"/>
    </row>
    <row r="20" spans="21:27" s="534" customFormat="1" x14ac:dyDescent="0.35">
      <c r="U20" s="538"/>
      <c r="V20" s="542"/>
      <c r="W20" s="538"/>
      <c r="X20" s="538"/>
      <c r="Y20" s="538"/>
      <c r="Z20" s="538"/>
      <c r="AA20" s="538"/>
    </row>
    <row r="21" spans="21:27" s="534" customFormat="1" x14ac:dyDescent="0.35">
      <c r="U21" s="538"/>
      <c r="V21" s="542"/>
      <c r="W21" s="538"/>
      <c r="X21" s="538"/>
      <c r="Y21" s="538"/>
      <c r="Z21" s="538"/>
      <c r="AA21" s="538"/>
    </row>
    <row r="22" spans="21:27" s="534" customFormat="1" x14ac:dyDescent="0.35">
      <c r="U22" s="538"/>
      <c r="V22" s="542"/>
      <c r="W22" s="538"/>
      <c r="X22" s="538"/>
      <c r="Y22" s="538"/>
      <c r="Z22" s="538"/>
      <c r="AA22" s="538"/>
    </row>
    <row r="23" spans="21:27" s="534" customFormat="1" x14ac:dyDescent="0.35">
      <c r="U23" s="538"/>
      <c r="V23" s="542"/>
      <c r="W23" s="538"/>
      <c r="X23" s="538"/>
      <c r="Y23" s="538"/>
      <c r="Z23" s="538"/>
      <c r="AA23" s="538"/>
    </row>
    <row r="24" spans="21:27" s="534" customFormat="1" x14ac:dyDescent="0.35">
      <c r="U24" s="538"/>
      <c r="V24" s="542"/>
      <c r="W24" s="538"/>
      <c r="X24" s="538"/>
      <c r="Y24" s="538"/>
      <c r="Z24" s="538"/>
      <c r="AA24" s="538"/>
    </row>
    <row r="25" spans="21:27" s="534" customFormat="1" x14ac:dyDescent="0.35">
      <c r="U25" s="538"/>
      <c r="V25" s="542"/>
      <c r="W25" s="538"/>
      <c r="X25" s="538"/>
      <c r="Y25" s="538"/>
      <c r="Z25" s="538"/>
      <c r="AA25" s="538"/>
    </row>
    <row r="26" spans="21:27" s="534" customFormat="1" x14ac:dyDescent="0.35">
      <c r="U26" s="538"/>
      <c r="V26" s="542"/>
      <c r="W26" s="538"/>
      <c r="X26" s="538"/>
      <c r="Y26" s="538"/>
      <c r="Z26" s="538"/>
      <c r="AA26" s="538"/>
    </row>
    <row r="27" spans="21:27" s="534" customFormat="1" x14ac:dyDescent="0.35">
      <c r="U27" s="538"/>
      <c r="V27" s="542"/>
      <c r="W27" s="538"/>
      <c r="X27" s="538"/>
      <c r="Y27" s="538"/>
      <c r="Z27" s="538"/>
      <c r="AA27" s="538"/>
    </row>
    <row r="28" spans="21:27" s="534" customFormat="1" x14ac:dyDescent="0.35">
      <c r="U28" s="538"/>
      <c r="V28" s="542"/>
      <c r="W28" s="538"/>
      <c r="X28" s="538"/>
      <c r="Y28" s="538"/>
      <c r="Z28" s="538"/>
      <c r="AA28" s="538"/>
    </row>
    <row r="29" spans="21:27" s="534" customFormat="1" x14ac:dyDescent="0.35">
      <c r="U29" s="538"/>
      <c r="V29" s="542"/>
      <c r="W29" s="538"/>
      <c r="X29" s="538"/>
      <c r="Y29" s="538"/>
      <c r="Z29" s="538"/>
      <c r="AA29" s="538"/>
    </row>
    <row r="30" spans="21:27" s="534" customFormat="1" x14ac:dyDescent="0.35">
      <c r="U30" s="538"/>
      <c r="V30" s="542"/>
      <c r="W30" s="538"/>
      <c r="X30" s="538"/>
      <c r="Y30" s="538"/>
      <c r="Z30" s="538"/>
      <c r="AA30" s="538"/>
    </row>
    <row r="31" spans="21:27" s="534" customFormat="1" x14ac:dyDescent="0.35">
      <c r="U31" s="538"/>
      <c r="V31" s="542"/>
      <c r="W31" s="538"/>
      <c r="X31" s="538"/>
      <c r="Y31" s="538"/>
      <c r="Z31" s="538"/>
      <c r="AA31" s="538"/>
    </row>
    <row r="32" spans="21:27" s="534" customFormat="1" x14ac:dyDescent="0.35">
      <c r="U32" s="538"/>
      <c r="V32" s="542"/>
      <c r="W32" s="538"/>
      <c r="X32" s="538"/>
      <c r="Y32" s="538"/>
      <c r="Z32" s="538"/>
      <c r="AA32" s="538"/>
    </row>
    <row r="33" spans="21:27" s="534" customFormat="1" x14ac:dyDescent="0.35">
      <c r="U33" s="538"/>
      <c r="V33" s="542"/>
      <c r="W33" s="538"/>
      <c r="X33" s="538"/>
      <c r="Y33" s="538"/>
      <c r="Z33" s="538"/>
      <c r="AA33" s="538"/>
    </row>
    <row r="34" spans="21:27" s="534" customFormat="1" x14ac:dyDescent="0.35">
      <c r="U34" s="538"/>
      <c r="V34" s="542"/>
      <c r="W34" s="538"/>
      <c r="X34" s="538"/>
      <c r="Y34" s="538"/>
      <c r="Z34" s="538"/>
      <c r="AA34" s="538"/>
    </row>
    <row r="35" spans="21:27" s="534" customFormat="1" x14ac:dyDescent="0.35">
      <c r="U35" s="538"/>
      <c r="V35" s="542"/>
      <c r="W35" s="538"/>
      <c r="X35" s="538"/>
      <c r="Y35" s="538"/>
      <c r="Z35" s="538"/>
      <c r="AA35" s="538"/>
    </row>
    <row r="36" spans="21:27" s="534" customFormat="1" x14ac:dyDescent="0.35">
      <c r="U36" s="538"/>
      <c r="V36" s="542"/>
      <c r="W36" s="538"/>
      <c r="X36" s="538"/>
      <c r="Y36" s="538"/>
      <c r="Z36" s="538"/>
      <c r="AA36" s="538"/>
    </row>
    <row r="37" spans="21:27" s="534" customFormat="1" x14ac:dyDescent="0.35">
      <c r="U37" s="538"/>
      <c r="V37" s="542"/>
      <c r="W37" s="538"/>
      <c r="X37" s="538"/>
      <c r="Y37" s="538"/>
      <c r="Z37" s="538"/>
      <c r="AA37" s="538"/>
    </row>
    <row r="38" spans="21:27" s="534" customFormat="1" x14ac:dyDescent="0.35">
      <c r="U38" s="538"/>
      <c r="V38" s="542"/>
      <c r="W38" s="538"/>
      <c r="X38" s="538"/>
      <c r="Y38" s="538"/>
      <c r="Z38" s="538"/>
      <c r="AA38" s="538"/>
    </row>
    <row r="39" spans="21:27" s="534" customFormat="1" x14ac:dyDescent="0.35">
      <c r="U39" s="538"/>
      <c r="V39" s="542"/>
      <c r="W39" s="538"/>
      <c r="X39" s="538"/>
      <c r="Y39" s="538"/>
      <c r="Z39" s="538"/>
      <c r="AA39" s="538"/>
    </row>
    <row r="40" spans="21:27" s="534" customFormat="1" x14ac:dyDescent="0.35">
      <c r="U40" s="538"/>
      <c r="V40" s="542"/>
      <c r="W40" s="538"/>
      <c r="X40" s="538"/>
      <c r="Y40" s="538"/>
      <c r="Z40" s="538"/>
      <c r="AA40" s="538"/>
    </row>
    <row r="41" spans="21:27" s="534" customFormat="1" x14ac:dyDescent="0.35">
      <c r="U41" s="538"/>
      <c r="V41" s="542"/>
      <c r="W41" s="538"/>
      <c r="X41" s="538"/>
      <c r="Y41" s="538"/>
      <c r="Z41" s="538"/>
      <c r="AA41" s="538"/>
    </row>
    <row r="42" spans="21:27" s="534" customFormat="1" x14ac:dyDescent="0.35">
      <c r="U42" s="538"/>
      <c r="V42" s="542"/>
      <c r="W42" s="538"/>
      <c r="X42" s="538"/>
      <c r="Y42" s="538"/>
      <c r="Z42" s="538"/>
      <c r="AA42" s="538"/>
    </row>
    <row r="43" spans="21:27" s="534" customFormat="1" x14ac:dyDescent="0.35">
      <c r="U43" s="538"/>
      <c r="V43" s="542"/>
      <c r="W43" s="538"/>
      <c r="X43" s="538"/>
      <c r="Y43" s="538"/>
      <c r="Z43" s="538"/>
      <c r="AA43" s="538"/>
    </row>
    <row r="44" spans="21:27" s="534" customFormat="1" x14ac:dyDescent="0.35">
      <c r="U44" s="538"/>
      <c r="V44" s="542"/>
      <c r="W44" s="538"/>
      <c r="X44" s="538"/>
      <c r="Y44" s="538"/>
      <c r="Z44" s="538"/>
      <c r="AA44" s="538"/>
    </row>
    <row r="45" spans="21:27" s="534" customFormat="1" x14ac:dyDescent="0.35">
      <c r="U45" s="538"/>
      <c r="V45" s="542"/>
      <c r="W45" s="538"/>
      <c r="X45" s="538"/>
      <c r="Y45" s="538"/>
      <c r="Z45" s="538"/>
      <c r="AA45" s="538"/>
    </row>
    <row r="46" spans="21:27" s="534" customFormat="1" x14ac:dyDescent="0.35">
      <c r="U46" s="538"/>
      <c r="V46" s="542"/>
      <c r="W46" s="538"/>
      <c r="X46" s="538"/>
      <c r="Y46" s="538"/>
      <c r="Z46" s="538"/>
      <c r="AA46" s="538"/>
    </row>
    <row r="47" spans="21:27" s="534" customFormat="1" x14ac:dyDescent="0.35">
      <c r="U47" s="538"/>
      <c r="V47" s="542"/>
      <c r="W47" s="538"/>
      <c r="X47" s="538"/>
      <c r="Y47" s="538"/>
      <c r="Z47" s="538"/>
      <c r="AA47" s="538"/>
    </row>
    <row r="48" spans="21:27" s="534" customFormat="1" x14ac:dyDescent="0.35">
      <c r="U48" s="538"/>
      <c r="V48" s="542"/>
      <c r="W48" s="538"/>
      <c r="X48" s="538"/>
      <c r="Y48" s="538"/>
      <c r="Z48" s="538"/>
      <c r="AA48" s="538"/>
    </row>
    <row r="49" spans="21:27" s="534" customFormat="1" x14ac:dyDescent="0.35">
      <c r="U49" s="538"/>
      <c r="V49" s="542"/>
      <c r="W49" s="538"/>
      <c r="X49" s="538"/>
      <c r="Y49" s="538"/>
      <c r="Z49" s="538"/>
      <c r="AA49" s="538"/>
    </row>
    <row r="50" spans="21:27" s="534" customFormat="1" x14ac:dyDescent="0.35">
      <c r="U50" s="538"/>
      <c r="V50" s="542"/>
      <c r="W50" s="538"/>
      <c r="X50" s="538"/>
      <c r="Y50" s="538"/>
      <c r="Z50" s="538"/>
      <c r="AA50" s="538"/>
    </row>
    <row r="51" spans="21:27" s="534" customFormat="1" x14ac:dyDescent="0.35">
      <c r="U51" s="538"/>
      <c r="V51" s="542"/>
      <c r="W51" s="538"/>
      <c r="X51" s="538"/>
      <c r="Y51" s="538"/>
      <c r="Z51" s="538"/>
      <c r="AA51" s="538"/>
    </row>
    <row r="52" spans="21:27" s="534" customFormat="1" x14ac:dyDescent="0.35">
      <c r="U52" s="538"/>
      <c r="V52" s="542"/>
      <c r="W52" s="538"/>
      <c r="X52" s="538"/>
      <c r="Y52" s="538"/>
      <c r="Z52" s="538"/>
      <c r="AA52" s="538"/>
    </row>
    <row r="53" spans="21:27" s="534" customFormat="1" x14ac:dyDescent="0.35">
      <c r="U53" s="538"/>
      <c r="V53" s="542"/>
      <c r="W53" s="538"/>
      <c r="X53" s="538"/>
      <c r="Y53" s="538"/>
      <c r="Z53" s="538"/>
      <c r="AA53" s="538"/>
    </row>
    <row r="54" spans="21:27" s="534" customFormat="1" x14ac:dyDescent="0.35">
      <c r="U54" s="538"/>
      <c r="V54" s="542"/>
      <c r="W54" s="538"/>
      <c r="X54" s="538"/>
      <c r="Y54" s="538"/>
      <c r="Z54" s="538"/>
      <c r="AA54" s="538"/>
    </row>
    <row r="55" spans="21:27" s="534" customFormat="1" x14ac:dyDescent="0.35">
      <c r="U55" s="538"/>
      <c r="V55" s="542"/>
      <c r="W55" s="538"/>
      <c r="X55" s="538"/>
      <c r="Y55" s="538"/>
      <c r="Z55" s="538"/>
      <c r="AA55" s="538"/>
    </row>
    <row r="56" spans="21:27" s="534" customFormat="1" x14ac:dyDescent="0.35">
      <c r="U56" s="538"/>
      <c r="V56" s="542"/>
      <c r="W56" s="538"/>
      <c r="X56" s="538"/>
      <c r="Y56" s="538"/>
      <c r="Z56" s="538"/>
      <c r="AA56" s="538"/>
    </row>
    <row r="57" spans="21:27" s="534" customFormat="1" x14ac:dyDescent="0.35">
      <c r="U57" s="538"/>
      <c r="V57" s="542"/>
      <c r="W57" s="538"/>
      <c r="X57" s="538"/>
      <c r="Y57" s="538"/>
      <c r="Z57" s="538"/>
      <c r="AA57" s="538"/>
    </row>
    <row r="58" spans="21:27" s="534" customFormat="1" x14ac:dyDescent="0.35">
      <c r="U58" s="538"/>
      <c r="V58" s="542"/>
      <c r="W58" s="538"/>
      <c r="X58" s="538"/>
      <c r="Y58" s="538"/>
      <c r="Z58" s="538"/>
      <c r="AA58" s="538"/>
    </row>
    <row r="59" spans="21:27" s="534" customFormat="1" x14ac:dyDescent="0.35">
      <c r="U59" s="538"/>
      <c r="V59" s="542"/>
      <c r="W59" s="538"/>
      <c r="X59" s="538"/>
      <c r="Y59" s="538"/>
      <c r="Z59" s="538"/>
      <c r="AA59" s="538"/>
    </row>
    <row r="60" spans="21:27" s="534" customFormat="1" x14ac:dyDescent="0.35">
      <c r="U60" s="538"/>
      <c r="V60" s="542"/>
      <c r="W60" s="538"/>
      <c r="X60" s="538"/>
      <c r="Y60" s="538"/>
      <c r="Z60" s="538"/>
      <c r="AA60" s="538"/>
    </row>
    <row r="61" spans="21:27" s="534" customFormat="1" x14ac:dyDescent="0.35">
      <c r="U61" s="538"/>
      <c r="V61" s="542"/>
      <c r="W61" s="538"/>
      <c r="X61" s="538"/>
      <c r="Y61" s="538"/>
      <c r="Z61" s="538"/>
      <c r="AA61" s="538"/>
    </row>
    <row r="62" spans="21:27" s="534" customFormat="1" x14ac:dyDescent="0.35">
      <c r="U62" s="538"/>
      <c r="V62" s="542"/>
      <c r="W62" s="538"/>
      <c r="X62" s="538"/>
      <c r="Y62" s="538"/>
      <c r="Z62" s="538"/>
      <c r="AA62" s="538"/>
    </row>
    <row r="63" spans="21:27" s="534" customFormat="1" x14ac:dyDescent="0.35">
      <c r="U63" s="538"/>
      <c r="V63" s="542"/>
      <c r="W63" s="538"/>
      <c r="X63" s="538"/>
      <c r="Y63" s="538"/>
      <c r="Z63" s="538"/>
      <c r="AA63" s="538"/>
    </row>
    <row r="64" spans="21:27" s="534" customFormat="1" x14ac:dyDescent="0.35">
      <c r="U64" s="538"/>
      <c r="V64" s="542"/>
      <c r="W64" s="538"/>
      <c r="X64" s="538"/>
      <c r="Y64" s="538"/>
      <c r="Z64" s="538"/>
      <c r="AA64" s="538"/>
    </row>
    <row r="65" spans="21:27" s="534" customFormat="1" x14ac:dyDescent="0.35">
      <c r="U65" s="538"/>
      <c r="V65" s="542"/>
      <c r="W65" s="538"/>
      <c r="X65" s="538"/>
      <c r="Y65" s="538"/>
      <c r="Z65" s="538"/>
      <c r="AA65" s="538"/>
    </row>
    <row r="66" spans="21:27" s="534" customFormat="1" x14ac:dyDescent="0.35">
      <c r="U66" s="538"/>
      <c r="V66" s="542"/>
      <c r="W66" s="538"/>
      <c r="X66" s="538"/>
      <c r="Y66" s="538"/>
      <c r="Z66" s="538"/>
      <c r="AA66" s="538"/>
    </row>
    <row r="67" spans="21:27" s="534" customFormat="1" x14ac:dyDescent="0.35">
      <c r="U67" s="538"/>
      <c r="V67" s="542"/>
      <c r="W67" s="538"/>
      <c r="X67" s="538"/>
      <c r="Y67" s="538"/>
      <c r="Z67" s="538"/>
      <c r="AA67" s="538"/>
    </row>
    <row r="68" spans="21:27" s="534" customFormat="1" x14ac:dyDescent="0.35">
      <c r="U68" s="538"/>
      <c r="V68" s="542"/>
      <c r="W68" s="538"/>
      <c r="X68" s="538"/>
      <c r="Y68" s="538"/>
      <c r="Z68" s="538"/>
      <c r="AA68" s="538"/>
    </row>
    <row r="69" spans="21:27" s="534" customFormat="1" x14ac:dyDescent="0.35">
      <c r="U69" s="538"/>
      <c r="V69" s="542"/>
      <c r="W69" s="538"/>
      <c r="X69" s="538"/>
      <c r="Y69" s="538"/>
      <c r="Z69" s="538"/>
      <c r="AA69" s="538"/>
    </row>
    <row r="70" spans="21:27" s="534" customFormat="1" x14ac:dyDescent="0.35">
      <c r="U70" s="538"/>
      <c r="V70" s="542"/>
      <c r="W70" s="538"/>
      <c r="X70" s="538"/>
      <c r="Y70" s="538"/>
      <c r="Z70" s="538"/>
      <c r="AA70" s="538"/>
    </row>
    <row r="71" spans="21:27" s="534" customFormat="1" x14ac:dyDescent="0.35">
      <c r="U71" s="538"/>
      <c r="V71" s="542"/>
      <c r="W71" s="538"/>
      <c r="X71" s="538"/>
      <c r="Y71" s="538"/>
      <c r="Z71" s="538"/>
      <c r="AA71" s="538"/>
    </row>
    <row r="72" spans="21:27" s="534" customFormat="1" x14ac:dyDescent="0.35">
      <c r="U72" s="538"/>
      <c r="V72" s="542"/>
      <c r="W72" s="538"/>
      <c r="X72" s="538"/>
      <c r="Y72" s="538"/>
      <c r="Z72" s="538"/>
      <c r="AA72" s="538"/>
    </row>
    <row r="73" spans="21:27" s="534" customFormat="1" x14ac:dyDescent="0.35">
      <c r="U73" s="538"/>
      <c r="V73" s="542"/>
      <c r="W73" s="538"/>
      <c r="X73" s="538"/>
      <c r="Y73" s="538"/>
      <c r="Z73" s="538"/>
      <c r="AA73" s="538"/>
    </row>
    <row r="74" spans="21:27" s="534" customFormat="1" x14ac:dyDescent="0.35">
      <c r="U74" s="538"/>
      <c r="V74" s="542"/>
      <c r="W74" s="538"/>
      <c r="X74" s="538"/>
      <c r="Y74" s="538"/>
      <c r="Z74" s="538"/>
      <c r="AA74" s="538"/>
    </row>
    <row r="75" spans="21:27" s="534" customFormat="1" x14ac:dyDescent="0.35">
      <c r="U75" s="538"/>
      <c r="V75" s="542"/>
      <c r="W75" s="538"/>
      <c r="X75" s="538"/>
      <c r="Y75" s="538"/>
      <c r="Z75" s="538"/>
      <c r="AA75" s="538"/>
    </row>
    <row r="76" spans="21:27" s="534" customFormat="1" x14ac:dyDescent="0.35">
      <c r="U76" s="538"/>
      <c r="V76" s="542"/>
      <c r="W76" s="538"/>
      <c r="X76" s="538"/>
      <c r="Y76" s="538"/>
      <c r="Z76" s="538"/>
      <c r="AA76" s="538"/>
    </row>
    <row r="77" spans="21:27" s="534" customFormat="1" x14ac:dyDescent="0.35">
      <c r="U77" s="538"/>
      <c r="V77" s="542"/>
      <c r="W77" s="538"/>
      <c r="X77" s="538"/>
      <c r="Y77" s="538"/>
      <c r="Z77" s="538"/>
      <c r="AA77" s="538"/>
    </row>
    <row r="78" spans="21:27" s="534" customFormat="1" x14ac:dyDescent="0.35">
      <c r="U78" s="538"/>
      <c r="V78" s="542"/>
      <c r="W78" s="538"/>
      <c r="X78" s="538"/>
      <c r="Y78" s="538"/>
      <c r="Z78" s="538"/>
      <c r="AA78" s="538"/>
    </row>
    <row r="79" spans="21:27" s="534" customFormat="1" x14ac:dyDescent="0.35">
      <c r="U79" s="538"/>
      <c r="V79" s="542"/>
      <c r="W79" s="538"/>
      <c r="X79" s="538"/>
      <c r="Y79" s="538"/>
      <c r="Z79" s="538"/>
      <c r="AA79" s="538"/>
    </row>
    <row r="80" spans="21:27" s="534" customFormat="1" x14ac:dyDescent="0.35">
      <c r="U80" s="538"/>
      <c r="V80" s="542"/>
      <c r="W80" s="538"/>
      <c r="X80" s="538"/>
      <c r="Y80" s="538"/>
      <c r="Z80" s="538"/>
      <c r="AA80" s="538"/>
    </row>
    <row r="81" spans="21:27" s="534" customFormat="1" x14ac:dyDescent="0.35">
      <c r="U81" s="538"/>
      <c r="V81" s="542"/>
      <c r="W81" s="538"/>
      <c r="X81" s="538"/>
      <c r="Y81" s="538"/>
      <c r="Z81" s="538"/>
      <c r="AA81" s="538"/>
    </row>
    <row r="82" spans="21:27" s="534" customFormat="1" x14ac:dyDescent="0.35">
      <c r="U82" s="538"/>
      <c r="V82" s="542"/>
      <c r="W82" s="538"/>
      <c r="X82" s="538"/>
      <c r="Y82" s="538"/>
      <c r="Z82" s="538"/>
      <c r="AA82" s="538"/>
    </row>
    <row r="83" spans="21:27" s="534" customFormat="1" x14ac:dyDescent="0.35">
      <c r="U83" s="538"/>
      <c r="V83" s="542"/>
      <c r="W83" s="538"/>
      <c r="X83" s="538"/>
      <c r="Y83" s="538"/>
      <c r="Z83" s="538"/>
      <c r="AA83" s="538"/>
    </row>
    <row r="84" spans="21:27" s="534" customFormat="1" x14ac:dyDescent="0.35">
      <c r="U84" s="538"/>
      <c r="V84" s="542"/>
      <c r="W84" s="538"/>
      <c r="X84" s="538"/>
      <c r="Y84" s="538"/>
      <c r="Z84" s="538"/>
      <c r="AA84" s="538"/>
    </row>
    <row r="85" spans="21:27" s="534" customFormat="1" x14ac:dyDescent="0.35">
      <c r="U85" s="538"/>
      <c r="V85" s="542"/>
      <c r="W85" s="538"/>
      <c r="X85" s="538"/>
      <c r="Y85" s="538"/>
      <c r="Z85" s="538"/>
      <c r="AA85" s="538"/>
    </row>
    <row r="86" spans="21:27" s="534" customFormat="1" x14ac:dyDescent="0.35">
      <c r="U86" s="538"/>
      <c r="V86" s="542"/>
      <c r="W86" s="538"/>
      <c r="X86" s="538"/>
      <c r="Y86" s="538"/>
      <c r="Z86" s="538"/>
      <c r="AA86" s="538"/>
    </row>
    <row r="87" spans="21:27" s="534" customFormat="1" x14ac:dyDescent="0.35">
      <c r="U87" s="538"/>
      <c r="V87" s="542"/>
      <c r="W87" s="538"/>
      <c r="X87" s="538"/>
      <c r="Y87" s="538"/>
      <c r="Z87" s="538"/>
      <c r="AA87" s="538"/>
    </row>
    <row r="88" spans="21:27" s="534" customFormat="1" x14ac:dyDescent="0.35">
      <c r="U88" s="538"/>
      <c r="V88" s="542"/>
      <c r="W88" s="538"/>
      <c r="X88" s="538"/>
      <c r="Y88" s="538"/>
      <c r="Z88" s="538"/>
      <c r="AA88" s="538"/>
    </row>
    <row r="89" spans="21:27" s="534" customFormat="1" x14ac:dyDescent="0.35">
      <c r="U89" s="538"/>
      <c r="V89" s="542"/>
      <c r="W89" s="538"/>
      <c r="X89" s="538"/>
      <c r="Y89" s="538"/>
      <c r="Z89" s="538"/>
      <c r="AA89" s="538"/>
    </row>
    <row r="90" spans="21:27" s="534" customFormat="1" x14ac:dyDescent="0.35">
      <c r="U90" s="538"/>
      <c r="V90" s="542"/>
      <c r="W90" s="538"/>
      <c r="X90" s="538"/>
      <c r="Y90" s="538"/>
      <c r="Z90" s="538"/>
      <c r="AA90" s="538"/>
    </row>
    <row r="91" spans="21:27" s="534" customFormat="1" x14ac:dyDescent="0.35">
      <c r="U91" s="538"/>
      <c r="V91" s="542"/>
      <c r="W91" s="538"/>
      <c r="X91" s="538"/>
      <c r="Y91" s="538"/>
      <c r="Z91" s="538"/>
      <c r="AA91" s="538"/>
    </row>
    <row r="92" spans="21:27" s="534" customFormat="1" x14ac:dyDescent="0.35">
      <c r="U92" s="538"/>
      <c r="V92" s="542"/>
      <c r="W92" s="538"/>
      <c r="X92" s="538"/>
      <c r="Y92" s="538"/>
      <c r="Z92" s="538"/>
      <c r="AA92" s="538"/>
    </row>
    <row r="93" spans="21:27" s="534" customFormat="1" x14ac:dyDescent="0.35">
      <c r="U93" s="538"/>
      <c r="V93" s="542"/>
      <c r="W93" s="538"/>
      <c r="X93" s="538"/>
      <c r="Y93" s="538"/>
      <c r="Z93" s="538"/>
      <c r="AA93" s="538"/>
    </row>
    <row r="94" spans="21:27" s="534" customFormat="1" x14ac:dyDescent="0.35">
      <c r="U94" s="538"/>
      <c r="V94" s="542"/>
      <c r="W94" s="538"/>
      <c r="X94" s="538"/>
      <c r="Y94" s="538"/>
      <c r="Z94" s="538"/>
      <c r="AA94" s="538"/>
    </row>
    <row r="95" spans="21:27" s="534" customFormat="1" x14ac:dyDescent="0.35">
      <c r="U95" s="538"/>
      <c r="V95" s="542"/>
      <c r="W95" s="538"/>
      <c r="X95" s="538"/>
      <c r="Y95" s="538"/>
      <c r="Z95" s="538"/>
      <c r="AA95" s="538"/>
    </row>
    <row r="96" spans="21:27" s="534" customFormat="1" x14ac:dyDescent="0.35">
      <c r="U96" s="538"/>
      <c r="V96" s="542"/>
      <c r="W96" s="538"/>
      <c r="X96" s="538"/>
      <c r="Y96" s="538"/>
      <c r="Z96" s="538"/>
      <c r="AA96" s="538"/>
    </row>
    <row r="97" spans="21:27" s="534" customFormat="1" x14ac:dyDescent="0.35">
      <c r="U97" s="538"/>
      <c r="V97" s="542"/>
      <c r="W97" s="538"/>
      <c r="X97" s="538"/>
      <c r="Y97" s="538"/>
      <c r="Z97" s="538"/>
      <c r="AA97" s="538"/>
    </row>
    <row r="98" spans="21:27" s="534" customFormat="1" x14ac:dyDescent="0.35">
      <c r="U98" s="538"/>
      <c r="V98" s="542"/>
      <c r="W98" s="538"/>
      <c r="X98" s="538"/>
      <c r="Y98" s="538"/>
      <c r="Z98" s="538"/>
      <c r="AA98" s="538"/>
    </row>
    <row r="99" spans="21:27" s="534" customFormat="1" x14ac:dyDescent="0.35">
      <c r="U99" s="538"/>
      <c r="V99" s="542"/>
      <c r="W99" s="538"/>
      <c r="X99" s="538"/>
      <c r="Y99" s="538"/>
      <c r="Z99" s="538"/>
      <c r="AA99" s="538"/>
    </row>
    <row r="100" spans="21:27" s="534" customFormat="1" x14ac:dyDescent="0.35">
      <c r="U100" s="538"/>
      <c r="V100" s="542"/>
      <c r="W100" s="538"/>
      <c r="X100" s="538"/>
      <c r="Y100" s="538"/>
      <c r="Z100" s="538"/>
      <c r="AA100" s="538"/>
    </row>
    <row r="101" spans="21:27" s="534" customFormat="1" x14ac:dyDescent="0.35">
      <c r="U101" s="538"/>
      <c r="V101" s="542"/>
      <c r="W101" s="538"/>
      <c r="X101" s="538"/>
      <c r="Y101" s="538"/>
      <c r="Z101" s="538"/>
      <c r="AA101" s="538"/>
    </row>
    <row r="102" spans="21:27" s="534" customFormat="1" x14ac:dyDescent="0.35">
      <c r="U102" s="538"/>
      <c r="V102" s="542"/>
      <c r="W102" s="538"/>
      <c r="X102" s="538"/>
      <c r="Y102" s="538"/>
      <c r="Z102" s="538"/>
      <c r="AA102" s="538"/>
    </row>
    <row r="103" spans="21:27" s="534" customFormat="1" x14ac:dyDescent="0.35">
      <c r="U103" s="538"/>
      <c r="V103" s="542"/>
      <c r="W103" s="538"/>
      <c r="X103" s="538"/>
      <c r="Y103" s="538"/>
      <c r="Z103" s="538"/>
      <c r="AA103" s="538"/>
    </row>
    <row r="104" spans="21:27" s="534" customFormat="1" x14ac:dyDescent="0.35">
      <c r="U104" s="538"/>
      <c r="V104" s="542"/>
      <c r="W104" s="538"/>
      <c r="X104" s="538"/>
      <c r="Y104" s="538"/>
      <c r="Z104" s="538"/>
      <c r="AA104" s="538"/>
    </row>
    <row r="105" spans="21:27" s="534" customFormat="1" x14ac:dyDescent="0.35">
      <c r="U105" s="538"/>
      <c r="V105" s="542"/>
      <c r="W105" s="538"/>
      <c r="X105" s="538"/>
      <c r="Y105" s="538"/>
      <c r="Z105" s="538"/>
      <c r="AA105" s="538"/>
    </row>
    <row r="106" spans="21:27" s="534" customFormat="1" x14ac:dyDescent="0.35">
      <c r="U106" s="538"/>
      <c r="V106" s="542"/>
      <c r="W106" s="538"/>
      <c r="X106" s="538"/>
      <c r="Y106" s="538"/>
      <c r="Z106" s="538"/>
      <c r="AA106" s="538"/>
    </row>
    <row r="107" spans="21:27" s="534" customFormat="1" x14ac:dyDescent="0.35">
      <c r="U107" s="538"/>
      <c r="V107" s="542"/>
      <c r="W107" s="538"/>
      <c r="X107" s="538"/>
      <c r="Y107" s="538"/>
      <c r="Z107" s="538"/>
      <c r="AA107" s="538"/>
    </row>
    <row r="108" spans="21:27" s="534" customFormat="1" x14ac:dyDescent="0.35">
      <c r="U108" s="538"/>
      <c r="V108" s="542"/>
      <c r="W108" s="538"/>
      <c r="X108" s="538"/>
      <c r="Y108" s="538"/>
      <c r="Z108" s="538"/>
      <c r="AA108" s="538"/>
    </row>
    <row r="109" spans="21:27" s="534" customFormat="1" x14ac:dyDescent="0.35">
      <c r="U109" s="538"/>
      <c r="V109" s="542"/>
      <c r="W109" s="538"/>
      <c r="X109" s="538"/>
      <c r="Y109" s="538"/>
      <c r="Z109" s="538"/>
      <c r="AA109" s="538"/>
    </row>
    <row r="110" spans="21:27" s="534" customFormat="1" x14ac:dyDescent="0.35">
      <c r="U110" s="538"/>
      <c r="V110" s="542"/>
      <c r="W110" s="538"/>
      <c r="X110" s="538"/>
      <c r="Y110" s="538"/>
      <c r="Z110" s="538"/>
      <c r="AA110" s="538"/>
    </row>
    <row r="111" spans="21:27" s="534" customFormat="1" x14ac:dyDescent="0.35">
      <c r="U111" s="538"/>
      <c r="V111" s="542"/>
      <c r="W111" s="538"/>
      <c r="X111" s="538"/>
      <c r="Y111" s="538"/>
      <c r="Z111" s="538"/>
      <c r="AA111" s="538"/>
    </row>
    <row r="112" spans="21:27" s="534" customFormat="1" x14ac:dyDescent="0.35">
      <c r="U112" s="538"/>
      <c r="V112" s="542"/>
      <c r="W112" s="538"/>
      <c r="X112" s="538"/>
      <c r="Y112" s="538"/>
      <c r="Z112" s="538"/>
      <c r="AA112" s="538"/>
    </row>
    <row r="113" spans="21:27" s="534" customFormat="1" x14ac:dyDescent="0.35">
      <c r="U113" s="538"/>
      <c r="V113" s="542"/>
      <c r="W113" s="538"/>
      <c r="X113" s="538"/>
      <c r="Y113" s="538"/>
      <c r="Z113" s="538"/>
      <c r="AA113" s="538"/>
    </row>
    <row r="114" spans="21:27" s="534" customFormat="1" x14ac:dyDescent="0.35">
      <c r="U114" s="538"/>
      <c r="V114" s="542"/>
      <c r="W114" s="538"/>
      <c r="X114" s="538"/>
      <c r="Y114" s="538"/>
      <c r="Z114" s="538"/>
      <c r="AA114" s="538"/>
    </row>
    <row r="115" spans="21:27" s="534" customFormat="1" x14ac:dyDescent="0.35">
      <c r="U115" s="538"/>
      <c r="V115" s="542"/>
      <c r="W115" s="538"/>
      <c r="X115" s="538"/>
      <c r="Y115" s="538"/>
      <c r="Z115" s="538"/>
      <c r="AA115" s="538"/>
    </row>
    <row r="116" spans="21:27" s="534" customFormat="1" x14ac:dyDescent="0.35">
      <c r="U116" s="538"/>
      <c r="V116" s="542"/>
      <c r="W116" s="538"/>
      <c r="X116" s="538"/>
      <c r="Y116" s="538"/>
      <c r="Z116" s="538"/>
      <c r="AA116" s="538"/>
    </row>
    <row r="117" spans="21:27" s="534" customFormat="1" x14ac:dyDescent="0.35">
      <c r="U117" s="538"/>
      <c r="V117" s="542"/>
      <c r="W117" s="538"/>
      <c r="X117" s="538"/>
      <c r="Y117" s="538"/>
      <c r="Z117" s="538"/>
      <c r="AA117" s="538"/>
    </row>
    <row r="118" spans="21:27" s="534" customFormat="1" x14ac:dyDescent="0.35">
      <c r="U118" s="538"/>
      <c r="V118" s="542"/>
      <c r="W118" s="538"/>
      <c r="X118" s="538"/>
      <c r="Y118" s="538"/>
      <c r="Z118" s="538"/>
      <c r="AA118" s="538"/>
    </row>
    <row r="119" spans="21:27" s="534" customFormat="1" x14ac:dyDescent="0.35">
      <c r="U119" s="538"/>
      <c r="V119" s="542"/>
      <c r="W119" s="538"/>
      <c r="X119" s="538"/>
      <c r="Y119" s="538"/>
      <c r="Z119" s="538"/>
      <c r="AA119" s="538"/>
    </row>
    <row r="120" spans="21:27" s="534" customFormat="1" x14ac:dyDescent="0.35">
      <c r="U120" s="538"/>
      <c r="V120" s="542"/>
      <c r="W120" s="538"/>
      <c r="X120" s="538"/>
      <c r="Y120" s="538"/>
      <c r="Z120" s="538"/>
      <c r="AA120" s="538"/>
    </row>
    <row r="121" spans="21:27" s="534" customFormat="1" x14ac:dyDescent="0.35">
      <c r="U121" s="538"/>
      <c r="V121" s="542"/>
      <c r="W121" s="538"/>
      <c r="X121" s="538"/>
      <c r="Y121" s="538"/>
      <c r="Z121" s="538"/>
      <c r="AA121" s="538"/>
    </row>
    <row r="122" spans="21:27" s="534" customFormat="1" x14ac:dyDescent="0.35">
      <c r="U122" s="538"/>
      <c r="V122" s="542"/>
      <c r="W122" s="538"/>
      <c r="X122" s="538"/>
      <c r="Y122" s="538"/>
      <c r="Z122" s="538"/>
      <c r="AA122" s="538"/>
    </row>
    <row r="123" spans="21:27" s="534" customFormat="1" x14ac:dyDescent="0.35">
      <c r="U123" s="538"/>
      <c r="V123" s="542"/>
      <c r="W123" s="538"/>
      <c r="X123" s="538"/>
      <c r="Y123" s="538"/>
      <c r="Z123" s="538"/>
      <c r="AA123" s="538"/>
    </row>
    <row r="124" spans="21:27" s="534" customFormat="1" x14ac:dyDescent="0.35">
      <c r="U124" s="538"/>
      <c r="V124" s="542"/>
      <c r="W124" s="538"/>
      <c r="X124" s="538"/>
      <c r="Y124" s="538"/>
      <c r="Z124" s="538"/>
      <c r="AA124" s="538"/>
    </row>
    <row r="125" spans="21:27" s="534" customFormat="1" x14ac:dyDescent="0.35">
      <c r="U125" s="538"/>
      <c r="V125" s="542"/>
      <c r="W125" s="538"/>
      <c r="X125" s="538"/>
      <c r="Y125" s="538"/>
      <c r="Z125" s="538"/>
      <c r="AA125" s="538"/>
    </row>
    <row r="126" spans="21:27" s="534" customFormat="1" x14ac:dyDescent="0.35">
      <c r="U126" s="538"/>
      <c r="V126" s="542"/>
      <c r="W126" s="538"/>
      <c r="X126" s="538"/>
      <c r="Y126" s="538"/>
      <c r="Z126" s="538"/>
      <c r="AA126" s="538"/>
    </row>
    <row r="127" spans="21:27" s="534" customFormat="1" x14ac:dyDescent="0.35">
      <c r="U127" s="538"/>
      <c r="V127" s="542"/>
      <c r="W127" s="538"/>
      <c r="X127" s="538"/>
      <c r="Y127" s="538"/>
      <c r="Z127" s="538"/>
      <c r="AA127" s="538"/>
    </row>
    <row r="128" spans="21:27" s="534" customFormat="1" x14ac:dyDescent="0.35">
      <c r="U128" s="538"/>
      <c r="V128" s="542"/>
      <c r="W128" s="538"/>
      <c r="X128" s="538"/>
      <c r="Y128" s="538"/>
      <c r="Z128" s="538"/>
      <c r="AA128" s="538"/>
    </row>
    <row r="129" spans="21:27" s="534" customFormat="1" x14ac:dyDescent="0.35">
      <c r="U129" s="538"/>
      <c r="V129" s="542"/>
      <c r="W129" s="538"/>
      <c r="X129" s="538"/>
      <c r="Y129" s="538"/>
      <c r="Z129" s="538"/>
      <c r="AA129" s="538"/>
    </row>
    <row r="130" spans="21:27" s="534" customFormat="1" x14ac:dyDescent="0.35">
      <c r="U130" s="538"/>
      <c r="V130" s="542"/>
      <c r="W130" s="538"/>
      <c r="X130" s="538"/>
      <c r="Y130" s="538"/>
      <c r="Z130" s="538"/>
      <c r="AA130" s="538"/>
    </row>
    <row r="131" spans="21:27" s="534" customFormat="1" x14ac:dyDescent="0.35">
      <c r="U131" s="538"/>
      <c r="V131" s="542"/>
      <c r="W131" s="538"/>
      <c r="X131" s="538"/>
      <c r="Y131" s="538"/>
      <c r="Z131" s="538"/>
      <c r="AA131" s="538"/>
    </row>
    <row r="132" spans="21:27" s="534" customFormat="1" x14ac:dyDescent="0.35">
      <c r="U132" s="538"/>
      <c r="V132" s="542"/>
      <c r="W132" s="538"/>
      <c r="X132" s="538"/>
      <c r="Y132" s="538"/>
      <c r="Z132" s="538"/>
      <c r="AA132" s="538"/>
    </row>
    <row r="133" spans="21:27" s="534" customFormat="1" x14ac:dyDescent="0.35">
      <c r="U133" s="538"/>
      <c r="V133" s="542"/>
      <c r="W133" s="538"/>
      <c r="X133" s="538"/>
      <c r="Y133" s="538"/>
      <c r="Z133" s="538"/>
      <c r="AA133" s="538"/>
    </row>
    <row r="134" spans="21:27" s="534" customFormat="1" x14ac:dyDescent="0.35">
      <c r="U134" s="538"/>
      <c r="V134" s="542"/>
      <c r="W134" s="538"/>
      <c r="X134" s="538"/>
      <c r="Y134" s="538"/>
      <c r="Z134" s="538"/>
      <c r="AA134" s="538"/>
    </row>
    <row r="135" spans="21:27" s="534" customFormat="1" x14ac:dyDescent="0.35">
      <c r="U135" s="538"/>
      <c r="V135" s="542"/>
      <c r="W135" s="538"/>
      <c r="X135" s="538"/>
      <c r="Y135" s="538"/>
      <c r="Z135" s="538"/>
      <c r="AA135" s="538"/>
    </row>
    <row r="136" spans="21:27" s="534" customFormat="1" x14ac:dyDescent="0.35">
      <c r="U136" s="538"/>
      <c r="V136" s="542"/>
      <c r="W136" s="538"/>
      <c r="X136" s="538"/>
      <c r="Y136" s="538"/>
      <c r="Z136" s="538"/>
      <c r="AA136" s="538"/>
    </row>
    <row r="137" spans="21:27" s="534" customFormat="1" x14ac:dyDescent="0.35">
      <c r="U137" s="538"/>
      <c r="V137" s="542"/>
      <c r="W137" s="538"/>
      <c r="X137" s="538"/>
      <c r="Y137" s="538"/>
      <c r="Z137" s="538"/>
      <c r="AA137" s="538"/>
    </row>
    <row r="138" spans="21:27" s="534" customFormat="1" x14ac:dyDescent="0.35">
      <c r="U138" s="538"/>
      <c r="V138" s="542"/>
      <c r="W138" s="538"/>
      <c r="X138" s="538"/>
      <c r="Y138" s="538"/>
      <c r="Z138" s="538"/>
      <c r="AA138" s="538"/>
    </row>
    <row r="139" spans="21:27" s="534" customFormat="1" x14ac:dyDescent="0.35">
      <c r="U139" s="538"/>
      <c r="V139" s="542"/>
      <c r="W139" s="538"/>
      <c r="X139" s="538"/>
      <c r="Y139" s="538"/>
      <c r="Z139" s="538"/>
      <c r="AA139" s="538"/>
    </row>
    <row r="140" spans="21:27" s="534" customFormat="1" x14ac:dyDescent="0.35">
      <c r="U140" s="538"/>
      <c r="V140" s="542"/>
      <c r="W140" s="538"/>
      <c r="X140" s="538"/>
      <c r="Y140" s="538"/>
      <c r="Z140" s="538"/>
      <c r="AA140" s="538"/>
    </row>
    <row r="141" spans="21:27" s="534" customFormat="1" x14ac:dyDescent="0.35">
      <c r="U141" s="538"/>
      <c r="V141" s="542"/>
      <c r="W141" s="538"/>
      <c r="X141" s="538"/>
      <c r="Y141" s="538"/>
      <c r="Z141" s="538"/>
      <c r="AA141" s="538"/>
    </row>
    <row r="142" spans="21:27" s="534" customFormat="1" x14ac:dyDescent="0.35">
      <c r="U142" s="538"/>
      <c r="V142" s="542"/>
      <c r="W142" s="538"/>
      <c r="X142" s="538"/>
      <c r="Y142" s="538"/>
      <c r="Z142" s="538"/>
      <c r="AA142" s="538"/>
    </row>
    <row r="143" spans="21:27" s="534" customFormat="1" x14ac:dyDescent="0.35">
      <c r="U143" s="538"/>
      <c r="V143" s="542"/>
      <c r="W143" s="538"/>
      <c r="X143" s="538"/>
      <c r="Y143" s="538"/>
      <c r="Z143" s="538"/>
      <c r="AA143" s="538"/>
    </row>
    <row r="144" spans="21:27" s="534" customFormat="1" x14ac:dyDescent="0.35">
      <c r="U144" s="538"/>
      <c r="V144" s="542"/>
      <c r="W144" s="538"/>
      <c r="X144" s="538"/>
      <c r="Y144" s="538"/>
      <c r="Z144" s="538"/>
      <c r="AA144" s="538"/>
    </row>
    <row r="145" spans="21:27" s="534" customFormat="1" x14ac:dyDescent="0.35">
      <c r="U145" s="538"/>
      <c r="V145" s="542"/>
      <c r="W145" s="538"/>
      <c r="X145" s="538"/>
      <c r="Y145" s="538"/>
      <c r="Z145" s="538"/>
      <c r="AA145" s="538"/>
    </row>
    <row r="146" spans="21:27" s="534" customFormat="1" x14ac:dyDescent="0.35">
      <c r="U146" s="538"/>
      <c r="V146" s="542"/>
      <c r="W146" s="538"/>
      <c r="X146" s="538"/>
      <c r="Y146" s="538"/>
      <c r="Z146" s="538"/>
      <c r="AA146" s="538"/>
    </row>
    <row r="147" spans="21:27" s="534" customFormat="1" x14ac:dyDescent="0.35">
      <c r="U147" s="538"/>
      <c r="V147" s="542"/>
      <c r="W147" s="538"/>
      <c r="X147" s="538"/>
      <c r="Y147" s="538"/>
      <c r="Z147" s="538"/>
      <c r="AA147" s="538"/>
    </row>
    <row r="148" spans="21:27" s="534" customFormat="1" x14ac:dyDescent="0.35">
      <c r="U148" s="538"/>
      <c r="V148" s="542"/>
      <c r="W148" s="538"/>
      <c r="X148" s="538"/>
      <c r="Y148" s="538"/>
      <c r="Z148" s="538"/>
      <c r="AA148" s="538"/>
    </row>
    <row r="149" spans="21:27" s="534" customFormat="1" x14ac:dyDescent="0.35">
      <c r="U149" s="538"/>
      <c r="V149" s="542"/>
      <c r="W149" s="538"/>
      <c r="X149" s="538"/>
      <c r="Y149" s="538"/>
      <c r="Z149" s="538"/>
      <c r="AA149" s="538"/>
    </row>
    <row r="150" spans="21:27" s="534" customFormat="1" x14ac:dyDescent="0.35">
      <c r="U150" s="538"/>
      <c r="V150" s="542"/>
      <c r="W150" s="538"/>
      <c r="X150" s="538"/>
      <c r="Y150" s="538"/>
      <c r="Z150" s="538"/>
      <c r="AA150" s="538"/>
    </row>
    <row r="151" spans="21:27" s="534" customFormat="1" x14ac:dyDescent="0.35">
      <c r="U151" s="538"/>
      <c r="V151" s="542"/>
      <c r="W151" s="538"/>
      <c r="X151" s="538"/>
      <c r="Y151" s="538"/>
      <c r="Z151" s="538"/>
      <c r="AA151" s="538"/>
    </row>
    <row r="152" spans="21:27" s="534" customFormat="1" x14ac:dyDescent="0.35">
      <c r="U152" s="538"/>
      <c r="V152" s="542"/>
      <c r="W152" s="538"/>
      <c r="X152" s="538"/>
      <c r="Y152" s="538"/>
      <c r="Z152" s="538"/>
      <c r="AA152" s="538"/>
    </row>
    <row r="153" spans="21:27" s="534" customFormat="1" x14ac:dyDescent="0.35">
      <c r="U153" s="538"/>
      <c r="V153" s="542"/>
      <c r="W153" s="538"/>
      <c r="X153" s="538"/>
      <c r="Y153" s="538"/>
      <c r="Z153" s="538"/>
      <c r="AA153" s="538"/>
    </row>
    <row r="154" spans="21:27" s="534" customFormat="1" x14ac:dyDescent="0.35">
      <c r="U154" s="538"/>
      <c r="V154" s="542"/>
      <c r="W154" s="538"/>
      <c r="X154" s="538"/>
      <c r="Y154" s="538"/>
      <c r="Z154" s="538"/>
      <c r="AA154" s="538"/>
    </row>
    <row r="155" spans="21:27" s="534" customFormat="1" x14ac:dyDescent="0.35">
      <c r="U155" s="538"/>
      <c r="V155" s="542"/>
      <c r="W155" s="538"/>
      <c r="X155" s="538"/>
      <c r="Y155" s="538"/>
      <c r="Z155" s="538"/>
      <c r="AA155" s="538"/>
    </row>
    <row r="156" spans="21:27" s="534" customFormat="1" x14ac:dyDescent="0.35">
      <c r="U156" s="538"/>
      <c r="V156" s="542"/>
      <c r="W156" s="538"/>
      <c r="X156" s="538"/>
      <c r="Y156" s="538"/>
      <c r="Z156" s="538"/>
      <c r="AA156" s="538"/>
    </row>
    <row r="157" spans="21:27" s="534" customFormat="1" x14ac:dyDescent="0.35">
      <c r="U157" s="538"/>
      <c r="V157" s="542"/>
      <c r="W157" s="538"/>
      <c r="X157" s="538"/>
      <c r="Y157" s="538"/>
      <c r="Z157" s="538"/>
      <c r="AA157" s="538"/>
    </row>
    <row r="158" spans="21:27" s="534" customFormat="1" x14ac:dyDescent="0.35">
      <c r="U158" s="538"/>
      <c r="V158" s="542"/>
      <c r="W158" s="538"/>
      <c r="X158" s="538"/>
      <c r="Y158" s="538"/>
      <c r="Z158" s="538"/>
      <c r="AA158" s="538"/>
    </row>
    <row r="159" spans="21:27" s="534" customFormat="1" x14ac:dyDescent="0.35">
      <c r="U159" s="538"/>
      <c r="V159" s="542"/>
      <c r="W159" s="538"/>
      <c r="X159" s="538"/>
      <c r="Y159" s="538"/>
      <c r="Z159" s="538"/>
      <c r="AA159" s="538"/>
    </row>
    <row r="160" spans="21:27" s="534" customFormat="1" x14ac:dyDescent="0.35">
      <c r="U160" s="538"/>
      <c r="V160" s="542"/>
      <c r="W160" s="538"/>
      <c r="X160" s="538"/>
      <c r="Y160" s="538"/>
      <c r="Z160" s="538"/>
      <c r="AA160" s="538"/>
    </row>
    <row r="161" spans="21:27" s="534" customFormat="1" x14ac:dyDescent="0.35">
      <c r="U161" s="538"/>
      <c r="V161" s="542"/>
      <c r="W161" s="538"/>
      <c r="X161" s="538"/>
      <c r="Y161" s="538"/>
      <c r="Z161" s="538"/>
      <c r="AA161" s="538"/>
    </row>
    <row r="162" spans="21:27" s="534" customFormat="1" x14ac:dyDescent="0.35">
      <c r="U162" s="538"/>
      <c r="V162" s="542"/>
      <c r="W162" s="538"/>
      <c r="X162" s="538"/>
      <c r="Y162" s="538"/>
      <c r="Z162" s="538"/>
      <c r="AA162" s="538"/>
    </row>
    <row r="163" spans="21:27" s="534" customFormat="1" x14ac:dyDescent="0.35">
      <c r="U163" s="538"/>
      <c r="V163" s="542"/>
      <c r="W163" s="538"/>
      <c r="X163" s="538"/>
      <c r="Y163" s="538"/>
      <c r="Z163" s="538"/>
      <c r="AA163" s="538"/>
    </row>
    <row r="164" spans="21:27" s="534" customFormat="1" x14ac:dyDescent="0.35">
      <c r="U164" s="538"/>
      <c r="V164" s="542"/>
      <c r="W164" s="538"/>
      <c r="X164" s="538"/>
      <c r="Y164" s="538"/>
      <c r="Z164" s="538"/>
      <c r="AA164" s="538"/>
    </row>
    <row r="165" spans="21:27" s="534" customFormat="1" x14ac:dyDescent="0.35">
      <c r="U165" s="538"/>
      <c r="V165" s="542"/>
      <c r="W165" s="538"/>
      <c r="X165" s="538"/>
      <c r="Y165" s="538"/>
      <c r="Z165" s="538"/>
      <c r="AA165" s="538"/>
    </row>
    <row r="166" spans="21:27" s="534" customFormat="1" x14ac:dyDescent="0.35">
      <c r="U166" s="538"/>
      <c r="V166" s="542"/>
      <c r="W166" s="538"/>
      <c r="X166" s="538"/>
      <c r="Y166" s="538"/>
      <c r="Z166" s="538"/>
      <c r="AA166" s="538"/>
    </row>
    <row r="167" spans="21:27" s="534" customFormat="1" x14ac:dyDescent="0.35">
      <c r="U167" s="538"/>
      <c r="V167" s="542"/>
      <c r="W167" s="538"/>
      <c r="X167" s="538"/>
      <c r="Y167" s="538"/>
      <c r="Z167" s="538"/>
      <c r="AA167" s="538"/>
    </row>
    <row r="168" spans="21:27" s="534" customFormat="1" x14ac:dyDescent="0.35">
      <c r="U168" s="538"/>
      <c r="V168" s="542"/>
      <c r="W168" s="538"/>
      <c r="X168" s="538"/>
      <c r="Y168" s="538"/>
      <c r="Z168" s="538"/>
      <c r="AA168" s="538"/>
    </row>
    <row r="169" spans="21:27" s="534" customFormat="1" x14ac:dyDescent="0.35">
      <c r="U169" s="538"/>
      <c r="V169" s="542"/>
      <c r="W169" s="538"/>
      <c r="X169" s="538"/>
      <c r="Y169" s="538"/>
      <c r="Z169" s="538"/>
      <c r="AA169" s="538"/>
    </row>
    <row r="170" spans="21:27" s="534" customFormat="1" x14ac:dyDescent="0.35">
      <c r="U170" s="538"/>
      <c r="V170" s="542"/>
      <c r="W170" s="538"/>
      <c r="X170" s="538"/>
      <c r="Y170" s="538"/>
      <c r="Z170" s="538"/>
      <c r="AA170" s="538"/>
    </row>
    <row r="171" spans="21:27" s="534" customFormat="1" x14ac:dyDescent="0.35">
      <c r="U171" s="538"/>
      <c r="V171" s="542"/>
      <c r="W171" s="538"/>
      <c r="X171" s="538"/>
      <c r="Y171" s="538"/>
      <c r="Z171" s="538"/>
      <c r="AA171" s="538"/>
    </row>
    <row r="172" spans="21:27" s="534" customFormat="1" x14ac:dyDescent="0.35">
      <c r="U172" s="538"/>
      <c r="V172" s="542"/>
      <c r="W172" s="538"/>
      <c r="X172" s="538"/>
      <c r="Y172" s="538"/>
      <c r="Z172" s="538"/>
      <c r="AA172" s="538"/>
    </row>
    <row r="173" spans="21:27" s="534" customFormat="1" x14ac:dyDescent="0.35">
      <c r="U173" s="538"/>
      <c r="V173" s="542"/>
      <c r="W173" s="538"/>
      <c r="X173" s="538"/>
      <c r="Y173" s="538"/>
      <c r="Z173" s="538"/>
      <c r="AA173" s="538"/>
    </row>
    <row r="174" spans="21:27" s="534" customFormat="1" x14ac:dyDescent="0.35">
      <c r="U174" s="538"/>
      <c r="V174" s="542"/>
      <c r="W174" s="538"/>
      <c r="X174" s="538"/>
      <c r="Y174" s="538"/>
      <c r="Z174" s="538"/>
      <c r="AA174" s="538"/>
    </row>
    <row r="175" spans="21:27" s="534" customFormat="1" x14ac:dyDescent="0.35">
      <c r="U175" s="538"/>
      <c r="V175" s="542"/>
      <c r="W175" s="538"/>
      <c r="X175" s="538"/>
      <c r="Y175" s="538"/>
      <c r="Z175" s="538"/>
      <c r="AA175" s="538"/>
    </row>
    <row r="176" spans="21:27" s="534" customFormat="1" x14ac:dyDescent="0.35">
      <c r="U176" s="538"/>
      <c r="V176" s="542"/>
      <c r="W176" s="538"/>
      <c r="X176" s="538"/>
      <c r="Y176" s="538"/>
      <c r="Z176" s="538"/>
      <c r="AA176" s="538"/>
    </row>
    <row r="177" spans="21:27" s="534" customFormat="1" x14ac:dyDescent="0.35">
      <c r="U177" s="538"/>
      <c r="V177" s="542"/>
      <c r="W177" s="538"/>
      <c r="X177" s="538"/>
      <c r="Y177" s="538"/>
      <c r="Z177" s="538"/>
      <c r="AA177" s="538"/>
    </row>
    <row r="178" spans="21:27" s="534" customFormat="1" x14ac:dyDescent="0.35">
      <c r="U178" s="538"/>
      <c r="V178" s="542"/>
      <c r="W178" s="538"/>
      <c r="X178" s="538"/>
      <c r="Y178" s="538"/>
      <c r="Z178" s="538"/>
      <c r="AA178" s="538"/>
    </row>
    <row r="179" spans="21:27" s="534" customFormat="1" x14ac:dyDescent="0.35">
      <c r="U179" s="538"/>
      <c r="V179" s="542"/>
      <c r="W179" s="538"/>
      <c r="X179" s="538"/>
      <c r="Y179" s="538"/>
      <c r="Z179" s="538"/>
      <c r="AA179" s="538"/>
    </row>
    <row r="180" spans="21:27" s="534" customFormat="1" x14ac:dyDescent="0.35">
      <c r="U180" s="538"/>
      <c r="V180" s="542"/>
      <c r="W180" s="538"/>
      <c r="X180" s="538"/>
      <c r="Y180" s="538"/>
      <c r="Z180" s="538"/>
      <c r="AA180" s="538"/>
    </row>
    <row r="181" spans="21:27" s="534" customFormat="1" x14ac:dyDescent="0.35">
      <c r="U181" s="538"/>
      <c r="V181" s="542"/>
      <c r="W181" s="538"/>
      <c r="X181" s="538"/>
      <c r="Y181" s="538"/>
      <c r="Z181" s="538"/>
      <c r="AA181" s="538"/>
    </row>
    <row r="182" spans="21:27" s="534" customFormat="1" x14ac:dyDescent="0.35">
      <c r="U182" s="538"/>
      <c r="V182" s="542"/>
      <c r="W182" s="538"/>
      <c r="X182" s="538"/>
      <c r="Y182" s="538"/>
      <c r="Z182" s="538"/>
      <c r="AA182" s="538"/>
    </row>
    <row r="183" spans="21:27" s="534" customFormat="1" x14ac:dyDescent="0.35">
      <c r="U183" s="538"/>
      <c r="V183" s="542"/>
      <c r="W183" s="538"/>
      <c r="X183" s="538"/>
      <c r="Y183" s="538"/>
      <c r="Z183" s="538"/>
      <c r="AA183" s="538"/>
    </row>
    <row r="184" spans="21:27" s="534" customFormat="1" x14ac:dyDescent="0.35">
      <c r="U184" s="538"/>
      <c r="V184" s="542"/>
      <c r="W184" s="538"/>
      <c r="X184" s="538"/>
      <c r="Y184" s="538"/>
      <c r="Z184" s="538"/>
      <c r="AA184" s="538"/>
    </row>
    <row r="185" spans="21:27" s="534" customFormat="1" x14ac:dyDescent="0.35">
      <c r="U185" s="538"/>
      <c r="V185" s="542"/>
      <c r="W185" s="538"/>
      <c r="X185" s="538"/>
      <c r="Y185" s="538"/>
      <c r="Z185" s="538"/>
      <c r="AA185" s="538"/>
    </row>
    <row r="186" spans="21:27" s="534" customFormat="1" x14ac:dyDescent="0.35">
      <c r="U186" s="538"/>
      <c r="V186" s="542"/>
      <c r="W186" s="538"/>
      <c r="X186" s="538"/>
      <c r="Y186" s="538"/>
      <c r="Z186" s="538"/>
      <c r="AA186" s="538"/>
    </row>
    <row r="187" spans="21:27" s="534" customFormat="1" x14ac:dyDescent="0.35">
      <c r="U187" s="538"/>
      <c r="V187" s="542"/>
      <c r="W187" s="538"/>
      <c r="X187" s="538"/>
      <c r="Y187" s="538"/>
      <c r="Z187" s="538"/>
      <c r="AA187" s="538"/>
    </row>
    <row r="188" spans="21:27" s="534" customFormat="1" x14ac:dyDescent="0.35">
      <c r="U188" s="538"/>
      <c r="V188" s="542"/>
      <c r="W188" s="538"/>
      <c r="X188" s="538"/>
      <c r="Y188" s="538"/>
      <c r="Z188" s="538"/>
      <c r="AA188" s="538"/>
    </row>
    <row r="189" spans="21:27" s="534" customFormat="1" x14ac:dyDescent="0.35">
      <c r="U189" s="538"/>
      <c r="V189" s="542"/>
      <c r="W189" s="538"/>
      <c r="X189" s="538"/>
      <c r="Y189" s="538"/>
      <c r="Z189" s="538"/>
      <c r="AA189" s="538"/>
    </row>
    <row r="190" spans="21:27" s="534" customFormat="1" x14ac:dyDescent="0.35">
      <c r="U190" s="538"/>
      <c r="V190" s="542"/>
      <c r="W190" s="538"/>
      <c r="X190" s="538"/>
      <c r="Y190" s="538"/>
      <c r="Z190" s="538"/>
      <c r="AA190" s="538"/>
    </row>
    <row r="191" spans="21:27" s="534" customFormat="1" x14ac:dyDescent="0.35">
      <c r="U191" s="538"/>
      <c r="V191" s="542"/>
      <c r="W191" s="538"/>
      <c r="X191" s="538"/>
      <c r="Y191" s="538"/>
      <c r="Z191" s="538"/>
      <c r="AA191" s="538"/>
    </row>
    <row r="192" spans="21:27" s="534" customFormat="1" x14ac:dyDescent="0.35">
      <c r="U192" s="538"/>
      <c r="V192" s="542"/>
      <c r="W192" s="538"/>
      <c r="X192" s="538"/>
      <c r="Y192" s="538"/>
      <c r="Z192" s="538"/>
      <c r="AA192" s="538"/>
    </row>
    <row r="193" spans="21:27" s="534" customFormat="1" x14ac:dyDescent="0.35">
      <c r="U193" s="538"/>
      <c r="V193" s="542"/>
      <c r="W193" s="538"/>
      <c r="X193" s="538"/>
      <c r="Y193" s="538"/>
      <c r="Z193" s="538"/>
      <c r="AA193" s="538"/>
    </row>
    <row r="194" spans="21:27" s="534" customFormat="1" x14ac:dyDescent="0.35">
      <c r="U194" s="538"/>
      <c r="V194" s="542"/>
      <c r="W194" s="538"/>
      <c r="X194" s="538"/>
      <c r="Y194" s="538"/>
      <c r="Z194" s="538"/>
      <c r="AA194" s="538"/>
    </row>
    <row r="195" spans="21:27" s="534" customFormat="1" x14ac:dyDescent="0.35">
      <c r="U195" s="538"/>
      <c r="V195" s="542"/>
      <c r="W195" s="538"/>
      <c r="X195" s="538"/>
      <c r="Y195" s="538"/>
      <c r="Z195" s="538"/>
      <c r="AA195" s="538"/>
    </row>
    <row r="196" spans="21:27" s="534" customFormat="1" x14ac:dyDescent="0.35">
      <c r="U196" s="538"/>
      <c r="V196" s="542"/>
      <c r="W196" s="538"/>
      <c r="X196" s="538"/>
      <c r="Y196" s="538"/>
      <c r="Z196" s="538"/>
      <c r="AA196" s="538"/>
    </row>
    <row r="197" spans="21:27" s="534" customFormat="1" x14ac:dyDescent="0.35">
      <c r="U197" s="538"/>
      <c r="V197" s="542"/>
      <c r="W197" s="538"/>
      <c r="X197" s="538"/>
      <c r="Y197" s="538"/>
      <c r="Z197" s="538"/>
      <c r="AA197" s="538"/>
    </row>
    <row r="198" spans="21:27" s="534" customFormat="1" x14ac:dyDescent="0.35">
      <c r="U198" s="538"/>
      <c r="V198" s="542"/>
      <c r="W198" s="538"/>
      <c r="X198" s="538"/>
      <c r="Y198" s="538"/>
      <c r="Z198" s="538"/>
      <c r="AA198" s="538"/>
    </row>
    <row r="199" spans="21:27" s="534" customFormat="1" x14ac:dyDescent="0.35">
      <c r="U199" s="538"/>
      <c r="V199" s="542"/>
      <c r="W199" s="538"/>
      <c r="X199" s="538"/>
      <c r="Y199" s="538"/>
      <c r="Z199" s="538"/>
      <c r="AA199" s="538"/>
    </row>
    <row r="200" spans="21:27" s="534" customFormat="1" x14ac:dyDescent="0.35">
      <c r="U200" s="538"/>
      <c r="V200" s="542"/>
      <c r="W200" s="538"/>
      <c r="X200" s="538"/>
      <c r="Y200" s="538"/>
      <c r="Z200" s="538"/>
      <c r="AA200" s="538"/>
    </row>
    <row r="201" spans="21:27" s="534" customFormat="1" x14ac:dyDescent="0.35">
      <c r="U201" s="538"/>
      <c r="V201" s="542"/>
      <c r="W201" s="538"/>
      <c r="X201" s="538"/>
      <c r="Y201" s="538"/>
      <c r="Z201" s="538"/>
      <c r="AA201" s="538"/>
    </row>
    <row r="202" spans="21:27" s="534" customFormat="1" x14ac:dyDescent="0.35">
      <c r="U202" s="538"/>
      <c r="V202" s="542"/>
      <c r="W202" s="538"/>
      <c r="X202" s="538"/>
      <c r="Y202" s="538"/>
      <c r="Z202" s="538"/>
      <c r="AA202" s="538"/>
    </row>
    <row r="203" spans="21:27" s="534" customFormat="1" x14ac:dyDescent="0.35">
      <c r="U203" s="538"/>
      <c r="V203" s="542"/>
      <c r="W203" s="538"/>
      <c r="X203" s="538"/>
      <c r="Y203" s="538"/>
      <c r="Z203" s="538"/>
      <c r="AA203" s="538"/>
    </row>
    <row r="204" spans="21:27" s="534" customFormat="1" x14ac:dyDescent="0.35">
      <c r="U204" s="538"/>
      <c r="V204" s="542"/>
      <c r="W204" s="538"/>
      <c r="X204" s="538"/>
      <c r="Y204" s="538"/>
      <c r="Z204" s="538"/>
      <c r="AA204" s="538"/>
    </row>
    <row r="205" spans="21:27" s="534" customFormat="1" x14ac:dyDescent="0.35">
      <c r="U205" s="538"/>
      <c r="V205" s="542"/>
      <c r="W205" s="538"/>
      <c r="X205" s="538"/>
      <c r="Y205" s="538"/>
      <c r="Z205" s="538"/>
      <c r="AA205" s="538"/>
    </row>
    <row r="206" spans="21:27" s="534" customFormat="1" x14ac:dyDescent="0.35">
      <c r="U206" s="538"/>
      <c r="V206" s="542"/>
      <c r="W206" s="538"/>
      <c r="X206" s="538"/>
      <c r="Y206" s="538"/>
      <c r="Z206" s="538"/>
      <c r="AA206" s="538"/>
    </row>
    <row r="207" spans="21:27" s="534" customFormat="1" x14ac:dyDescent="0.35">
      <c r="U207" s="538"/>
      <c r="V207" s="542"/>
      <c r="W207" s="538"/>
      <c r="X207" s="538"/>
      <c r="Y207" s="538"/>
      <c r="Z207" s="538"/>
      <c r="AA207" s="538"/>
    </row>
    <row r="208" spans="21:27" s="534" customFormat="1" x14ac:dyDescent="0.35">
      <c r="U208" s="538"/>
      <c r="V208" s="542"/>
      <c r="W208" s="538"/>
      <c r="X208" s="538"/>
      <c r="Y208" s="538"/>
      <c r="Z208" s="538"/>
      <c r="AA208" s="538"/>
    </row>
    <row r="209" spans="21:27" s="534" customFormat="1" x14ac:dyDescent="0.35">
      <c r="U209" s="538"/>
      <c r="V209" s="542"/>
      <c r="W209" s="538"/>
      <c r="X209" s="538"/>
      <c r="Y209" s="538"/>
      <c r="Z209" s="538"/>
      <c r="AA209" s="538"/>
    </row>
    <row r="210" spans="21:27" s="534" customFormat="1" x14ac:dyDescent="0.35">
      <c r="U210" s="538"/>
      <c r="V210" s="542"/>
      <c r="W210" s="538"/>
      <c r="X210" s="538"/>
      <c r="Y210" s="538"/>
      <c r="Z210" s="538"/>
      <c r="AA210" s="538"/>
    </row>
    <row r="211" spans="21:27" s="534" customFormat="1" x14ac:dyDescent="0.35">
      <c r="U211" s="538"/>
      <c r="V211" s="542"/>
      <c r="W211" s="538"/>
      <c r="X211" s="538"/>
      <c r="Y211" s="538"/>
      <c r="Z211" s="538"/>
      <c r="AA211" s="538"/>
    </row>
    <row r="212" spans="21:27" s="534" customFormat="1" x14ac:dyDescent="0.35">
      <c r="U212" s="538"/>
      <c r="V212" s="542"/>
      <c r="W212" s="538"/>
      <c r="X212" s="538"/>
      <c r="Y212" s="538"/>
      <c r="Z212" s="538"/>
      <c r="AA212" s="538"/>
    </row>
    <row r="213" spans="21:27" s="534" customFormat="1" x14ac:dyDescent="0.35">
      <c r="U213" s="538"/>
      <c r="V213" s="542"/>
      <c r="W213" s="538"/>
      <c r="X213" s="538"/>
      <c r="Y213" s="538"/>
      <c r="Z213" s="538"/>
      <c r="AA213" s="538"/>
    </row>
    <row r="214" spans="21:27" s="534" customFormat="1" x14ac:dyDescent="0.35">
      <c r="U214" s="538"/>
      <c r="V214" s="542"/>
      <c r="W214" s="538"/>
      <c r="X214" s="538"/>
      <c r="Y214" s="538"/>
      <c r="Z214" s="538"/>
      <c r="AA214" s="538"/>
    </row>
    <row r="215" spans="21:27" s="534" customFormat="1" x14ac:dyDescent="0.35">
      <c r="U215" s="538"/>
      <c r="V215" s="542"/>
      <c r="W215" s="538"/>
      <c r="X215" s="538"/>
      <c r="Y215" s="538"/>
      <c r="Z215" s="538"/>
      <c r="AA215" s="538"/>
    </row>
    <row r="216" spans="21:27" s="534" customFormat="1" x14ac:dyDescent="0.35">
      <c r="U216" s="538"/>
      <c r="V216" s="542"/>
      <c r="W216" s="538"/>
      <c r="X216" s="538"/>
      <c r="Y216" s="538"/>
      <c r="Z216" s="538"/>
      <c r="AA216" s="538"/>
    </row>
    <row r="217" spans="21:27" s="534" customFormat="1" x14ac:dyDescent="0.35">
      <c r="U217" s="538"/>
      <c r="V217" s="542"/>
      <c r="W217" s="538"/>
      <c r="X217" s="538"/>
      <c r="Y217" s="538"/>
      <c r="Z217" s="538"/>
      <c r="AA217" s="538"/>
    </row>
    <row r="218" spans="21:27" s="534" customFormat="1" x14ac:dyDescent="0.35">
      <c r="U218" s="538"/>
      <c r="V218" s="542"/>
      <c r="W218" s="538"/>
      <c r="X218" s="538"/>
      <c r="Y218" s="538"/>
      <c r="Z218" s="538"/>
      <c r="AA218" s="538"/>
    </row>
    <row r="219" spans="21:27" s="534" customFormat="1" x14ac:dyDescent="0.35">
      <c r="U219" s="538"/>
      <c r="V219" s="542"/>
      <c r="W219" s="538"/>
      <c r="X219" s="538"/>
      <c r="Y219" s="538"/>
      <c r="Z219" s="538"/>
      <c r="AA219" s="538"/>
    </row>
    <row r="220" spans="21:27" s="534" customFormat="1" x14ac:dyDescent="0.35">
      <c r="U220" s="538"/>
      <c r="V220" s="542"/>
      <c r="W220" s="538"/>
      <c r="X220" s="538"/>
      <c r="Y220" s="538"/>
      <c r="Z220" s="538"/>
      <c r="AA220" s="538"/>
    </row>
    <row r="221" spans="21:27" s="534" customFormat="1" x14ac:dyDescent="0.35">
      <c r="U221" s="538"/>
      <c r="V221" s="542"/>
      <c r="W221" s="538"/>
      <c r="X221" s="538"/>
      <c r="Y221" s="538"/>
      <c r="Z221" s="538"/>
      <c r="AA221" s="538"/>
    </row>
    <row r="222" spans="21:27" s="534" customFormat="1" x14ac:dyDescent="0.35">
      <c r="U222" s="538"/>
      <c r="V222" s="542"/>
      <c r="W222" s="538"/>
      <c r="X222" s="538"/>
      <c r="Y222" s="538"/>
      <c r="Z222" s="538"/>
      <c r="AA222" s="538"/>
    </row>
    <row r="223" spans="21:27" s="534" customFormat="1" x14ac:dyDescent="0.35">
      <c r="U223" s="538"/>
      <c r="V223" s="542"/>
      <c r="W223" s="538"/>
      <c r="X223" s="538"/>
      <c r="Y223" s="538"/>
      <c r="Z223" s="538"/>
      <c r="AA223" s="538"/>
    </row>
    <row r="224" spans="21:27" s="534" customFormat="1" x14ac:dyDescent="0.35">
      <c r="U224" s="538"/>
      <c r="V224" s="542"/>
      <c r="W224" s="538"/>
      <c r="X224" s="538"/>
      <c r="Y224" s="538"/>
      <c r="Z224" s="538"/>
      <c r="AA224" s="538"/>
    </row>
    <row r="225" spans="21:27" s="534" customFormat="1" x14ac:dyDescent="0.35">
      <c r="U225" s="538"/>
      <c r="V225" s="542"/>
      <c r="W225" s="538"/>
      <c r="X225" s="538"/>
      <c r="Y225" s="538"/>
      <c r="Z225" s="538"/>
      <c r="AA225" s="538"/>
    </row>
    <row r="226" spans="21:27" s="534" customFormat="1" x14ac:dyDescent="0.35">
      <c r="U226" s="538"/>
      <c r="V226" s="542"/>
      <c r="W226" s="538"/>
      <c r="X226" s="538"/>
      <c r="Y226" s="538"/>
      <c r="Z226" s="538"/>
      <c r="AA226" s="538"/>
    </row>
    <row r="227" spans="21:27" s="534" customFormat="1" x14ac:dyDescent="0.35">
      <c r="U227" s="538"/>
      <c r="V227" s="542"/>
      <c r="W227" s="538"/>
      <c r="X227" s="538"/>
      <c r="Y227" s="538"/>
      <c r="Z227" s="538"/>
      <c r="AA227" s="538"/>
    </row>
    <row r="228" spans="21:27" s="534" customFormat="1" x14ac:dyDescent="0.35">
      <c r="U228" s="538"/>
      <c r="V228" s="542"/>
      <c r="W228" s="538"/>
      <c r="X228" s="538"/>
      <c r="Y228" s="538"/>
      <c r="Z228" s="538"/>
      <c r="AA228" s="538"/>
    </row>
    <row r="229" spans="21:27" s="534" customFormat="1" x14ac:dyDescent="0.35">
      <c r="U229" s="538"/>
      <c r="V229" s="542"/>
      <c r="W229" s="538"/>
      <c r="X229" s="538"/>
      <c r="Y229" s="538"/>
      <c r="Z229" s="538"/>
      <c r="AA229" s="538"/>
    </row>
    <row r="230" spans="21:27" s="534" customFormat="1" x14ac:dyDescent="0.35">
      <c r="U230" s="538"/>
      <c r="V230" s="542"/>
      <c r="W230" s="538"/>
      <c r="X230" s="538"/>
      <c r="Y230" s="538"/>
      <c r="Z230" s="538"/>
      <c r="AA230" s="538"/>
    </row>
    <row r="231" spans="21:27" s="534" customFormat="1" x14ac:dyDescent="0.35">
      <c r="U231" s="538"/>
      <c r="V231" s="542"/>
      <c r="W231" s="538"/>
      <c r="X231" s="538"/>
      <c r="Y231" s="538"/>
      <c r="Z231" s="538"/>
      <c r="AA231" s="538"/>
    </row>
    <row r="232" spans="21:27" s="534" customFormat="1" x14ac:dyDescent="0.35">
      <c r="U232" s="538"/>
      <c r="V232" s="542"/>
      <c r="W232" s="538"/>
      <c r="X232" s="538"/>
      <c r="Y232" s="538"/>
      <c r="Z232" s="538"/>
      <c r="AA232" s="538"/>
    </row>
    <row r="233" spans="21:27" s="534" customFormat="1" x14ac:dyDescent="0.35">
      <c r="U233" s="538"/>
      <c r="V233" s="542"/>
      <c r="W233" s="538"/>
      <c r="X233" s="538"/>
      <c r="Y233" s="538"/>
      <c r="Z233" s="538"/>
      <c r="AA233" s="538"/>
    </row>
    <row r="234" spans="21:27" s="534" customFormat="1" x14ac:dyDescent="0.35">
      <c r="U234" s="538"/>
      <c r="V234" s="542"/>
      <c r="W234" s="538"/>
      <c r="X234" s="538"/>
      <c r="Y234" s="538"/>
      <c r="Z234" s="538"/>
      <c r="AA234" s="538"/>
    </row>
    <row r="235" spans="21:27" s="534" customFormat="1" x14ac:dyDescent="0.35">
      <c r="U235" s="538"/>
      <c r="V235" s="542"/>
      <c r="W235" s="538"/>
      <c r="X235" s="538"/>
      <c r="Y235" s="538"/>
      <c r="Z235" s="538"/>
      <c r="AA235" s="538"/>
    </row>
    <row r="236" spans="21:27" s="534" customFormat="1" x14ac:dyDescent="0.35">
      <c r="U236" s="538"/>
      <c r="V236" s="542"/>
      <c r="W236" s="538"/>
      <c r="X236" s="538"/>
      <c r="Y236" s="538"/>
      <c r="Z236" s="538"/>
      <c r="AA236" s="538"/>
    </row>
    <row r="237" spans="21:27" s="534" customFormat="1" x14ac:dyDescent="0.35">
      <c r="U237" s="538"/>
      <c r="V237" s="542"/>
      <c r="W237" s="538"/>
      <c r="X237" s="538"/>
      <c r="Y237" s="538"/>
      <c r="Z237" s="538"/>
      <c r="AA237" s="538"/>
    </row>
    <row r="238" spans="21:27" s="534" customFormat="1" x14ac:dyDescent="0.35">
      <c r="U238" s="538"/>
      <c r="V238" s="542"/>
      <c r="W238" s="538"/>
      <c r="X238" s="538"/>
      <c r="Y238" s="538"/>
      <c r="Z238" s="538"/>
      <c r="AA238" s="538"/>
    </row>
    <row r="239" spans="21:27" s="534" customFormat="1" x14ac:dyDescent="0.35">
      <c r="U239" s="538"/>
      <c r="V239" s="542"/>
      <c r="W239" s="538"/>
      <c r="X239" s="538"/>
      <c r="Y239" s="538"/>
      <c r="Z239" s="538"/>
      <c r="AA239" s="538"/>
    </row>
    <row r="240" spans="21:27" s="534" customFormat="1" x14ac:dyDescent="0.35">
      <c r="U240" s="538"/>
      <c r="V240" s="542"/>
      <c r="W240" s="538"/>
      <c r="X240" s="538"/>
      <c r="Y240" s="538"/>
      <c r="Z240" s="538"/>
      <c r="AA240" s="538"/>
    </row>
    <row r="241" spans="21:27" s="534" customFormat="1" x14ac:dyDescent="0.35">
      <c r="U241" s="538"/>
      <c r="V241" s="542"/>
      <c r="W241" s="538"/>
      <c r="X241" s="538"/>
      <c r="Y241" s="538"/>
      <c r="Z241" s="538"/>
      <c r="AA241" s="538"/>
    </row>
    <row r="242" spans="21:27" s="534" customFormat="1" x14ac:dyDescent="0.35">
      <c r="U242" s="538"/>
      <c r="V242" s="542"/>
      <c r="W242" s="538"/>
      <c r="X242" s="538"/>
      <c r="Y242" s="538"/>
      <c r="Z242" s="538"/>
      <c r="AA242" s="538"/>
    </row>
    <row r="243" spans="21:27" s="534" customFormat="1" x14ac:dyDescent="0.35">
      <c r="U243" s="538"/>
      <c r="V243" s="542"/>
      <c r="W243" s="538"/>
      <c r="X243" s="538"/>
      <c r="Y243" s="538"/>
      <c r="Z243" s="538"/>
      <c r="AA243" s="538"/>
    </row>
    <row r="244" spans="21:27" s="534" customFormat="1" x14ac:dyDescent="0.35">
      <c r="U244" s="538"/>
      <c r="V244" s="542"/>
      <c r="W244" s="538"/>
      <c r="X244" s="538"/>
      <c r="Y244" s="538"/>
      <c r="Z244" s="538"/>
      <c r="AA244" s="538"/>
    </row>
    <row r="245" spans="21:27" s="534" customFormat="1" x14ac:dyDescent="0.35">
      <c r="U245" s="538"/>
      <c r="V245" s="542"/>
      <c r="W245" s="538"/>
      <c r="X245" s="538"/>
      <c r="Y245" s="538"/>
      <c r="Z245" s="538"/>
      <c r="AA245" s="538"/>
    </row>
    <row r="246" spans="21:27" s="534" customFormat="1" x14ac:dyDescent="0.35">
      <c r="U246" s="538"/>
      <c r="V246" s="542"/>
      <c r="W246" s="538"/>
      <c r="X246" s="538"/>
      <c r="Y246" s="538"/>
      <c r="Z246" s="538"/>
      <c r="AA246" s="538"/>
    </row>
    <row r="247" spans="21:27" s="534" customFormat="1" x14ac:dyDescent="0.35">
      <c r="U247" s="538"/>
      <c r="V247" s="542"/>
      <c r="W247" s="538"/>
      <c r="X247" s="538"/>
      <c r="Y247" s="538"/>
      <c r="Z247" s="538"/>
      <c r="AA247" s="538"/>
    </row>
    <row r="248" spans="21:27" s="534" customFormat="1" x14ac:dyDescent="0.35">
      <c r="U248" s="538"/>
      <c r="V248" s="542"/>
      <c r="W248" s="538"/>
      <c r="X248" s="538"/>
      <c r="Y248" s="538"/>
      <c r="Z248" s="538"/>
      <c r="AA248" s="538"/>
    </row>
    <row r="249" spans="21:27" s="534" customFormat="1" x14ac:dyDescent="0.35">
      <c r="U249" s="538"/>
      <c r="V249" s="542"/>
      <c r="W249" s="538"/>
      <c r="X249" s="538"/>
      <c r="Y249" s="538"/>
      <c r="Z249" s="538"/>
      <c r="AA249" s="538"/>
    </row>
    <row r="250" spans="21:27" s="534" customFormat="1" x14ac:dyDescent="0.35">
      <c r="U250" s="538"/>
      <c r="V250" s="542"/>
      <c r="W250" s="538"/>
      <c r="X250" s="538"/>
      <c r="Y250" s="538"/>
      <c r="Z250" s="538"/>
      <c r="AA250" s="538"/>
    </row>
    <row r="251" spans="21:27" s="534" customFormat="1" x14ac:dyDescent="0.35">
      <c r="U251" s="538"/>
      <c r="V251" s="542"/>
      <c r="W251" s="538"/>
      <c r="X251" s="538"/>
      <c r="Y251" s="538"/>
      <c r="Z251" s="538"/>
      <c r="AA251" s="538"/>
    </row>
    <row r="252" spans="21:27" s="534" customFormat="1" x14ac:dyDescent="0.35">
      <c r="U252" s="538"/>
      <c r="V252" s="542"/>
      <c r="W252" s="538"/>
      <c r="X252" s="538"/>
      <c r="Y252" s="538"/>
      <c r="Z252" s="538"/>
      <c r="AA252" s="538"/>
    </row>
    <row r="253" spans="21:27" s="534" customFormat="1" x14ac:dyDescent="0.35">
      <c r="U253" s="538"/>
      <c r="V253" s="542"/>
      <c r="W253" s="538"/>
      <c r="X253" s="538"/>
      <c r="Y253" s="538"/>
      <c r="Z253" s="538"/>
      <c r="AA253" s="538"/>
    </row>
    <row r="254" spans="21:27" s="534" customFormat="1" x14ac:dyDescent="0.35">
      <c r="U254" s="538"/>
      <c r="V254" s="542"/>
      <c r="W254" s="538"/>
      <c r="X254" s="538"/>
      <c r="Y254" s="538"/>
      <c r="Z254" s="538"/>
      <c r="AA254" s="538"/>
    </row>
  </sheetData>
  <mergeCells count="1">
    <mergeCell ref="D1:O4"/>
  </mergeCells>
  <pageMargins left="0.7" right="0.7" top="0.75" bottom="0.75" header="0.3" footer="0.3"/>
  <headerFooter>
    <oddFooter>&amp;C_x000D_&amp;1#&amp;"Calibri"&amp;10&amp;K000000 General Business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EFEEF-135D-4119-9D1B-6995140E31A6}">
  <sheetPr codeName="Sheet5">
    <tabColor rgb="FFFFFF00"/>
  </sheetPr>
  <dimension ref="A1:CG1048365"/>
  <sheetViews>
    <sheetView showGridLines="0" topLeftCell="AB1" zoomScaleNormal="100" workbookViewId="0">
      <pane ySplit="2" topLeftCell="A491" activePane="bottomLeft" state="frozen"/>
      <selection pane="bottomLeft" activeCell="A473" sqref="A473:XFD500"/>
    </sheetView>
  </sheetViews>
  <sheetFormatPr defaultRowHeight="14.5" x14ac:dyDescent="0.35"/>
  <cols>
    <col min="1" max="1" width="17.90625" bestFit="1" customWidth="1"/>
    <col min="2" max="3" width="9.08984375" customWidth="1"/>
    <col min="4" max="4" width="16.453125" bestFit="1" customWidth="1"/>
    <col min="5" max="5" width="11.90625" bestFit="1" customWidth="1"/>
    <col min="6" max="6" width="15.6328125" customWidth="1"/>
    <col min="7" max="7" width="9.08984375" customWidth="1"/>
    <col min="8" max="8" width="10" customWidth="1"/>
    <col min="9" max="9" width="11.453125" style="353" bestFit="1" customWidth="1"/>
    <col min="10" max="10" width="6.6328125" customWidth="1"/>
    <col min="11" max="11" width="18.08984375" customWidth="1"/>
    <col min="12" max="12" width="13.90625" customWidth="1"/>
    <col min="13" max="13" width="17.08984375" customWidth="1"/>
    <col min="14" max="14" width="17.453125" customWidth="1"/>
    <col min="15" max="15" width="5.453125" customWidth="1"/>
    <col min="16" max="16" width="19.453125" customWidth="1"/>
    <col min="17" max="17" width="11" customWidth="1"/>
    <col min="18" max="18" width="9.08984375" customWidth="1"/>
    <col min="19" max="19" width="18.08984375" customWidth="1"/>
    <col min="20" max="20" width="12" customWidth="1"/>
    <col min="21" max="21" width="9.08984375" customWidth="1"/>
    <col min="22" max="22" width="14.6328125" customWidth="1"/>
    <col min="23" max="23" width="17.36328125" customWidth="1"/>
    <col min="24" max="24" width="35.90625" bestFit="1" customWidth="1"/>
    <col min="25" max="25" width="17" customWidth="1"/>
    <col min="26" max="26" width="11.08984375" customWidth="1"/>
    <col min="27" max="27" width="18.36328125" customWidth="1"/>
    <col min="28" max="28" width="13.36328125" customWidth="1"/>
    <col min="29" max="29" width="14" customWidth="1"/>
    <col min="30" max="30" width="60.453125" customWidth="1"/>
    <col min="31" max="31" width="16.453125" customWidth="1"/>
    <col min="32" max="32" width="18.36328125" customWidth="1"/>
    <col min="33" max="33" width="10.453125" customWidth="1"/>
    <col min="34" max="35" width="10.54296875" customWidth="1"/>
    <col min="36" max="36" width="11.453125" customWidth="1"/>
    <col min="37" max="40" width="9.08984375" customWidth="1"/>
    <col min="41" max="41" width="10.08984375" customWidth="1"/>
    <col min="42" max="42" width="9.08984375" customWidth="1"/>
    <col min="43" max="43" width="10.08984375" customWidth="1"/>
    <col min="44" max="45" width="9.08984375" customWidth="1"/>
    <col min="46" max="47" width="11" customWidth="1"/>
    <col min="48" max="48" width="26.453125" customWidth="1"/>
    <col min="49" max="49" width="29.453125" customWidth="1"/>
    <col min="50" max="50" width="9.36328125" bestFit="1" customWidth="1"/>
    <col min="51" max="51" width="25.08984375" bestFit="1" customWidth="1"/>
    <col min="52" max="52" width="17.90625" customWidth="1"/>
    <col min="53" max="53" width="1.54296875" style="3" bestFit="1" customWidth="1"/>
    <col min="54" max="85" width="9.08984375" style="3" customWidth="1"/>
    <col min="86" max="86" width="9.08984375" customWidth="1"/>
  </cols>
  <sheetData>
    <row r="1" spans="1:52" ht="24" x14ac:dyDescent="0.35">
      <c r="A1" s="388" t="s">
        <v>565</v>
      </c>
      <c r="B1" s="388" t="s">
        <v>566</v>
      </c>
      <c r="C1" s="388" t="s">
        <v>567</v>
      </c>
      <c r="D1" s="389" t="s">
        <v>2104</v>
      </c>
      <c r="E1" s="390" t="s">
        <v>550</v>
      </c>
      <c r="F1" s="391" t="s">
        <v>551</v>
      </c>
      <c r="G1" s="391" t="s">
        <v>552</v>
      </c>
      <c r="H1" s="391" t="s">
        <v>553</v>
      </c>
      <c r="I1" s="407" t="s">
        <v>2105</v>
      </c>
      <c r="J1" s="391" t="s">
        <v>554</v>
      </c>
      <c r="K1" s="392" t="s">
        <v>555</v>
      </c>
      <c r="L1" s="393" t="s">
        <v>569</v>
      </c>
      <c r="M1" s="391" t="s">
        <v>388</v>
      </c>
      <c r="N1" s="394" t="s">
        <v>390</v>
      </c>
      <c r="O1" s="395" t="s">
        <v>570</v>
      </c>
      <c r="P1" s="396" t="s">
        <v>571</v>
      </c>
      <c r="Q1" s="397" t="s">
        <v>572</v>
      </c>
      <c r="R1" s="397" t="s">
        <v>573</v>
      </c>
      <c r="S1" s="360" t="s">
        <v>574</v>
      </c>
      <c r="T1" s="391" t="s">
        <v>2106</v>
      </c>
      <c r="U1" s="391" t="s">
        <v>575</v>
      </c>
      <c r="V1" s="398" t="s">
        <v>576</v>
      </c>
      <c r="W1" s="394" t="s">
        <v>577</v>
      </c>
      <c r="X1" s="392" t="s">
        <v>556</v>
      </c>
      <c r="Y1" s="399" t="s">
        <v>578</v>
      </c>
      <c r="Z1" s="400" t="s">
        <v>557</v>
      </c>
      <c r="AA1" s="195" t="s">
        <v>558</v>
      </c>
      <c r="AB1" s="195" t="s">
        <v>579</v>
      </c>
      <c r="AC1" s="401" t="s">
        <v>580</v>
      </c>
      <c r="AD1" s="402" t="s">
        <v>581</v>
      </c>
      <c r="AE1" s="383" t="s">
        <v>582</v>
      </c>
      <c r="AF1" s="383" t="s">
        <v>394</v>
      </c>
      <c r="AG1" s="404" t="s">
        <v>583</v>
      </c>
      <c r="AH1" s="404" t="s">
        <v>584</v>
      </c>
      <c r="AI1" s="404" t="s">
        <v>585</v>
      </c>
      <c r="AJ1" s="404" t="s">
        <v>586</v>
      </c>
      <c r="AK1" s="404" t="s">
        <v>587</v>
      </c>
      <c r="AL1" s="404" t="s">
        <v>588</v>
      </c>
      <c r="AM1" s="404" t="s">
        <v>27</v>
      </c>
      <c r="AN1" s="404" t="s">
        <v>590</v>
      </c>
      <c r="AO1" s="404" t="s">
        <v>591</v>
      </c>
      <c r="AP1" s="404" t="s">
        <v>592</v>
      </c>
      <c r="AQ1" s="404" t="s">
        <v>33</v>
      </c>
      <c r="AR1" s="404" t="s">
        <v>593</v>
      </c>
      <c r="AS1" s="404"/>
      <c r="AT1" s="404" t="s">
        <v>594</v>
      </c>
      <c r="AU1" s="404" t="s">
        <v>595</v>
      </c>
      <c r="AV1" s="402" t="s">
        <v>581</v>
      </c>
      <c r="AW1" s="404" t="s">
        <v>596</v>
      </c>
      <c r="AX1" s="405" t="s">
        <v>597</v>
      </c>
      <c r="AY1" s="406" t="s">
        <v>598</v>
      </c>
      <c r="AZ1" s="405" t="s">
        <v>2107</v>
      </c>
    </row>
    <row r="2" spans="1:52" s="3" customFormat="1" x14ac:dyDescent="0.35">
      <c r="A2" s="380">
        <v>44881.647916666669</v>
      </c>
      <c r="B2" s="436">
        <v>44866</v>
      </c>
      <c r="C2" s="357" t="s">
        <v>42</v>
      </c>
      <c r="D2" s="295"/>
      <c r="E2" s="295" t="s">
        <v>2108</v>
      </c>
      <c r="F2" s="295" t="s">
        <v>559</v>
      </c>
      <c r="G2" s="295" t="s">
        <v>2109</v>
      </c>
      <c r="H2" s="297" t="s">
        <v>164</v>
      </c>
      <c r="I2" s="417" t="s">
        <v>2110</v>
      </c>
      <c r="J2" s="295">
        <v>5010</v>
      </c>
      <c r="K2" s="295" t="s">
        <v>2111</v>
      </c>
      <c r="L2" s="298" t="s">
        <v>606</v>
      </c>
      <c r="M2" s="301" t="s">
        <v>607</v>
      </c>
      <c r="N2" s="301">
        <v>63453</v>
      </c>
      <c r="O2" s="295">
        <v>7</v>
      </c>
      <c r="P2" s="301" t="s">
        <v>648</v>
      </c>
      <c r="Q2" s="303">
        <v>23479</v>
      </c>
      <c r="R2" s="303"/>
      <c r="S2" s="304">
        <v>545021.9</v>
      </c>
      <c r="T2" s="301" t="s">
        <v>609</v>
      </c>
      <c r="U2" s="298" t="s">
        <v>610</v>
      </c>
      <c r="V2" s="367"/>
      <c r="W2" s="305" t="s">
        <v>2112</v>
      </c>
      <c r="X2" s="224" t="s">
        <v>2113</v>
      </c>
      <c r="Y2" s="299"/>
      <c r="Z2" s="299">
        <v>44605.333333333336</v>
      </c>
      <c r="AA2" s="226">
        <v>44973</v>
      </c>
      <c r="AB2" s="226">
        <v>44973</v>
      </c>
      <c r="AC2" s="306" t="s">
        <v>2114</v>
      </c>
      <c r="AD2" s="301"/>
      <c r="AE2" s="226">
        <v>44979</v>
      </c>
      <c r="AF2" s="301">
        <v>172084</v>
      </c>
      <c r="AG2" s="307">
        <v>2483</v>
      </c>
      <c r="AH2" s="307">
        <v>371.76</v>
      </c>
      <c r="AI2" s="307">
        <v>212</v>
      </c>
      <c r="AJ2" s="307">
        <v>445.02</v>
      </c>
      <c r="AK2" s="304">
        <v>0</v>
      </c>
      <c r="AL2" s="309">
        <v>25</v>
      </c>
      <c r="AM2" s="310">
        <v>0</v>
      </c>
      <c r="AN2" s="310">
        <v>0</v>
      </c>
      <c r="AO2" s="310">
        <v>0</v>
      </c>
      <c r="AP2" s="310">
        <v>0</v>
      </c>
      <c r="AQ2" s="310">
        <v>482.29</v>
      </c>
      <c r="AR2" s="304">
        <v>0</v>
      </c>
      <c r="AS2" s="304"/>
      <c r="AT2" s="160">
        <f>AG2+AH2+AI2+AJ2+AK2+AL2+AM2+AN2+AO2+AP2+AQ2</f>
        <v>4019.07</v>
      </c>
      <c r="AU2" s="160">
        <f>AT2</f>
        <v>4019.07</v>
      </c>
      <c r="AV2" s="301"/>
      <c r="AW2" s="301" t="s">
        <v>395</v>
      </c>
      <c r="AX2" s="311">
        <v>0.3125</v>
      </c>
      <c r="AY2" s="311">
        <v>0.55555555555555558</v>
      </c>
      <c r="AZ2" s="2" t="s">
        <v>613</v>
      </c>
    </row>
    <row r="3" spans="1:52" x14ac:dyDescent="0.35">
      <c r="A3" s="380">
        <v>44881.652777777781</v>
      </c>
      <c r="B3" s="291">
        <v>44866</v>
      </c>
      <c r="C3" s="291" t="s">
        <v>42</v>
      </c>
      <c r="D3" s="171"/>
      <c r="E3" s="127" t="s">
        <v>2115</v>
      </c>
      <c r="F3" s="123" t="s">
        <v>559</v>
      </c>
      <c r="G3" s="124" t="s">
        <v>2109</v>
      </c>
      <c r="H3" s="158" t="s">
        <v>2116</v>
      </c>
      <c r="I3" s="408" t="s">
        <v>2117</v>
      </c>
      <c r="J3" s="124">
        <v>5010</v>
      </c>
      <c r="K3" s="124" t="s">
        <v>2118</v>
      </c>
      <c r="L3" s="155" t="s">
        <v>2119</v>
      </c>
      <c r="M3" s="152" t="s">
        <v>607</v>
      </c>
      <c r="N3" s="124">
        <v>63244</v>
      </c>
      <c r="O3" s="124">
        <v>4</v>
      </c>
      <c r="P3" s="152" t="s">
        <v>616</v>
      </c>
      <c r="Q3" s="151">
        <v>1036</v>
      </c>
      <c r="R3" s="151"/>
      <c r="S3" s="157">
        <v>138922.99</v>
      </c>
      <c r="T3" s="152" t="s">
        <v>609</v>
      </c>
      <c r="U3" s="155" t="s">
        <v>610</v>
      </c>
      <c r="V3" s="141" t="s">
        <v>2120</v>
      </c>
      <c r="W3" s="141" t="s">
        <v>2121</v>
      </c>
      <c r="X3" s="141" t="s">
        <v>617</v>
      </c>
      <c r="Y3" s="141"/>
      <c r="Z3" s="137">
        <v>44571.5</v>
      </c>
      <c r="AA3" s="145">
        <v>44937</v>
      </c>
      <c r="AB3" s="145">
        <v>44937</v>
      </c>
      <c r="AC3" s="169" t="s">
        <v>2114</v>
      </c>
      <c r="AD3" s="1"/>
      <c r="AE3" s="145">
        <v>44932</v>
      </c>
      <c r="AF3" s="152">
        <v>167806</v>
      </c>
      <c r="AG3" s="165">
        <v>1735</v>
      </c>
      <c r="AH3" s="165">
        <v>196.37</v>
      </c>
      <c r="AI3" s="165">
        <v>127.6</v>
      </c>
      <c r="AJ3" s="165">
        <v>38.92</v>
      </c>
      <c r="AK3" s="168">
        <v>0</v>
      </c>
      <c r="AL3" s="160">
        <v>0</v>
      </c>
      <c r="AM3" s="139">
        <v>0</v>
      </c>
      <c r="AN3" s="139">
        <v>0</v>
      </c>
      <c r="AO3" s="139">
        <v>0</v>
      </c>
      <c r="AP3" s="139">
        <v>0</v>
      </c>
      <c r="AQ3" s="160">
        <v>289.49</v>
      </c>
      <c r="AR3" s="168" t="s">
        <v>1028</v>
      </c>
      <c r="AS3" s="160">
        <v>25</v>
      </c>
      <c r="AT3" s="160">
        <v>2412.38</v>
      </c>
      <c r="AU3" s="160">
        <v>2412.38</v>
      </c>
      <c r="AV3" s="1"/>
      <c r="AW3" s="152" t="s">
        <v>395</v>
      </c>
      <c r="AX3" s="149">
        <v>0.32291666666666669</v>
      </c>
      <c r="AY3" s="149">
        <v>0.36805555555555558</v>
      </c>
      <c r="AZ3" s="1" t="s">
        <v>613</v>
      </c>
    </row>
    <row r="4" spans="1:52" x14ac:dyDescent="0.35">
      <c r="A4" s="380">
        <v>44881.656944444447</v>
      </c>
      <c r="B4" s="291">
        <v>44866</v>
      </c>
      <c r="C4" s="291" t="s">
        <v>42</v>
      </c>
      <c r="D4" s="140"/>
      <c r="E4" s="127" t="s">
        <v>2122</v>
      </c>
      <c r="F4" s="124" t="s">
        <v>2123</v>
      </c>
      <c r="G4" s="127" t="s">
        <v>2109</v>
      </c>
      <c r="H4" s="127" t="s">
        <v>2124</v>
      </c>
      <c r="I4" s="59" t="s">
        <v>2125</v>
      </c>
      <c r="J4" s="127">
        <v>5014</v>
      </c>
      <c r="K4" s="127">
        <v>4700089676</v>
      </c>
      <c r="L4" s="141">
        <v>44886</v>
      </c>
      <c r="M4" s="134" t="s">
        <v>607</v>
      </c>
      <c r="N4" s="127">
        <v>62551</v>
      </c>
      <c r="O4" s="127">
        <v>5</v>
      </c>
      <c r="P4" s="134" t="s">
        <v>2126</v>
      </c>
      <c r="Q4" s="132">
        <v>805</v>
      </c>
      <c r="R4" s="132"/>
      <c r="S4" s="139">
        <v>26628.42</v>
      </c>
      <c r="T4" s="134" t="s">
        <v>609</v>
      </c>
      <c r="U4" s="134" t="s">
        <v>610</v>
      </c>
      <c r="V4" s="135"/>
      <c r="W4" s="136" t="s">
        <v>2127</v>
      </c>
      <c r="X4" s="134" t="s">
        <v>2128</v>
      </c>
      <c r="Y4" s="134"/>
      <c r="Z4" s="137">
        <v>44883.291666666664</v>
      </c>
      <c r="AA4" s="145">
        <v>44886</v>
      </c>
      <c r="AB4" s="145">
        <v>44886</v>
      </c>
      <c r="AC4" s="138" t="s">
        <v>628</v>
      </c>
      <c r="AD4" s="135"/>
      <c r="AE4" s="170">
        <v>44882</v>
      </c>
      <c r="AF4" s="134">
        <v>161570</v>
      </c>
      <c r="AG4" s="139">
        <v>645.57000000000005</v>
      </c>
      <c r="AH4" s="139">
        <v>105.46</v>
      </c>
      <c r="AI4" s="139">
        <v>114.06</v>
      </c>
      <c r="AJ4" s="139">
        <v>0</v>
      </c>
      <c r="AK4" s="139">
        <v>0</v>
      </c>
      <c r="AL4" s="139">
        <v>0</v>
      </c>
      <c r="AM4" s="139">
        <v>0</v>
      </c>
      <c r="AN4" s="139">
        <v>250</v>
      </c>
      <c r="AO4" s="139">
        <v>0</v>
      </c>
      <c r="AP4" s="139"/>
      <c r="AQ4" s="139">
        <v>155.47</v>
      </c>
      <c r="AR4" s="139">
        <v>0</v>
      </c>
      <c r="AS4" s="139">
        <v>25</v>
      </c>
      <c r="AT4" s="139">
        <f>SUM(AG4:AS4)</f>
        <v>1295.5600000000002</v>
      </c>
      <c r="AU4" s="139">
        <f>AT4</f>
        <v>1295.5600000000002</v>
      </c>
      <c r="AV4" s="135"/>
      <c r="AW4" s="134" t="s">
        <v>395</v>
      </c>
      <c r="AX4" s="172">
        <v>0.39583333333333331</v>
      </c>
      <c r="AY4" s="172">
        <v>0.48194444444444445</v>
      </c>
      <c r="AZ4" s="135" t="s">
        <v>613</v>
      </c>
    </row>
    <row r="5" spans="1:52" x14ac:dyDescent="0.35">
      <c r="A5" s="380">
        <v>44881.657638888886</v>
      </c>
      <c r="B5" s="291">
        <v>44866</v>
      </c>
      <c r="C5" s="291" t="s">
        <v>42</v>
      </c>
      <c r="D5" s="140"/>
      <c r="E5" s="127" t="s">
        <v>2129</v>
      </c>
      <c r="F5" s="123" t="s">
        <v>559</v>
      </c>
      <c r="G5" s="124" t="s">
        <v>2109</v>
      </c>
      <c r="H5" s="158" t="s">
        <v>164</v>
      </c>
      <c r="I5" s="408" t="s">
        <v>2110</v>
      </c>
      <c r="J5" s="124">
        <v>5010</v>
      </c>
      <c r="K5" s="124" t="s">
        <v>2111</v>
      </c>
      <c r="L5" s="155" t="s">
        <v>606</v>
      </c>
      <c r="M5" s="152" t="s">
        <v>607</v>
      </c>
      <c r="N5" s="242">
        <v>63452</v>
      </c>
      <c r="O5" s="124">
        <v>8</v>
      </c>
      <c r="P5" s="152" t="s">
        <v>648</v>
      </c>
      <c r="Q5" s="151">
        <v>21129</v>
      </c>
      <c r="R5" s="151"/>
      <c r="S5" s="157">
        <v>490543.29</v>
      </c>
      <c r="T5" s="152" t="s">
        <v>609</v>
      </c>
      <c r="U5" s="155" t="s">
        <v>610</v>
      </c>
      <c r="V5" s="152"/>
      <c r="W5" s="141" t="s">
        <v>2112</v>
      </c>
      <c r="X5" s="141" t="s">
        <v>2113</v>
      </c>
      <c r="Y5" s="141"/>
      <c r="Z5" s="137">
        <v>44605.333333333336</v>
      </c>
      <c r="AA5" s="145">
        <v>44973</v>
      </c>
      <c r="AB5" s="145">
        <v>44973</v>
      </c>
      <c r="AC5" s="169" t="s">
        <v>2114</v>
      </c>
      <c r="AD5" s="1"/>
      <c r="AE5" s="145">
        <v>44979</v>
      </c>
      <c r="AF5" s="152">
        <v>172083</v>
      </c>
      <c r="AG5" s="168">
        <v>2483</v>
      </c>
      <c r="AH5" s="168">
        <v>365.37</v>
      </c>
      <c r="AI5" s="168">
        <v>212</v>
      </c>
      <c r="AJ5" s="168">
        <v>390.54</v>
      </c>
      <c r="AK5" s="168">
        <v>0</v>
      </c>
      <c r="AL5" s="160">
        <v>25</v>
      </c>
      <c r="AM5" s="168">
        <v>0</v>
      </c>
      <c r="AN5" s="168">
        <v>0</v>
      </c>
      <c r="AO5" s="168">
        <v>0</v>
      </c>
      <c r="AP5" s="168">
        <v>0</v>
      </c>
      <c r="AQ5" s="168">
        <v>473.99</v>
      </c>
      <c r="AR5" s="160">
        <v>0</v>
      </c>
      <c r="AS5" s="145"/>
      <c r="AT5" s="160">
        <f>AG5+AH5+AI5+AJ5+AK5+AL5+AM5+AN5+AO5+AP5+AQ5</f>
        <v>3949.8999999999996</v>
      </c>
      <c r="AU5" s="160">
        <f>AT5</f>
        <v>3949.8999999999996</v>
      </c>
      <c r="AV5" s="1"/>
      <c r="AW5" s="152" t="s">
        <v>395</v>
      </c>
      <c r="AX5" s="149">
        <v>0.3125</v>
      </c>
      <c r="AY5" s="149">
        <v>0.47916666666666669</v>
      </c>
      <c r="AZ5" s="1" t="s">
        <v>613</v>
      </c>
    </row>
    <row r="6" spans="1:52" x14ac:dyDescent="0.35">
      <c r="A6" s="380">
        <v>44882.588194444441</v>
      </c>
      <c r="B6" s="291">
        <v>44866</v>
      </c>
      <c r="C6" s="291" t="s">
        <v>622</v>
      </c>
      <c r="D6" s="140"/>
      <c r="E6" s="127" t="s">
        <v>2130</v>
      </c>
      <c r="F6" s="123" t="s">
        <v>2131</v>
      </c>
      <c r="G6" s="127" t="s">
        <v>2109</v>
      </c>
      <c r="H6" s="127" t="s">
        <v>2132</v>
      </c>
      <c r="I6" s="59" t="s">
        <v>2133</v>
      </c>
      <c r="J6" s="127">
        <v>5014</v>
      </c>
      <c r="K6" s="127">
        <v>4700086391</v>
      </c>
      <c r="L6" s="141">
        <v>44883</v>
      </c>
      <c r="M6" s="134" t="s">
        <v>607</v>
      </c>
      <c r="N6" s="132">
        <v>62748</v>
      </c>
      <c r="O6" s="132">
        <v>15</v>
      </c>
      <c r="P6" s="134" t="s">
        <v>2134</v>
      </c>
      <c r="Q6" s="132">
        <v>10063</v>
      </c>
      <c r="R6" s="132"/>
      <c r="S6" s="139">
        <v>130844.93</v>
      </c>
      <c r="T6" s="134" t="s">
        <v>609</v>
      </c>
      <c r="U6" s="134" t="s">
        <v>610</v>
      </c>
      <c r="V6" s="140"/>
      <c r="W6" s="136" t="s">
        <v>2135</v>
      </c>
      <c r="X6" s="134" t="s">
        <v>620</v>
      </c>
      <c r="Y6" s="134"/>
      <c r="Z6" s="142">
        <v>44883.708333333336</v>
      </c>
      <c r="AA6" s="145">
        <v>44886</v>
      </c>
      <c r="AB6" s="145">
        <v>44886</v>
      </c>
      <c r="AC6" s="143" t="s">
        <v>628</v>
      </c>
      <c r="AD6" s="140"/>
      <c r="AE6" s="170">
        <v>44882</v>
      </c>
      <c r="AF6" s="134">
        <v>161590</v>
      </c>
      <c r="AG6" s="139">
        <v>2755</v>
      </c>
      <c r="AH6" s="139">
        <v>350.04</v>
      </c>
      <c r="AI6" s="139">
        <v>285.14</v>
      </c>
      <c r="AJ6" s="139">
        <v>119.02</v>
      </c>
      <c r="AK6" s="144">
        <v>0</v>
      </c>
      <c r="AL6" s="144">
        <v>0</v>
      </c>
      <c r="AM6" s="144">
        <v>0</v>
      </c>
      <c r="AN6" s="139">
        <v>250</v>
      </c>
      <c r="AO6" s="144">
        <v>0</v>
      </c>
      <c r="AP6" s="144"/>
      <c r="AQ6" s="139">
        <v>516.03</v>
      </c>
      <c r="AR6" s="144" t="s">
        <v>1028</v>
      </c>
      <c r="AS6" s="139">
        <v>25</v>
      </c>
      <c r="AT6" s="139">
        <v>4300.2299999999996</v>
      </c>
      <c r="AU6" s="139">
        <v>4300.2299999999996</v>
      </c>
      <c r="AV6" s="140"/>
      <c r="AW6" s="134" t="s">
        <v>395</v>
      </c>
      <c r="AX6" s="147">
        <v>0.3347222222222222</v>
      </c>
      <c r="AY6" s="172">
        <v>0.47500000000000003</v>
      </c>
      <c r="AZ6" s="135" t="s">
        <v>613</v>
      </c>
    </row>
    <row r="7" spans="1:52" x14ac:dyDescent="0.35">
      <c r="A7" s="380">
        <v>44883.634722222225</v>
      </c>
      <c r="B7" s="291">
        <v>44866</v>
      </c>
      <c r="C7" s="291" t="s">
        <v>622</v>
      </c>
      <c r="D7" s="140"/>
      <c r="E7" s="127" t="s">
        <v>2136</v>
      </c>
      <c r="F7" s="123" t="s">
        <v>2137</v>
      </c>
      <c r="G7" s="127" t="s">
        <v>2109</v>
      </c>
      <c r="H7" s="127" t="s">
        <v>2138</v>
      </c>
      <c r="I7" s="59" t="s">
        <v>2139</v>
      </c>
      <c r="J7" s="127">
        <v>5014</v>
      </c>
      <c r="K7" s="127">
        <v>4700089676</v>
      </c>
      <c r="L7" s="141">
        <v>44886</v>
      </c>
      <c r="M7" s="134" t="s">
        <v>607</v>
      </c>
      <c r="N7" s="132">
        <v>62753</v>
      </c>
      <c r="O7" s="132">
        <v>10</v>
      </c>
      <c r="P7" s="134" t="s">
        <v>2126</v>
      </c>
      <c r="Q7" s="132">
        <v>1625</v>
      </c>
      <c r="R7" s="132"/>
      <c r="S7" s="139">
        <v>48484.93</v>
      </c>
      <c r="T7" s="134" t="s">
        <v>609</v>
      </c>
      <c r="U7" s="134" t="s">
        <v>610</v>
      </c>
      <c r="V7" s="140"/>
      <c r="W7" s="136" t="s">
        <v>2140</v>
      </c>
      <c r="X7" s="134" t="s">
        <v>2128</v>
      </c>
      <c r="Y7" s="134"/>
      <c r="Z7" s="142">
        <v>44883.291666666664</v>
      </c>
      <c r="AA7" s="145">
        <v>44886</v>
      </c>
      <c r="AB7" s="145">
        <v>44886</v>
      </c>
      <c r="AC7" s="143" t="s">
        <v>628</v>
      </c>
      <c r="AD7" s="140"/>
      <c r="AE7" s="170">
        <v>44882</v>
      </c>
      <c r="AF7" s="134">
        <v>161565</v>
      </c>
      <c r="AG7" s="139">
        <v>1303.18</v>
      </c>
      <c r="AH7" s="139">
        <v>172.49</v>
      </c>
      <c r="AI7" s="139">
        <v>114.06</v>
      </c>
      <c r="AJ7" s="144">
        <v>0</v>
      </c>
      <c r="AK7" s="144">
        <v>0</v>
      </c>
      <c r="AL7" s="144">
        <v>0</v>
      </c>
      <c r="AM7" s="144">
        <v>0</v>
      </c>
      <c r="AN7" s="139">
        <v>250</v>
      </c>
      <c r="AO7" s="144">
        <v>0</v>
      </c>
      <c r="AP7" s="144"/>
      <c r="AQ7" s="139">
        <v>254.28</v>
      </c>
      <c r="AR7" s="139">
        <v>5.3463700000000003</v>
      </c>
      <c r="AS7" s="139">
        <v>25</v>
      </c>
      <c r="AT7" s="139">
        <v>2119.0100000000002</v>
      </c>
      <c r="AU7" s="139">
        <v>2119.0100000000002</v>
      </c>
      <c r="AV7" s="140"/>
      <c r="AW7" s="134" t="s">
        <v>395</v>
      </c>
      <c r="AX7" s="147">
        <v>0.39583333333333331</v>
      </c>
      <c r="AY7" s="172">
        <v>0.48194444444444445</v>
      </c>
      <c r="AZ7" s="135" t="s">
        <v>613</v>
      </c>
    </row>
    <row r="8" spans="1:52" x14ac:dyDescent="0.35">
      <c r="A8" s="380">
        <v>44886.629861111112</v>
      </c>
      <c r="B8" s="291">
        <v>44866</v>
      </c>
      <c r="C8" s="291" t="s">
        <v>42</v>
      </c>
      <c r="D8" s="135"/>
      <c r="E8" s="127" t="s">
        <v>2141</v>
      </c>
      <c r="F8" s="123" t="s">
        <v>2142</v>
      </c>
      <c r="G8" s="127" t="s">
        <v>2109</v>
      </c>
      <c r="H8" s="127" t="s">
        <v>2143</v>
      </c>
      <c r="I8" s="59" t="s">
        <v>2144</v>
      </c>
      <c r="J8" s="127">
        <v>5002</v>
      </c>
      <c r="K8" s="127" t="s">
        <v>2145</v>
      </c>
      <c r="L8" s="141" t="s">
        <v>2119</v>
      </c>
      <c r="M8" s="134" t="s">
        <v>607</v>
      </c>
      <c r="N8" s="132">
        <v>62764</v>
      </c>
      <c r="O8" s="132">
        <v>2</v>
      </c>
      <c r="P8" s="134" t="s">
        <v>619</v>
      </c>
      <c r="Q8" s="132">
        <v>2750</v>
      </c>
      <c r="R8" s="132"/>
      <c r="S8" s="139">
        <v>614964.34</v>
      </c>
      <c r="T8" s="134" t="s">
        <v>609</v>
      </c>
      <c r="U8" s="134" t="s">
        <v>610</v>
      </c>
      <c r="V8" s="140"/>
      <c r="W8" s="136" t="s">
        <v>2146</v>
      </c>
      <c r="X8" s="134" t="s">
        <v>2147</v>
      </c>
      <c r="Y8" s="134"/>
      <c r="Z8" s="142">
        <v>44887.333333333336</v>
      </c>
      <c r="AA8" s="145">
        <v>44887</v>
      </c>
      <c r="AB8" s="145">
        <v>44888</v>
      </c>
      <c r="AC8" s="143" t="s">
        <v>628</v>
      </c>
      <c r="AD8" s="140"/>
      <c r="AE8" s="170">
        <v>44886</v>
      </c>
      <c r="AF8" s="134">
        <v>162045</v>
      </c>
      <c r="AG8" s="139">
        <v>1990</v>
      </c>
      <c r="AH8" s="144">
        <v>361.65</v>
      </c>
      <c r="AI8" s="139">
        <v>171.09</v>
      </c>
      <c r="AJ8" s="144">
        <v>0</v>
      </c>
      <c r="AK8" s="144">
        <v>0</v>
      </c>
      <c r="AL8" s="144">
        <v>0</v>
      </c>
      <c r="AM8" s="144">
        <v>0</v>
      </c>
      <c r="AN8" s="139">
        <v>250</v>
      </c>
      <c r="AO8" s="144">
        <v>514.96</v>
      </c>
      <c r="AP8" s="144">
        <v>597</v>
      </c>
      <c r="AQ8" s="139">
        <v>533.14</v>
      </c>
      <c r="AR8" s="144" t="s">
        <v>1028</v>
      </c>
      <c r="AS8" s="139">
        <v>25</v>
      </c>
      <c r="AT8" s="139">
        <f>SUM(AG8:AQ8,AS8)</f>
        <v>4442.84</v>
      </c>
      <c r="AU8" s="139">
        <f>AT8</f>
        <v>4442.84</v>
      </c>
      <c r="AV8" s="140"/>
      <c r="AW8" s="134" t="s">
        <v>395</v>
      </c>
      <c r="AX8" s="147">
        <v>0.57986111111111105</v>
      </c>
      <c r="AY8" s="147">
        <v>0.70138888888888884</v>
      </c>
      <c r="AZ8" s="135" t="s">
        <v>2148</v>
      </c>
    </row>
    <row r="9" spans="1:52" x14ac:dyDescent="0.35">
      <c r="A9" s="380">
        <v>44886.65902777778</v>
      </c>
      <c r="B9" s="291">
        <v>44866</v>
      </c>
      <c r="C9" s="291" t="s">
        <v>42</v>
      </c>
      <c r="D9" s="135"/>
      <c r="E9" s="361" t="s">
        <v>2149</v>
      </c>
      <c r="F9" s="123" t="s">
        <v>2131</v>
      </c>
      <c r="G9" s="127" t="s">
        <v>2109</v>
      </c>
      <c r="H9" s="127" t="s">
        <v>2150</v>
      </c>
      <c r="I9" s="59" t="s">
        <v>2151</v>
      </c>
      <c r="J9" s="127">
        <v>5013</v>
      </c>
      <c r="K9" s="127" t="s">
        <v>2152</v>
      </c>
      <c r="L9" s="141">
        <v>44883</v>
      </c>
      <c r="M9" s="134" t="s">
        <v>607</v>
      </c>
      <c r="N9" s="132">
        <v>62749</v>
      </c>
      <c r="O9" s="132">
        <v>17</v>
      </c>
      <c r="P9" s="134" t="s">
        <v>2134</v>
      </c>
      <c r="Q9" s="132">
        <v>19711</v>
      </c>
      <c r="R9" s="132"/>
      <c r="S9" s="139">
        <v>219023.71</v>
      </c>
      <c r="T9" s="134" t="s">
        <v>609</v>
      </c>
      <c r="U9" s="134" t="s">
        <v>610</v>
      </c>
      <c r="V9" s="140"/>
      <c r="W9" s="136" t="s">
        <v>2153</v>
      </c>
      <c r="X9" s="134" t="s">
        <v>2154</v>
      </c>
      <c r="Y9" s="134"/>
      <c r="Z9" s="142">
        <v>44883.708333333336</v>
      </c>
      <c r="AA9" s="145">
        <v>44886</v>
      </c>
      <c r="AB9" s="145">
        <v>44886</v>
      </c>
      <c r="AC9" s="143" t="s">
        <v>628</v>
      </c>
      <c r="AD9" s="140"/>
      <c r="AE9" s="170">
        <v>44883</v>
      </c>
      <c r="AF9" s="134">
        <v>161648</v>
      </c>
      <c r="AG9" s="139">
        <v>2755</v>
      </c>
      <c r="AH9" s="139">
        <v>350.04</v>
      </c>
      <c r="AI9" s="139">
        <v>285.14</v>
      </c>
      <c r="AJ9" s="139">
        <v>119.02</v>
      </c>
      <c r="AK9" s="144">
        <v>0</v>
      </c>
      <c r="AL9" s="144">
        <v>0</v>
      </c>
      <c r="AM9" s="144">
        <v>0</v>
      </c>
      <c r="AN9" s="139">
        <v>250</v>
      </c>
      <c r="AO9" s="144">
        <v>0</v>
      </c>
      <c r="AP9" s="144"/>
      <c r="AQ9" s="139">
        <v>516.03</v>
      </c>
      <c r="AR9" s="144" t="s">
        <v>1028</v>
      </c>
      <c r="AS9" s="139">
        <v>25</v>
      </c>
      <c r="AT9" s="139">
        <v>4300.2299999999996</v>
      </c>
      <c r="AU9" s="139">
        <v>4300.2299999999996</v>
      </c>
      <c r="AV9" s="140"/>
      <c r="AW9" s="134" t="s">
        <v>395</v>
      </c>
      <c r="AX9" s="147">
        <v>0.37222222222222223</v>
      </c>
      <c r="AY9" s="172">
        <v>0.50694444444444442</v>
      </c>
      <c r="AZ9" s="135" t="s">
        <v>613</v>
      </c>
    </row>
    <row r="10" spans="1:52" x14ac:dyDescent="0.35">
      <c r="A10" s="380">
        <v>44886.65902777778</v>
      </c>
      <c r="B10" s="291">
        <v>44866</v>
      </c>
      <c r="C10" s="291" t="s">
        <v>42</v>
      </c>
      <c r="D10" s="135"/>
      <c r="E10" s="185" t="s">
        <v>2149</v>
      </c>
      <c r="F10" s="123" t="s">
        <v>2142</v>
      </c>
      <c r="G10" s="127" t="s">
        <v>2109</v>
      </c>
      <c r="H10" s="127" t="s">
        <v>2155</v>
      </c>
      <c r="I10" s="59" t="s">
        <v>2156</v>
      </c>
      <c r="J10" s="127">
        <v>5002</v>
      </c>
      <c r="K10" s="127" t="s">
        <v>2157</v>
      </c>
      <c r="L10" s="141" t="s">
        <v>2119</v>
      </c>
      <c r="M10" s="134" t="s">
        <v>607</v>
      </c>
      <c r="N10" s="132">
        <v>63765</v>
      </c>
      <c r="O10" s="132">
        <v>1</v>
      </c>
      <c r="P10" s="134" t="s">
        <v>2134</v>
      </c>
      <c r="Q10" s="132">
        <v>250</v>
      </c>
      <c r="R10" s="132"/>
      <c r="S10" s="139">
        <v>30945.65</v>
      </c>
      <c r="T10" s="134" t="s">
        <v>609</v>
      </c>
      <c r="U10" s="134" t="s">
        <v>610</v>
      </c>
      <c r="V10" s="140"/>
      <c r="W10" s="136" t="s">
        <v>2158</v>
      </c>
      <c r="X10" s="134" t="s">
        <v>561</v>
      </c>
      <c r="Y10" s="134"/>
      <c r="Z10" s="142">
        <v>44887.333333333336</v>
      </c>
      <c r="AA10" s="145">
        <v>44887</v>
      </c>
      <c r="AB10" s="145">
        <v>44888</v>
      </c>
      <c r="AC10" s="143" t="s">
        <v>628</v>
      </c>
      <c r="AD10" s="140"/>
      <c r="AE10" s="170">
        <v>44886</v>
      </c>
      <c r="AF10" s="134">
        <v>162042</v>
      </c>
      <c r="AG10" s="139">
        <v>201.82</v>
      </c>
      <c r="AH10" s="144">
        <v>0</v>
      </c>
      <c r="AI10" s="139">
        <v>114.06</v>
      </c>
      <c r="AJ10" s="144">
        <v>0</v>
      </c>
      <c r="AK10" s="144">
        <v>0</v>
      </c>
      <c r="AL10" s="144">
        <v>0</v>
      </c>
      <c r="AM10" s="144">
        <v>0</v>
      </c>
      <c r="AN10" s="139">
        <v>250</v>
      </c>
      <c r="AO10" s="144">
        <v>60.23</v>
      </c>
      <c r="AP10" s="144"/>
      <c r="AQ10" s="139">
        <v>88.79</v>
      </c>
      <c r="AR10" s="144">
        <v>5.3818599999999996</v>
      </c>
      <c r="AS10" s="139">
        <v>25</v>
      </c>
      <c r="AT10" s="139">
        <f>SUM(AG10,AH10,AI10,AJ10,AK10,AL10,AM10,AN10,AO10,AQ10,AS10)</f>
        <v>739.9</v>
      </c>
      <c r="AU10" s="139">
        <f t="shared" ref="AU10:AU41" si="0">AT10</f>
        <v>739.9</v>
      </c>
      <c r="AV10" s="140"/>
      <c r="AW10" s="134" t="s">
        <v>395</v>
      </c>
      <c r="AX10" s="147">
        <v>0.57986111111111105</v>
      </c>
      <c r="AY10" s="147">
        <v>0.70138888888888884</v>
      </c>
      <c r="AZ10" s="135" t="s">
        <v>2148</v>
      </c>
    </row>
    <row r="11" spans="1:52" x14ac:dyDescent="0.35">
      <c r="A11" s="380">
        <v>44886.65902777778</v>
      </c>
      <c r="B11" s="291">
        <v>44866</v>
      </c>
      <c r="C11" s="291" t="s">
        <v>42</v>
      </c>
      <c r="D11" s="135"/>
      <c r="E11" s="127" t="s">
        <v>2149</v>
      </c>
      <c r="F11" s="124" t="s">
        <v>2159</v>
      </c>
      <c r="G11" s="127" t="s">
        <v>2109</v>
      </c>
      <c r="H11" s="127" t="s">
        <v>2160</v>
      </c>
      <c r="I11" s="59" t="s">
        <v>2161</v>
      </c>
      <c r="J11" s="127">
        <v>5010</v>
      </c>
      <c r="K11" s="127">
        <v>4700089977</v>
      </c>
      <c r="L11" s="141">
        <v>44890</v>
      </c>
      <c r="M11" s="134" t="s">
        <v>607</v>
      </c>
      <c r="N11" s="127">
        <v>62792</v>
      </c>
      <c r="O11" s="127">
        <v>34</v>
      </c>
      <c r="P11" s="134" t="s">
        <v>2134</v>
      </c>
      <c r="Q11" s="132">
        <v>101642</v>
      </c>
      <c r="R11" s="132"/>
      <c r="S11" s="139">
        <v>608599.39</v>
      </c>
      <c r="T11" s="134" t="s">
        <v>609</v>
      </c>
      <c r="U11" s="134" t="s">
        <v>610</v>
      </c>
      <c r="V11" s="134" t="s">
        <v>2162</v>
      </c>
      <c r="W11" s="134" t="s">
        <v>2163</v>
      </c>
      <c r="X11" s="134" t="s">
        <v>2164</v>
      </c>
      <c r="Y11" s="134"/>
      <c r="Z11" s="137">
        <v>44888.708333333336</v>
      </c>
      <c r="AA11" s="145">
        <v>44889</v>
      </c>
      <c r="AB11" s="145">
        <v>44889</v>
      </c>
      <c r="AC11" s="138" t="s">
        <v>628</v>
      </c>
      <c r="AD11" s="135"/>
      <c r="AE11" s="170">
        <v>44888</v>
      </c>
      <c r="AF11" s="134">
        <v>162431</v>
      </c>
      <c r="AG11" s="139">
        <v>2755</v>
      </c>
      <c r="AH11" s="144">
        <v>389.56</v>
      </c>
      <c r="AI11" s="139">
        <v>285.14</v>
      </c>
      <c r="AJ11" s="144">
        <v>506.77</v>
      </c>
      <c r="AK11" s="144">
        <v>0</v>
      </c>
      <c r="AL11" s="144">
        <v>0</v>
      </c>
      <c r="AM11" s="144">
        <v>0</v>
      </c>
      <c r="AN11" s="139">
        <v>250</v>
      </c>
      <c r="AO11" s="144">
        <v>0</v>
      </c>
      <c r="AP11" s="144">
        <v>0</v>
      </c>
      <c r="AQ11" s="139">
        <v>574.29</v>
      </c>
      <c r="AR11" s="144" t="s">
        <v>1028</v>
      </c>
      <c r="AS11" s="139">
        <v>25</v>
      </c>
      <c r="AT11" s="139">
        <f t="shared" ref="AT11:AT42" si="1">SUM(AG11:AQ11,AS11)</f>
        <v>4785.7599999999993</v>
      </c>
      <c r="AU11" s="139">
        <f t="shared" si="0"/>
        <v>4785.7599999999993</v>
      </c>
      <c r="AV11" s="135"/>
      <c r="AW11" s="134" t="s">
        <v>395</v>
      </c>
      <c r="AX11" s="147">
        <v>0.29166666666666669</v>
      </c>
      <c r="AY11" s="147">
        <v>0.51250000000000007</v>
      </c>
      <c r="AZ11" s="135" t="s">
        <v>613</v>
      </c>
    </row>
    <row r="12" spans="1:52" x14ac:dyDescent="0.35">
      <c r="A12" s="380">
        <v>44886.65902777778</v>
      </c>
      <c r="B12" s="291">
        <v>44866</v>
      </c>
      <c r="C12" s="291" t="s">
        <v>42</v>
      </c>
      <c r="D12" s="135"/>
      <c r="E12" s="127" t="s">
        <v>2149</v>
      </c>
      <c r="F12" s="123" t="s">
        <v>2165</v>
      </c>
      <c r="G12" s="127" t="s">
        <v>2109</v>
      </c>
      <c r="H12" s="127" t="s">
        <v>2166</v>
      </c>
      <c r="I12" s="59" t="s">
        <v>2167</v>
      </c>
      <c r="J12" s="127">
        <v>5014</v>
      </c>
      <c r="K12" s="127">
        <v>4700089918</v>
      </c>
      <c r="L12" s="141">
        <v>44889</v>
      </c>
      <c r="M12" s="134" t="s">
        <v>607</v>
      </c>
      <c r="N12" s="132">
        <v>62790</v>
      </c>
      <c r="O12" s="132">
        <v>3</v>
      </c>
      <c r="P12" s="134" t="s">
        <v>2168</v>
      </c>
      <c r="Q12" s="132">
        <v>550</v>
      </c>
      <c r="R12" s="132"/>
      <c r="S12" s="139">
        <v>148532.97</v>
      </c>
      <c r="T12" s="134" t="s">
        <v>609</v>
      </c>
      <c r="U12" s="134" t="s">
        <v>610</v>
      </c>
      <c r="V12" s="135"/>
      <c r="W12" s="134" t="s">
        <v>2169</v>
      </c>
      <c r="X12" s="134" t="s">
        <v>2170</v>
      </c>
      <c r="Y12" s="134"/>
      <c r="Z12" s="142">
        <v>44888.708333333336</v>
      </c>
      <c r="AA12" s="145">
        <v>44889</v>
      </c>
      <c r="AB12" s="145">
        <v>44889</v>
      </c>
      <c r="AC12" s="138" t="s">
        <v>628</v>
      </c>
      <c r="AD12" s="135"/>
      <c r="AE12" s="170">
        <v>44887</v>
      </c>
      <c r="AF12" s="134">
        <v>162218</v>
      </c>
      <c r="AG12" s="139">
        <v>1990</v>
      </c>
      <c r="AH12" s="144">
        <v>253.95</v>
      </c>
      <c r="AI12" s="139">
        <v>171.09</v>
      </c>
      <c r="AJ12" s="144">
        <v>48.53</v>
      </c>
      <c r="AK12" s="144">
        <v>0</v>
      </c>
      <c r="AL12" s="144">
        <v>0</v>
      </c>
      <c r="AM12" s="144">
        <v>0</v>
      </c>
      <c r="AN12" s="139">
        <v>250</v>
      </c>
      <c r="AO12" s="144">
        <v>0</v>
      </c>
      <c r="AP12" s="144">
        <v>0</v>
      </c>
      <c r="AQ12" s="139">
        <v>373.35</v>
      </c>
      <c r="AR12" s="144" t="s">
        <v>1028</v>
      </c>
      <c r="AS12" s="139">
        <v>25</v>
      </c>
      <c r="AT12" s="139">
        <f t="shared" si="1"/>
        <v>3111.92</v>
      </c>
      <c r="AU12" s="139">
        <f t="shared" si="0"/>
        <v>3111.92</v>
      </c>
      <c r="AV12" s="135"/>
      <c r="AW12" s="134" t="s">
        <v>395</v>
      </c>
      <c r="AX12" s="147">
        <v>0.49652777777777773</v>
      </c>
      <c r="AY12" s="147">
        <v>0.59722222222222221</v>
      </c>
      <c r="AZ12" s="135" t="s">
        <v>613</v>
      </c>
    </row>
    <row r="13" spans="1:52" x14ac:dyDescent="0.35">
      <c r="A13" s="380">
        <v>44887.53402777778</v>
      </c>
      <c r="B13" s="291">
        <v>44866</v>
      </c>
      <c r="C13" s="291" t="s">
        <v>42</v>
      </c>
      <c r="D13" s="135"/>
      <c r="E13" s="127" t="s">
        <v>2171</v>
      </c>
      <c r="F13" s="123" t="s">
        <v>2172</v>
      </c>
      <c r="G13" s="127" t="s">
        <v>2109</v>
      </c>
      <c r="H13" s="127" t="s">
        <v>2173</v>
      </c>
      <c r="I13" s="59" t="s">
        <v>2174</v>
      </c>
      <c r="J13" s="127">
        <v>5014</v>
      </c>
      <c r="K13" s="127">
        <v>4700085582</v>
      </c>
      <c r="L13" s="141">
        <v>44890</v>
      </c>
      <c r="M13" s="134" t="s">
        <v>607</v>
      </c>
      <c r="N13" s="132">
        <v>62804</v>
      </c>
      <c r="O13" s="127">
        <v>5</v>
      </c>
      <c r="P13" s="134" t="s">
        <v>2175</v>
      </c>
      <c r="Q13" s="132">
        <v>780</v>
      </c>
      <c r="R13" s="132"/>
      <c r="S13" s="139">
        <v>124554.83</v>
      </c>
      <c r="T13" s="134" t="s">
        <v>2176</v>
      </c>
      <c r="U13" s="134" t="s">
        <v>610</v>
      </c>
      <c r="V13" s="135"/>
      <c r="W13" s="134" t="s">
        <v>2177</v>
      </c>
      <c r="X13" s="134" t="s">
        <v>2178</v>
      </c>
      <c r="Y13" s="134"/>
      <c r="Z13" s="142">
        <v>44890.583333333336</v>
      </c>
      <c r="AA13" s="145">
        <v>44893</v>
      </c>
      <c r="AB13" s="145">
        <v>44893</v>
      </c>
      <c r="AC13" s="138" t="s">
        <v>628</v>
      </c>
      <c r="AD13" s="135"/>
      <c r="AE13" s="170">
        <v>44889</v>
      </c>
      <c r="AF13" s="134">
        <v>162534</v>
      </c>
      <c r="AG13" s="139">
        <v>627.87</v>
      </c>
      <c r="AH13" s="144">
        <v>78.17</v>
      </c>
      <c r="AI13" s="139">
        <v>114.06</v>
      </c>
      <c r="AJ13" s="144">
        <v>0</v>
      </c>
      <c r="AK13" s="144">
        <v>0</v>
      </c>
      <c r="AL13" s="144">
        <v>0</v>
      </c>
      <c r="AM13" s="144">
        <v>0</v>
      </c>
      <c r="AN13" s="144">
        <v>0</v>
      </c>
      <c r="AO13" s="144">
        <v>0</v>
      </c>
      <c r="AP13" s="144">
        <v>0</v>
      </c>
      <c r="AQ13" s="139">
        <v>115.24</v>
      </c>
      <c r="AR13" s="144">
        <v>5.3663699999999999</v>
      </c>
      <c r="AS13" s="139">
        <v>25</v>
      </c>
      <c r="AT13" s="139">
        <f t="shared" si="1"/>
        <v>960.33999999999992</v>
      </c>
      <c r="AU13" s="144">
        <f t="shared" si="0"/>
        <v>960.33999999999992</v>
      </c>
      <c r="AV13" s="135"/>
      <c r="AW13" s="134" t="s">
        <v>395</v>
      </c>
      <c r="AX13" s="147">
        <v>0.46527777777777773</v>
      </c>
      <c r="AY13" s="147">
        <v>0.65972222222222221</v>
      </c>
      <c r="AZ13" s="135" t="s">
        <v>613</v>
      </c>
    </row>
    <row r="14" spans="1:52" x14ac:dyDescent="0.35">
      <c r="A14" s="380">
        <v>44887.621527777781</v>
      </c>
      <c r="B14" s="291">
        <v>44866</v>
      </c>
      <c r="C14" s="291" t="s">
        <v>42</v>
      </c>
      <c r="D14" s="135"/>
      <c r="E14" s="127" t="s">
        <v>2179</v>
      </c>
      <c r="F14" s="123" t="s">
        <v>2165</v>
      </c>
      <c r="G14" s="127" t="s">
        <v>2109</v>
      </c>
      <c r="H14" s="127" t="s">
        <v>2180</v>
      </c>
      <c r="I14" s="59" t="s">
        <v>2181</v>
      </c>
      <c r="J14" s="127">
        <v>5002</v>
      </c>
      <c r="K14" s="127" t="s">
        <v>2182</v>
      </c>
      <c r="L14" s="141" t="s">
        <v>2119</v>
      </c>
      <c r="M14" s="134" t="s">
        <v>607</v>
      </c>
      <c r="N14" s="132">
        <v>62808</v>
      </c>
      <c r="O14" s="132">
        <v>1</v>
      </c>
      <c r="P14" s="134" t="s">
        <v>619</v>
      </c>
      <c r="Q14" s="132">
        <v>163</v>
      </c>
      <c r="R14" s="132"/>
      <c r="S14" s="139">
        <v>22082.639999999999</v>
      </c>
      <c r="T14" s="134" t="s">
        <v>2176</v>
      </c>
      <c r="U14" s="134" t="s">
        <v>610</v>
      </c>
      <c r="V14" s="135"/>
      <c r="W14" s="134" t="s">
        <v>2183</v>
      </c>
      <c r="X14" s="134" t="s">
        <v>623</v>
      </c>
      <c r="Y14" s="134"/>
      <c r="Z14" s="142">
        <v>44888.958333333336</v>
      </c>
      <c r="AA14" s="145">
        <v>44889</v>
      </c>
      <c r="AB14" s="145">
        <v>44889</v>
      </c>
      <c r="AC14" s="138" t="s">
        <v>628</v>
      </c>
      <c r="AD14" s="135"/>
      <c r="AE14" s="170">
        <v>44888</v>
      </c>
      <c r="AF14" s="134">
        <v>162381</v>
      </c>
      <c r="AG14" s="139">
        <v>130.85</v>
      </c>
      <c r="AH14" s="144">
        <v>27.51</v>
      </c>
      <c r="AI14" s="139">
        <v>114.06</v>
      </c>
      <c r="AJ14" s="144">
        <v>0</v>
      </c>
      <c r="AK14" s="144">
        <v>0</v>
      </c>
      <c r="AL14" s="144">
        <v>0</v>
      </c>
      <c r="AM14" s="144">
        <v>0</v>
      </c>
      <c r="AN14" s="144">
        <v>0</v>
      </c>
      <c r="AO14" s="144">
        <v>0</v>
      </c>
      <c r="AP14" s="144">
        <v>0</v>
      </c>
      <c r="AQ14" s="139">
        <v>40.56</v>
      </c>
      <c r="AR14" s="144">
        <v>5.3517900000000003</v>
      </c>
      <c r="AS14" s="139">
        <v>25</v>
      </c>
      <c r="AT14" s="139">
        <f t="shared" si="1"/>
        <v>337.97999999999996</v>
      </c>
      <c r="AU14" s="139">
        <f t="shared" si="0"/>
        <v>337.97999999999996</v>
      </c>
      <c r="AV14" s="135"/>
      <c r="AW14" s="134" t="s">
        <v>395</v>
      </c>
      <c r="AX14" s="147">
        <v>0.49652777777777773</v>
      </c>
      <c r="AY14" s="147">
        <v>0.59722222222222221</v>
      </c>
      <c r="AZ14" s="135" t="s">
        <v>613</v>
      </c>
    </row>
    <row r="15" spans="1:52" x14ac:dyDescent="0.35">
      <c r="A15" s="380">
        <v>44887.621527777781</v>
      </c>
      <c r="B15" s="291">
        <v>44866</v>
      </c>
      <c r="C15" s="291" t="s">
        <v>42</v>
      </c>
      <c r="D15" s="135"/>
      <c r="E15" s="127" t="s">
        <v>2179</v>
      </c>
      <c r="F15" s="124" t="s">
        <v>634</v>
      </c>
      <c r="G15" s="127" t="s">
        <v>2109</v>
      </c>
      <c r="H15" s="127" t="s">
        <v>2160</v>
      </c>
      <c r="I15" s="59" t="s">
        <v>2161</v>
      </c>
      <c r="J15" s="127">
        <v>5010</v>
      </c>
      <c r="K15" s="127">
        <v>4700089977</v>
      </c>
      <c r="L15" s="141">
        <v>44890</v>
      </c>
      <c r="M15" s="134" t="s">
        <v>607</v>
      </c>
      <c r="N15" s="127">
        <v>62793</v>
      </c>
      <c r="O15" s="127">
        <v>34</v>
      </c>
      <c r="P15" s="134" t="s">
        <v>2134</v>
      </c>
      <c r="Q15" s="132">
        <v>101642</v>
      </c>
      <c r="R15" s="132"/>
      <c r="S15" s="139">
        <v>606772.62</v>
      </c>
      <c r="T15" s="134" t="s">
        <v>609</v>
      </c>
      <c r="U15" s="134" t="s">
        <v>610</v>
      </c>
      <c r="V15" s="134" t="s">
        <v>2184</v>
      </c>
      <c r="W15" s="134" t="s">
        <v>2163</v>
      </c>
      <c r="X15" s="134" t="s">
        <v>2164</v>
      </c>
      <c r="Y15" s="134"/>
      <c r="Z15" s="137">
        <v>44889.333333333336</v>
      </c>
      <c r="AA15" s="145">
        <v>44890</v>
      </c>
      <c r="AB15" s="145">
        <v>44890</v>
      </c>
      <c r="AC15" s="138" t="s">
        <v>628</v>
      </c>
      <c r="AD15" s="135"/>
      <c r="AE15" s="170">
        <v>44888</v>
      </c>
      <c r="AF15" s="134">
        <v>162241</v>
      </c>
      <c r="AG15" s="139">
        <v>2755</v>
      </c>
      <c r="AH15" s="144">
        <v>389.56</v>
      </c>
      <c r="AI15" s="139">
        <v>285.14</v>
      </c>
      <c r="AJ15" s="144">
        <v>506.77</v>
      </c>
      <c r="AK15" s="144">
        <v>0</v>
      </c>
      <c r="AL15" s="144">
        <v>0</v>
      </c>
      <c r="AM15" s="144">
        <v>0</v>
      </c>
      <c r="AN15" s="139">
        <v>250</v>
      </c>
      <c r="AO15" s="144">
        <v>0</v>
      </c>
      <c r="AP15" s="144">
        <v>0</v>
      </c>
      <c r="AQ15" s="139">
        <v>574.29</v>
      </c>
      <c r="AR15" s="144" t="s">
        <v>1028</v>
      </c>
      <c r="AS15" s="139">
        <v>25</v>
      </c>
      <c r="AT15" s="139">
        <f t="shared" si="1"/>
        <v>4785.7599999999993</v>
      </c>
      <c r="AU15" s="139">
        <f t="shared" si="0"/>
        <v>4785.7599999999993</v>
      </c>
      <c r="AV15" s="135"/>
      <c r="AW15" s="134" t="s">
        <v>395</v>
      </c>
      <c r="AX15" s="147">
        <v>0.29166666666666669</v>
      </c>
      <c r="AY15" s="147">
        <v>0.41666666666666669</v>
      </c>
      <c r="AZ15" s="135" t="s">
        <v>613</v>
      </c>
    </row>
    <row r="16" spans="1:52" x14ac:dyDescent="0.35">
      <c r="A16" s="380">
        <v>44887.621527777781</v>
      </c>
      <c r="B16" s="291">
        <v>44866</v>
      </c>
      <c r="C16" s="291" t="s">
        <v>42</v>
      </c>
      <c r="D16" s="135"/>
      <c r="E16" s="127" t="s">
        <v>2179</v>
      </c>
      <c r="F16" s="124" t="s">
        <v>2159</v>
      </c>
      <c r="G16" s="127" t="s">
        <v>2109</v>
      </c>
      <c r="H16" s="127" t="s">
        <v>2160</v>
      </c>
      <c r="I16" s="59" t="s">
        <v>2161</v>
      </c>
      <c r="J16" s="127">
        <v>5010</v>
      </c>
      <c r="K16" s="127">
        <v>4700089977</v>
      </c>
      <c r="L16" s="141">
        <v>44890</v>
      </c>
      <c r="M16" s="134" t="s">
        <v>607</v>
      </c>
      <c r="N16" s="127">
        <v>62794</v>
      </c>
      <c r="O16" s="127">
        <v>34</v>
      </c>
      <c r="P16" s="134" t="s">
        <v>2134</v>
      </c>
      <c r="Q16" s="132">
        <v>101642</v>
      </c>
      <c r="R16" s="132"/>
      <c r="S16" s="139">
        <v>596701.4</v>
      </c>
      <c r="T16" s="134" t="s">
        <v>609</v>
      </c>
      <c r="U16" s="134" t="s">
        <v>610</v>
      </c>
      <c r="V16" s="134" t="s">
        <v>2185</v>
      </c>
      <c r="W16" s="134" t="s">
        <v>2163</v>
      </c>
      <c r="X16" s="134" t="s">
        <v>2164</v>
      </c>
      <c r="Y16" s="134"/>
      <c r="Z16" s="137">
        <v>44889.333333333336</v>
      </c>
      <c r="AA16" s="145">
        <v>44890</v>
      </c>
      <c r="AB16" s="145">
        <v>44890</v>
      </c>
      <c r="AC16" s="138" t="s">
        <v>628</v>
      </c>
      <c r="AD16" s="135"/>
      <c r="AE16" s="170">
        <v>44888</v>
      </c>
      <c r="AF16" s="134">
        <v>162429</v>
      </c>
      <c r="AG16" s="139">
        <v>2755</v>
      </c>
      <c r="AH16" s="144">
        <v>388.7</v>
      </c>
      <c r="AI16" s="139">
        <v>285.14</v>
      </c>
      <c r="AJ16" s="144">
        <v>498.34</v>
      </c>
      <c r="AK16" s="144">
        <v>0</v>
      </c>
      <c r="AL16" s="144">
        <v>0</v>
      </c>
      <c r="AM16" s="144">
        <v>0</v>
      </c>
      <c r="AN16" s="139">
        <v>250</v>
      </c>
      <c r="AO16" s="144">
        <v>0</v>
      </c>
      <c r="AP16" s="144">
        <v>0</v>
      </c>
      <c r="AQ16" s="139">
        <v>573.02</v>
      </c>
      <c r="AR16" s="144" t="s">
        <v>1028</v>
      </c>
      <c r="AS16" s="139">
        <v>25</v>
      </c>
      <c r="AT16" s="139">
        <f t="shared" si="1"/>
        <v>4775.2000000000007</v>
      </c>
      <c r="AU16" s="139">
        <f t="shared" si="0"/>
        <v>4775.2000000000007</v>
      </c>
      <c r="AV16" s="135"/>
      <c r="AW16" s="134" t="s">
        <v>395</v>
      </c>
      <c r="AX16" s="147">
        <v>0.45833333333333331</v>
      </c>
      <c r="AY16" s="147">
        <v>0.58333333333333337</v>
      </c>
      <c r="AZ16" s="135" t="s">
        <v>613</v>
      </c>
    </row>
    <row r="17" spans="1:52" x14ac:dyDescent="0.35">
      <c r="A17" s="380">
        <v>44887.621527777781</v>
      </c>
      <c r="B17" s="291">
        <v>44866</v>
      </c>
      <c r="C17" s="291" t="s">
        <v>42</v>
      </c>
      <c r="D17" s="135"/>
      <c r="E17" s="127" t="s">
        <v>2179</v>
      </c>
      <c r="F17" s="123" t="s">
        <v>2172</v>
      </c>
      <c r="G17" s="127" t="s">
        <v>2109</v>
      </c>
      <c r="H17" s="127" t="s">
        <v>2186</v>
      </c>
      <c r="I17" s="59" t="s">
        <v>2187</v>
      </c>
      <c r="J17" s="127">
        <v>5010</v>
      </c>
      <c r="K17" s="127">
        <v>4700089485</v>
      </c>
      <c r="L17" s="141">
        <v>44896</v>
      </c>
      <c r="M17" s="134" t="s">
        <v>607</v>
      </c>
      <c r="N17" s="132">
        <v>62810</v>
      </c>
      <c r="O17" s="132">
        <v>9</v>
      </c>
      <c r="P17" s="134" t="s">
        <v>2188</v>
      </c>
      <c r="Q17" s="132">
        <v>25280</v>
      </c>
      <c r="R17" s="132"/>
      <c r="S17" s="139">
        <v>271239.98</v>
      </c>
      <c r="T17" s="134" t="s">
        <v>609</v>
      </c>
      <c r="U17" s="134" t="s">
        <v>610</v>
      </c>
      <c r="V17" s="135"/>
      <c r="W17" s="134" t="s">
        <v>2189</v>
      </c>
      <c r="X17" s="134" t="s">
        <v>617</v>
      </c>
      <c r="Y17" s="134"/>
      <c r="Z17" s="142">
        <v>44890.416666666664</v>
      </c>
      <c r="AA17" s="145">
        <v>44890</v>
      </c>
      <c r="AB17" s="145">
        <v>44890</v>
      </c>
      <c r="AC17" s="138" t="s">
        <v>628</v>
      </c>
      <c r="AD17" s="135"/>
      <c r="AE17" s="170">
        <v>44889</v>
      </c>
      <c r="AF17" s="134">
        <v>162564</v>
      </c>
      <c r="AG17" s="139">
        <v>2755</v>
      </c>
      <c r="AH17" s="144">
        <v>355.36</v>
      </c>
      <c r="AI17" s="139">
        <v>285.14</v>
      </c>
      <c r="AJ17" s="144">
        <v>171.24</v>
      </c>
      <c r="AK17" s="144">
        <v>0</v>
      </c>
      <c r="AL17" s="144">
        <v>0</v>
      </c>
      <c r="AM17" s="144">
        <v>0</v>
      </c>
      <c r="AN17" s="144">
        <v>250</v>
      </c>
      <c r="AO17" s="144">
        <v>0</v>
      </c>
      <c r="AP17" s="144">
        <v>0</v>
      </c>
      <c r="AQ17" s="139">
        <v>523.87</v>
      </c>
      <c r="AR17" s="144" t="s">
        <v>1028</v>
      </c>
      <c r="AS17" s="139">
        <v>25</v>
      </c>
      <c r="AT17" s="139">
        <f t="shared" si="1"/>
        <v>4365.6099999999997</v>
      </c>
      <c r="AU17" s="144">
        <f t="shared" si="0"/>
        <v>4365.6099999999997</v>
      </c>
      <c r="AV17" s="135"/>
      <c r="AW17" s="134" t="s">
        <v>395</v>
      </c>
      <c r="AX17" s="147">
        <v>0.47222222222222227</v>
      </c>
      <c r="AY17" s="147">
        <v>0.63888888888888895</v>
      </c>
      <c r="AZ17" s="135" t="s">
        <v>613</v>
      </c>
    </row>
    <row r="18" spans="1:52" x14ac:dyDescent="0.35">
      <c r="A18" s="380">
        <v>44887.621527777781</v>
      </c>
      <c r="B18" s="291">
        <v>44866</v>
      </c>
      <c r="C18" s="291" t="s">
        <v>42</v>
      </c>
      <c r="D18" s="135"/>
      <c r="E18" s="127" t="s">
        <v>2179</v>
      </c>
      <c r="F18" s="123" t="s">
        <v>2172</v>
      </c>
      <c r="G18" s="127" t="s">
        <v>2109</v>
      </c>
      <c r="H18" s="127" t="s">
        <v>2186</v>
      </c>
      <c r="I18" s="59" t="s">
        <v>2187</v>
      </c>
      <c r="J18" s="127">
        <v>5010</v>
      </c>
      <c r="K18" s="127">
        <v>4700089485</v>
      </c>
      <c r="L18" s="141">
        <v>44896</v>
      </c>
      <c r="M18" s="134" t="s">
        <v>607</v>
      </c>
      <c r="N18" s="132">
        <v>62809</v>
      </c>
      <c r="O18" s="132">
        <v>9</v>
      </c>
      <c r="P18" s="134" t="s">
        <v>2188</v>
      </c>
      <c r="Q18" s="132">
        <v>25280</v>
      </c>
      <c r="R18" s="132"/>
      <c r="S18" s="139">
        <v>270665.31</v>
      </c>
      <c r="T18" s="134" t="s">
        <v>609</v>
      </c>
      <c r="U18" s="134" t="s">
        <v>610</v>
      </c>
      <c r="V18" s="135"/>
      <c r="W18" s="134" t="s">
        <v>2189</v>
      </c>
      <c r="X18" s="134" t="s">
        <v>617</v>
      </c>
      <c r="Y18" s="134"/>
      <c r="Z18" s="142">
        <v>44890.416666666664</v>
      </c>
      <c r="AA18" s="145">
        <v>44890</v>
      </c>
      <c r="AB18" s="145">
        <v>44893</v>
      </c>
      <c r="AC18" s="138" t="s">
        <v>628</v>
      </c>
      <c r="AD18" s="135"/>
      <c r="AE18" s="170">
        <v>44889</v>
      </c>
      <c r="AF18" s="134">
        <v>162561</v>
      </c>
      <c r="AG18" s="139">
        <v>2755</v>
      </c>
      <c r="AH18" s="144">
        <v>355.36</v>
      </c>
      <c r="AI18" s="139">
        <v>285.14</v>
      </c>
      <c r="AJ18" s="144">
        <v>171.24</v>
      </c>
      <c r="AK18" s="144">
        <v>0</v>
      </c>
      <c r="AL18" s="144">
        <v>0</v>
      </c>
      <c r="AM18" s="144">
        <v>0</v>
      </c>
      <c r="AN18" s="144">
        <v>250</v>
      </c>
      <c r="AO18" s="144">
        <v>0</v>
      </c>
      <c r="AP18" s="144">
        <v>0</v>
      </c>
      <c r="AQ18" s="139">
        <v>523.87</v>
      </c>
      <c r="AR18" s="144" t="s">
        <v>1028</v>
      </c>
      <c r="AS18" s="139">
        <v>25</v>
      </c>
      <c r="AT18" s="139">
        <f t="shared" si="1"/>
        <v>4365.6099999999997</v>
      </c>
      <c r="AU18" s="144">
        <f t="shared" si="0"/>
        <v>4365.6099999999997</v>
      </c>
      <c r="AV18" s="135"/>
      <c r="AW18" s="134" t="s">
        <v>395</v>
      </c>
      <c r="AX18" s="147">
        <v>0.33333333333333331</v>
      </c>
      <c r="AY18" s="147">
        <v>0.43055555555555558</v>
      </c>
      <c r="AZ18" s="135" t="s">
        <v>613</v>
      </c>
    </row>
    <row r="19" spans="1:52" x14ac:dyDescent="0.35">
      <c r="A19" s="380">
        <v>44887.649305555555</v>
      </c>
      <c r="B19" s="291">
        <v>44866</v>
      </c>
      <c r="C19" s="291" t="s">
        <v>42</v>
      </c>
      <c r="D19" s="135"/>
      <c r="E19" s="127" t="s">
        <v>2190</v>
      </c>
      <c r="F19" s="123" t="s">
        <v>2165</v>
      </c>
      <c r="G19" s="127" t="s">
        <v>2109</v>
      </c>
      <c r="H19" s="127" t="s">
        <v>2191</v>
      </c>
      <c r="I19" s="59" t="s">
        <v>2192</v>
      </c>
      <c r="J19" s="127">
        <v>5003</v>
      </c>
      <c r="K19" s="127" t="s">
        <v>2193</v>
      </c>
      <c r="L19" s="141" t="s">
        <v>2119</v>
      </c>
      <c r="M19" s="134" t="s">
        <v>607</v>
      </c>
      <c r="N19" s="132">
        <v>62807</v>
      </c>
      <c r="O19" s="132">
        <v>1</v>
      </c>
      <c r="P19" s="134" t="s">
        <v>619</v>
      </c>
      <c r="Q19" s="132">
        <v>446</v>
      </c>
      <c r="R19" s="132"/>
      <c r="S19" s="139">
        <v>37426.19</v>
      </c>
      <c r="T19" s="134" t="s">
        <v>609</v>
      </c>
      <c r="U19" s="134" t="s">
        <v>610</v>
      </c>
      <c r="V19" s="135"/>
      <c r="W19" s="134" t="s">
        <v>2194</v>
      </c>
      <c r="X19" s="134" t="s">
        <v>623</v>
      </c>
      <c r="Y19" s="134"/>
      <c r="Z19" s="142">
        <v>44890.458333333336</v>
      </c>
      <c r="AA19" s="145">
        <v>44893</v>
      </c>
      <c r="AB19" s="145">
        <v>44894</v>
      </c>
      <c r="AC19" s="138" t="s">
        <v>628</v>
      </c>
      <c r="AD19" s="135"/>
      <c r="AE19" s="170">
        <v>44889</v>
      </c>
      <c r="AF19" s="134">
        <v>162539</v>
      </c>
      <c r="AG19" s="139">
        <v>359.01</v>
      </c>
      <c r="AH19" s="144">
        <v>50.77</v>
      </c>
      <c r="AI19" s="139">
        <v>114.06</v>
      </c>
      <c r="AJ19" s="144">
        <v>0</v>
      </c>
      <c r="AK19" s="144">
        <v>0</v>
      </c>
      <c r="AL19" s="144">
        <v>0</v>
      </c>
      <c r="AM19" s="144">
        <v>0</v>
      </c>
      <c r="AN19" s="144">
        <v>0</v>
      </c>
      <c r="AO19" s="144">
        <v>0</v>
      </c>
      <c r="AP19" s="144">
        <v>0</v>
      </c>
      <c r="AQ19" s="139">
        <v>74.84</v>
      </c>
      <c r="AR19" s="144" t="s">
        <v>1028</v>
      </c>
      <c r="AS19" s="139">
        <v>25</v>
      </c>
      <c r="AT19" s="139">
        <f t="shared" si="1"/>
        <v>623.67999999999995</v>
      </c>
      <c r="AU19" s="144">
        <f t="shared" si="0"/>
        <v>623.67999999999995</v>
      </c>
      <c r="AV19" s="135"/>
      <c r="AW19" s="134" t="s">
        <v>395</v>
      </c>
      <c r="AX19" s="147">
        <v>0.33680555555555558</v>
      </c>
      <c r="AY19" s="147">
        <v>0.44027777777777777</v>
      </c>
      <c r="AZ19" s="135" t="s">
        <v>613</v>
      </c>
    </row>
    <row r="20" spans="1:52" x14ac:dyDescent="0.35">
      <c r="A20" s="380">
        <v>44888.359722222223</v>
      </c>
      <c r="B20" s="291">
        <v>44866</v>
      </c>
      <c r="C20" s="291" t="s">
        <v>622</v>
      </c>
      <c r="D20" s="135"/>
      <c r="E20" s="127" t="s">
        <v>2195</v>
      </c>
      <c r="F20" s="123" t="s">
        <v>2172</v>
      </c>
      <c r="G20" s="127" t="s">
        <v>2109</v>
      </c>
      <c r="H20" s="127" t="s">
        <v>2196</v>
      </c>
      <c r="I20" s="59" t="s">
        <v>2197</v>
      </c>
      <c r="J20" s="127">
        <v>5010</v>
      </c>
      <c r="K20" s="127">
        <v>4700088277</v>
      </c>
      <c r="L20" s="141">
        <v>44893</v>
      </c>
      <c r="M20" s="134" t="s">
        <v>607</v>
      </c>
      <c r="N20" s="132">
        <v>62805</v>
      </c>
      <c r="O20" s="127">
        <v>1</v>
      </c>
      <c r="P20" s="134" t="s">
        <v>2175</v>
      </c>
      <c r="Q20" s="132">
        <v>1883</v>
      </c>
      <c r="R20" s="132"/>
      <c r="S20" s="139">
        <v>240397.31</v>
      </c>
      <c r="T20" s="134" t="s">
        <v>609</v>
      </c>
      <c r="U20" s="134" t="s">
        <v>610</v>
      </c>
      <c r="V20" s="135"/>
      <c r="W20" s="134" t="s">
        <v>2198</v>
      </c>
      <c r="X20" s="134" t="s">
        <v>2199</v>
      </c>
      <c r="Y20" s="134"/>
      <c r="Z20" s="142">
        <v>44890.583333333336</v>
      </c>
      <c r="AA20" s="145">
        <v>44893</v>
      </c>
      <c r="AB20" s="145">
        <v>44893</v>
      </c>
      <c r="AC20" s="138" t="s">
        <v>628</v>
      </c>
      <c r="AD20" s="135"/>
      <c r="AE20" s="170">
        <v>44889</v>
      </c>
      <c r="AF20" s="134">
        <v>162537</v>
      </c>
      <c r="AG20" s="139">
        <v>1990</v>
      </c>
      <c r="AH20" s="144">
        <v>262.62</v>
      </c>
      <c r="AI20" s="139">
        <v>171.09</v>
      </c>
      <c r="AJ20" s="144">
        <v>140.4</v>
      </c>
      <c r="AK20" s="144">
        <v>0</v>
      </c>
      <c r="AL20" s="144">
        <v>0</v>
      </c>
      <c r="AM20" s="144">
        <v>0</v>
      </c>
      <c r="AN20" s="144">
        <v>250</v>
      </c>
      <c r="AO20" s="144">
        <v>0</v>
      </c>
      <c r="AP20" s="144">
        <v>0</v>
      </c>
      <c r="AQ20" s="139">
        <v>387.15</v>
      </c>
      <c r="AR20" s="144" t="s">
        <v>1028</v>
      </c>
      <c r="AS20" s="139">
        <v>25</v>
      </c>
      <c r="AT20" s="139">
        <f t="shared" si="1"/>
        <v>3226.26</v>
      </c>
      <c r="AU20" s="144">
        <f t="shared" si="0"/>
        <v>3226.26</v>
      </c>
      <c r="AV20" s="135"/>
      <c r="AW20" s="134" t="s">
        <v>395</v>
      </c>
      <c r="AX20" s="147">
        <v>0.46527777777777773</v>
      </c>
      <c r="AY20" s="147">
        <v>0.65972222222222221</v>
      </c>
      <c r="AZ20" s="135" t="s">
        <v>613</v>
      </c>
    </row>
    <row r="21" spans="1:52" x14ac:dyDescent="0.35">
      <c r="A21" s="380">
        <v>44889.42083333333</v>
      </c>
      <c r="B21" s="291">
        <v>44866</v>
      </c>
      <c r="C21" s="291" t="s">
        <v>42</v>
      </c>
      <c r="D21" s="127" t="s">
        <v>632</v>
      </c>
      <c r="E21" s="127" t="s">
        <v>2200</v>
      </c>
      <c r="F21" s="123" t="s">
        <v>2172</v>
      </c>
      <c r="G21" s="127" t="s">
        <v>2109</v>
      </c>
      <c r="H21" s="127" t="s">
        <v>2186</v>
      </c>
      <c r="I21" s="59" t="s">
        <v>2187</v>
      </c>
      <c r="J21" s="127">
        <v>5010</v>
      </c>
      <c r="K21" s="127">
        <v>4700089485</v>
      </c>
      <c r="L21" s="141">
        <v>44896</v>
      </c>
      <c r="M21" s="134" t="s">
        <v>607</v>
      </c>
      <c r="N21" s="132">
        <v>62811</v>
      </c>
      <c r="O21" s="132">
        <v>9</v>
      </c>
      <c r="P21" s="134" t="s">
        <v>2188</v>
      </c>
      <c r="Q21" s="132">
        <v>25280</v>
      </c>
      <c r="R21" s="132"/>
      <c r="S21" s="139">
        <v>271239.98</v>
      </c>
      <c r="T21" s="134" t="s">
        <v>609</v>
      </c>
      <c r="U21" s="134" t="s">
        <v>610</v>
      </c>
      <c r="V21" s="135"/>
      <c r="W21" s="134" t="s">
        <v>2189</v>
      </c>
      <c r="X21" s="134" t="s">
        <v>617</v>
      </c>
      <c r="Y21" s="134"/>
      <c r="Z21" s="142">
        <v>44893.333333333336</v>
      </c>
      <c r="AA21" s="145">
        <v>44893</v>
      </c>
      <c r="AB21" s="145">
        <v>44893</v>
      </c>
      <c r="AC21" s="138" t="s">
        <v>628</v>
      </c>
      <c r="AD21" s="135"/>
      <c r="AE21" s="170">
        <v>44890</v>
      </c>
      <c r="AF21" s="134">
        <v>162771</v>
      </c>
      <c r="AG21" s="139">
        <v>2755</v>
      </c>
      <c r="AH21" s="144">
        <v>329.88</v>
      </c>
      <c r="AI21" s="139">
        <v>285.14</v>
      </c>
      <c r="AJ21" s="144">
        <v>171.24</v>
      </c>
      <c r="AK21" s="144">
        <v>0</v>
      </c>
      <c r="AL21" s="144">
        <v>0</v>
      </c>
      <c r="AM21" s="144">
        <v>0</v>
      </c>
      <c r="AN21" s="144">
        <v>0</v>
      </c>
      <c r="AO21" s="144">
        <v>0</v>
      </c>
      <c r="AP21" s="144">
        <v>0</v>
      </c>
      <c r="AQ21" s="139">
        <v>486.31</v>
      </c>
      <c r="AR21" s="144" t="s">
        <v>1028</v>
      </c>
      <c r="AS21" s="139">
        <v>25</v>
      </c>
      <c r="AT21" s="139">
        <f t="shared" si="1"/>
        <v>4052.57</v>
      </c>
      <c r="AU21" s="144">
        <f t="shared" si="0"/>
        <v>4052.57</v>
      </c>
      <c r="AV21" s="135"/>
      <c r="AW21" s="134" t="s">
        <v>395</v>
      </c>
      <c r="AX21" s="147">
        <v>0.3923611111111111</v>
      </c>
      <c r="AY21" s="147">
        <v>0.45833333333333331</v>
      </c>
      <c r="AZ21" s="135" t="s">
        <v>613</v>
      </c>
    </row>
    <row r="22" spans="1:52" x14ac:dyDescent="0.35">
      <c r="A22" s="380">
        <v>44889.441666666666</v>
      </c>
      <c r="B22" s="291">
        <v>44896</v>
      </c>
      <c r="C22" s="291" t="s">
        <v>42</v>
      </c>
      <c r="D22" s="135"/>
      <c r="E22" s="127" t="s">
        <v>2201</v>
      </c>
      <c r="F22" s="123" t="s">
        <v>2172</v>
      </c>
      <c r="G22" s="127" t="s">
        <v>2109</v>
      </c>
      <c r="H22" s="127" t="s">
        <v>2186</v>
      </c>
      <c r="I22" s="59" t="s">
        <v>2187</v>
      </c>
      <c r="J22" s="127">
        <v>5010</v>
      </c>
      <c r="K22" s="127">
        <v>4700089485</v>
      </c>
      <c r="L22" s="141">
        <v>44896</v>
      </c>
      <c r="M22" s="134" t="s">
        <v>607</v>
      </c>
      <c r="N22" s="132">
        <v>62812</v>
      </c>
      <c r="O22" s="132">
        <v>9</v>
      </c>
      <c r="P22" s="134" t="s">
        <v>2188</v>
      </c>
      <c r="Q22" s="132">
        <v>25280</v>
      </c>
      <c r="R22" s="132"/>
      <c r="S22" s="139">
        <v>271239.98</v>
      </c>
      <c r="T22" s="134" t="s">
        <v>609</v>
      </c>
      <c r="U22" s="134" t="s">
        <v>610</v>
      </c>
      <c r="V22" s="135"/>
      <c r="W22" s="134" t="s">
        <v>2189</v>
      </c>
      <c r="X22" s="134" t="s">
        <v>617</v>
      </c>
      <c r="Y22" s="134"/>
      <c r="Z22" s="142">
        <v>44893.333333333336</v>
      </c>
      <c r="AA22" s="145">
        <v>44893</v>
      </c>
      <c r="AB22" s="145">
        <v>44893</v>
      </c>
      <c r="AC22" s="138" t="s">
        <v>628</v>
      </c>
      <c r="AD22" s="135"/>
      <c r="AE22" s="170">
        <v>44890</v>
      </c>
      <c r="AF22" s="134">
        <v>162773</v>
      </c>
      <c r="AG22" s="139">
        <v>2755</v>
      </c>
      <c r="AH22" s="144">
        <v>329.88</v>
      </c>
      <c r="AI22" s="139">
        <v>285.14</v>
      </c>
      <c r="AJ22" s="144">
        <v>171.24</v>
      </c>
      <c r="AK22" s="144">
        <v>0</v>
      </c>
      <c r="AL22" s="144">
        <v>0</v>
      </c>
      <c r="AM22" s="144">
        <v>0</v>
      </c>
      <c r="AN22" s="144">
        <v>0</v>
      </c>
      <c r="AO22" s="144">
        <v>0</v>
      </c>
      <c r="AP22" s="144">
        <v>0</v>
      </c>
      <c r="AQ22" s="139">
        <v>486.31</v>
      </c>
      <c r="AR22" s="144" t="s">
        <v>1028</v>
      </c>
      <c r="AS22" s="139">
        <v>25</v>
      </c>
      <c r="AT22" s="139">
        <f t="shared" si="1"/>
        <v>4052.57</v>
      </c>
      <c r="AU22" s="144">
        <f t="shared" si="0"/>
        <v>4052.57</v>
      </c>
      <c r="AV22" s="135"/>
      <c r="AW22" s="134" t="s">
        <v>395</v>
      </c>
      <c r="AX22" s="147">
        <v>0.4375</v>
      </c>
      <c r="AY22" s="147">
        <v>0.51388888888888895</v>
      </c>
      <c r="AZ22" s="135" t="s">
        <v>613</v>
      </c>
    </row>
    <row r="23" spans="1:52" x14ac:dyDescent="0.35">
      <c r="A23" s="380">
        <v>44890.597916666666</v>
      </c>
      <c r="B23" s="291">
        <v>44896</v>
      </c>
      <c r="C23" s="291" t="s">
        <v>42</v>
      </c>
      <c r="D23" s="135"/>
      <c r="E23" s="127" t="s">
        <v>2202</v>
      </c>
      <c r="F23" s="123" t="s">
        <v>2172</v>
      </c>
      <c r="G23" s="127" t="s">
        <v>2109</v>
      </c>
      <c r="H23" s="127" t="s">
        <v>2186</v>
      </c>
      <c r="I23" s="59" t="s">
        <v>2187</v>
      </c>
      <c r="J23" s="127">
        <v>5010</v>
      </c>
      <c r="K23" s="127">
        <v>4700089485</v>
      </c>
      <c r="L23" s="141">
        <v>44896</v>
      </c>
      <c r="M23" s="134" t="s">
        <v>607</v>
      </c>
      <c r="N23" s="132">
        <v>62813</v>
      </c>
      <c r="O23" s="132">
        <v>9</v>
      </c>
      <c r="P23" s="134" t="s">
        <v>2188</v>
      </c>
      <c r="Q23" s="132">
        <v>25280</v>
      </c>
      <c r="R23" s="132"/>
      <c r="S23" s="139">
        <v>134949.51999999999</v>
      </c>
      <c r="T23" s="134" t="s">
        <v>609</v>
      </c>
      <c r="U23" s="134" t="s">
        <v>610</v>
      </c>
      <c r="V23" s="135"/>
      <c r="W23" s="134" t="s">
        <v>2189</v>
      </c>
      <c r="X23" s="134" t="s">
        <v>617</v>
      </c>
      <c r="Y23" s="134"/>
      <c r="Z23" s="142">
        <v>44893.333333333336</v>
      </c>
      <c r="AA23" s="145">
        <v>44893</v>
      </c>
      <c r="AB23" s="145">
        <v>44893</v>
      </c>
      <c r="AC23" s="138" t="s">
        <v>628</v>
      </c>
      <c r="AD23" s="135"/>
      <c r="AE23" s="170">
        <v>44890</v>
      </c>
      <c r="AF23" s="134">
        <v>162772</v>
      </c>
      <c r="AG23" s="139">
        <v>2755</v>
      </c>
      <c r="AH23" s="144">
        <v>329.88</v>
      </c>
      <c r="AI23" s="139">
        <v>285.14</v>
      </c>
      <c r="AJ23" s="144">
        <v>171.24</v>
      </c>
      <c r="AK23" s="144">
        <v>0</v>
      </c>
      <c r="AL23" s="144">
        <v>0</v>
      </c>
      <c r="AM23" s="144">
        <v>0</v>
      </c>
      <c r="AN23" s="144">
        <v>0</v>
      </c>
      <c r="AO23" s="144">
        <v>0</v>
      </c>
      <c r="AP23" s="144">
        <v>0</v>
      </c>
      <c r="AQ23" s="139">
        <v>486.31</v>
      </c>
      <c r="AR23" s="144" t="s">
        <v>1028</v>
      </c>
      <c r="AS23" s="139">
        <v>25</v>
      </c>
      <c r="AT23" s="139">
        <f t="shared" si="1"/>
        <v>4052.57</v>
      </c>
      <c r="AU23" s="144">
        <f t="shared" si="0"/>
        <v>4052.57</v>
      </c>
      <c r="AV23" s="135"/>
      <c r="AW23" s="134" t="s">
        <v>395</v>
      </c>
      <c r="AX23" s="147">
        <v>0.5</v>
      </c>
      <c r="AY23" s="147">
        <v>0.67361111111111116</v>
      </c>
      <c r="AZ23" s="135" t="s">
        <v>613</v>
      </c>
    </row>
    <row r="24" spans="1:52" x14ac:dyDescent="0.35">
      <c r="A24" s="380">
        <v>44890.613194444442</v>
      </c>
      <c r="B24" s="291">
        <v>44896</v>
      </c>
      <c r="C24" s="291" t="s">
        <v>42</v>
      </c>
      <c r="D24" s="135"/>
      <c r="E24" s="127" t="s">
        <v>2203</v>
      </c>
      <c r="F24" s="123" t="s">
        <v>2172</v>
      </c>
      <c r="G24" s="127" t="s">
        <v>2109</v>
      </c>
      <c r="H24" s="127" t="s">
        <v>2204</v>
      </c>
      <c r="I24" s="59" t="s">
        <v>2205</v>
      </c>
      <c r="J24" s="127">
        <v>5013</v>
      </c>
      <c r="K24" s="127">
        <v>4700088904</v>
      </c>
      <c r="L24" s="141">
        <v>44896</v>
      </c>
      <c r="M24" s="134" t="s">
        <v>607</v>
      </c>
      <c r="N24" s="132">
        <v>62837</v>
      </c>
      <c r="O24" s="132">
        <v>1</v>
      </c>
      <c r="P24" s="132" t="s">
        <v>2206</v>
      </c>
      <c r="Q24" s="132">
        <v>10509</v>
      </c>
      <c r="R24" s="132"/>
      <c r="S24" s="139">
        <v>127069.27</v>
      </c>
      <c r="T24" s="134" t="s">
        <v>609</v>
      </c>
      <c r="U24" s="132" t="s">
        <v>647</v>
      </c>
      <c r="V24" s="132" t="s">
        <v>2207</v>
      </c>
      <c r="W24" s="134" t="s">
        <v>2208</v>
      </c>
      <c r="X24" s="134" t="s">
        <v>633</v>
      </c>
      <c r="Y24" s="134"/>
      <c r="Z24" s="142">
        <v>44894.416666666664</v>
      </c>
      <c r="AA24" s="145">
        <v>44894</v>
      </c>
      <c r="AB24" s="145">
        <v>44894</v>
      </c>
      <c r="AC24" s="138" t="s">
        <v>628</v>
      </c>
      <c r="AD24" s="135"/>
      <c r="AE24" s="170">
        <v>44893</v>
      </c>
      <c r="AF24" s="134">
        <v>162904</v>
      </c>
      <c r="AG24" s="139">
        <v>1990</v>
      </c>
      <c r="AH24" s="144">
        <v>225.58</v>
      </c>
      <c r="AI24" s="139">
        <v>171.09</v>
      </c>
      <c r="AJ24" s="144">
        <v>27.07</v>
      </c>
      <c r="AK24" s="144">
        <v>0</v>
      </c>
      <c r="AL24" s="144">
        <v>0</v>
      </c>
      <c r="AM24" s="144">
        <v>0</v>
      </c>
      <c r="AN24" s="144">
        <v>0</v>
      </c>
      <c r="AO24" s="144">
        <v>0</v>
      </c>
      <c r="AP24" s="144">
        <v>0</v>
      </c>
      <c r="AQ24" s="139">
        <v>332.56</v>
      </c>
      <c r="AR24" s="144" t="s">
        <v>1028</v>
      </c>
      <c r="AS24" s="139">
        <v>25</v>
      </c>
      <c r="AT24" s="139">
        <f t="shared" si="1"/>
        <v>2771.3</v>
      </c>
      <c r="AU24" s="139">
        <f t="shared" si="0"/>
        <v>2771.3</v>
      </c>
      <c r="AV24" s="135"/>
      <c r="AW24" s="134" t="s">
        <v>395</v>
      </c>
      <c r="AX24" s="147">
        <v>0.3611111111111111</v>
      </c>
      <c r="AY24" s="147">
        <v>0.5</v>
      </c>
      <c r="AZ24" s="135" t="s">
        <v>613</v>
      </c>
    </row>
    <row r="25" spans="1:52" x14ac:dyDescent="0.35">
      <c r="A25" s="380">
        <v>44890.613194444442</v>
      </c>
      <c r="B25" s="291">
        <v>44896</v>
      </c>
      <c r="C25" s="291" t="s">
        <v>42</v>
      </c>
      <c r="D25" s="135"/>
      <c r="E25" s="127" t="s">
        <v>2209</v>
      </c>
      <c r="F25" s="123" t="s">
        <v>2172</v>
      </c>
      <c r="G25" s="127" t="s">
        <v>2109</v>
      </c>
      <c r="H25" s="127" t="s">
        <v>2210</v>
      </c>
      <c r="I25" s="59" t="s">
        <v>2211</v>
      </c>
      <c r="J25" s="127">
        <v>5010</v>
      </c>
      <c r="K25" s="127">
        <v>4700089957</v>
      </c>
      <c r="L25" s="141">
        <v>44894</v>
      </c>
      <c r="M25" s="134" t="s">
        <v>607</v>
      </c>
      <c r="N25" s="132">
        <v>62850</v>
      </c>
      <c r="O25" s="127">
        <v>4</v>
      </c>
      <c r="P25" s="134" t="s">
        <v>2175</v>
      </c>
      <c r="Q25" s="132">
        <v>575.15</v>
      </c>
      <c r="R25" s="132"/>
      <c r="S25" s="139">
        <v>161599.51</v>
      </c>
      <c r="T25" s="134" t="s">
        <v>609</v>
      </c>
      <c r="U25" s="134" t="s">
        <v>610</v>
      </c>
      <c r="V25" s="135"/>
      <c r="W25" s="134" t="s">
        <v>2212</v>
      </c>
      <c r="X25" s="134" t="s">
        <v>2213</v>
      </c>
      <c r="Y25" s="134"/>
      <c r="Z25" s="142">
        <v>44894.458333333336</v>
      </c>
      <c r="AA25" s="145">
        <v>44896</v>
      </c>
      <c r="AB25" s="145">
        <v>44896</v>
      </c>
      <c r="AC25" s="138" t="s">
        <v>628</v>
      </c>
      <c r="AD25" s="135"/>
      <c r="AE25" s="170">
        <v>44893</v>
      </c>
      <c r="AF25" s="134">
        <v>162894</v>
      </c>
      <c r="AG25" s="139">
        <v>1735</v>
      </c>
      <c r="AH25" s="144">
        <v>197.3</v>
      </c>
      <c r="AI25" s="139">
        <v>114.06</v>
      </c>
      <c r="AJ25" s="144">
        <v>61.66</v>
      </c>
      <c r="AK25" s="144">
        <v>0</v>
      </c>
      <c r="AL25" s="144">
        <v>0</v>
      </c>
      <c r="AM25" s="144">
        <v>0</v>
      </c>
      <c r="AN25" s="144">
        <v>0</v>
      </c>
      <c r="AO25" s="144">
        <v>0</v>
      </c>
      <c r="AP25" s="144">
        <v>0</v>
      </c>
      <c r="AQ25" s="139">
        <v>290.87</v>
      </c>
      <c r="AR25" s="144" t="s">
        <v>1028</v>
      </c>
      <c r="AS25" s="139">
        <v>25</v>
      </c>
      <c r="AT25" s="139">
        <f t="shared" si="1"/>
        <v>2423.89</v>
      </c>
      <c r="AU25" s="139">
        <f t="shared" si="0"/>
        <v>2423.89</v>
      </c>
      <c r="AV25" s="135"/>
      <c r="AW25" s="134" t="s">
        <v>395</v>
      </c>
      <c r="AX25" s="147">
        <v>0.4375</v>
      </c>
      <c r="AY25" s="147">
        <v>0.68055555555555547</v>
      </c>
      <c r="AZ25" s="135" t="s">
        <v>613</v>
      </c>
    </row>
    <row r="26" spans="1:52" x14ac:dyDescent="0.35">
      <c r="A26" s="380">
        <v>44890.613194444442</v>
      </c>
      <c r="B26" s="291">
        <v>44896</v>
      </c>
      <c r="C26" s="291" t="s">
        <v>42</v>
      </c>
      <c r="D26" s="135"/>
      <c r="E26" s="127" t="s">
        <v>2209</v>
      </c>
      <c r="F26" s="123" t="s">
        <v>2172</v>
      </c>
      <c r="G26" s="127" t="s">
        <v>2109</v>
      </c>
      <c r="H26" s="127" t="s">
        <v>2214</v>
      </c>
      <c r="I26" s="59" t="s">
        <v>2215</v>
      </c>
      <c r="J26" s="127">
        <v>5010</v>
      </c>
      <c r="K26" s="127" t="s">
        <v>2216</v>
      </c>
      <c r="L26" s="141">
        <v>44894</v>
      </c>
      <c r="M26" s="134" t="s">
        <v>607</v>
      </c>
      <c r="N26" s="132">
        <v>62846</v>
      </c>
      <c r="O26" s="127">
        <v>3</v>
      </c>
      <c r="P26" s="134" t="s">
        <v>2175</v>
      </c>
      <c r="Q26" s="132" t="s">
        <v>2217</v>
      </c>
      <c r="R26" s="132"/>
      <c r="S26" s="139">
        <v>217997.17</v>
      </c>
      <c r="T26" s="134" t="s">
        <v>609</v>
      </c>
      <c r="U26" s="134" t="s">
        <v>610</v>
      </c>
      <c r="V26" s="135"/>
      <c r="W26" s="134" t="s">
        <v>2218</v>
      </c>
      <c r="X26" s="134" t="s">
        <v>2199</v>
      </c>
      <c r="Y26" s="134"/>
      <c r="Z26" s="142">
        <v>44894.458333333336</v>
      </c>
      <c r="AA26" s="145">
        <v>44896</v>
      </c>
      <c r="AB26" s="145">
        <v>44896</v>
      </c>
      <c r="AC26" s="138" t="s">
        <v>628</v>
      </c>
      <c r="AD26" s="135"/>
      <c r="AE26" s="170">
        <v>44893</v>
      </c>
      <c r="AF26" s="134">
        <v>162893</v>
      </c>
      <c r="AG26" s="139">
        <v>1990</v>
      </c>
      <c r="AH26" s="144">
        <v>234.85</v>
      </c>
      <c r="AI26" s="139">
        <v>171.09</v>
      </c>
      <c r="AJ26" s="144">
        <v>118</v>
      </c>
      <c r="AK26" s="144">
        <v>0</v>
      </c>
      <c r="AL26" s="144">
        <v>0</v>
      </c>
      <c r="AM26" s="144">
        <v>0</v>
      </c>
      <c r="AN26" s="144">
        <v>0</v>
      </c>
      <c r="AO26" s="144">
        <v>0</v>
      </c>
      <c r="AP26" s="144">
        <v>0</v>
      </c>
      <c r="AQ26" s="139">
        <v>346.22</v>
      </c>
      <c r="AR26" s="144" t="s">
        <v>1028</v>
      </c>
      <c r="AS26" s="139">
        <v>25</v>
      </c>
      <c r="AT26" s="139">
        <f t="shared" si="1"/>
        <v>2885.16</v>
      </c>
      <c r="AU26" s="139">
        <f t="shared" si="0"/>
        <v>2885.16</v>
      </c>
      <c r="AV26" s="135"/>
      <c r="AW26" s="134" t="s">
        <v>395</v>
      </c>
      <c r="AX26" s="147">
        <v>0.4375</v>
      </c>
      <c r="AY26" s="147">
        <v>0.68055555555555547</v>
      </c>
      <c r="AZ26" s="135" t="s">
        <v>613</v>
      </c>
    </row>
    <row r="27" spans="1:52" x14ac:dyDescent="0.35">
      <c r="A27" s="380">
        <v>44893.815972222219</v>
      </c>
      <c r="B27" s="291">
        <v>44896</v>
      </c>
      <c r="C27" s="291" t="s">
        <v>622</v>
      </c>
      <c r="D27" s="135"/>
      <c r="E27" s="127" t="s">
        <v>2219</v>
      </c>
      <c r="F27" s="123" t="s">
        <v>2220</v>
      </c>
      <c r="G27" s="127" t="s">
        <v>2109</v>
      </c>
      <c r="H27" s="127" t="s">
        <v>2221</v>
      </c>
      <c r="I27" s="59" t="s">
        <v>2222</v>
      </c>
      <c r="J27" s="127">
        <v>5010</v>
      </c>
      <c r="K27" s="127">
        <v>4700090363</v>
      </c>
      <c r="L27" s="141">
        <v>44897</v>
      </c>
      <c r="M27" s="134" t="s">
        <v>607</v>
      </c>
      <c r="N27" s="132">
        <v>62848</v>
      </c>
      <c r="O27" s="127">
        <v>6</v>
      </c>
      <c r="P27" s="134" t="s">
        <v>2134</v>
      </c>
      <c r="Q27" s="132">
        <v>25080</v>
      </c>
      <c r="R27" s="132"/>
      <c r="S27" s="139">
        <v>167401.26</v>
      </c>
      <c r="T27" s="134" t="s">
        <v>609</v>
      </c>
      <c r="U27" s="134" t="s">
        <v>610</v>
      </c>
      <c r="V27" s="135"/>
      <c r="W27" s="134" t="s">
        <v>2223</v>
      </c>
      <c r="X27" s="134" t="s">
        <v>564</v>
      </c>
      <c r="Y27" s="134"/>
      <c r="Z27" s="142">
        <v>44895.708333333336</v>
      </c>
      <c r="AA27" s="145">
        <v>44896</v>
      </c>
      <c r="AB27" s="145">
        <v>44896</v>
      </c>
      <c r="AC27" s="138" t="s">
        <v>628</v>
      </c>
      <c r="AD27" s="135"/>
      <c r="AE27" s="170">
        <v>44893</v>
      </c>
      <c r="AF27" s="134">
        <v>162910</v>
      </c>
      <c r="AG27" s="139">
        <v>2755</v>
      </c>
      <c r="AH27" s="144">
        <v>361.65</v>
      </c>
      <c r="AI27" s="139">
        <v>362.64</v>
      </c>
      <c r="AJ27" s="144">
        <v>67.400000000000006</v>
      </c>
      <c r="AK27" s="144">
        <v>338</v>
      </c>
      <c r="AL27" s="144">
        <v>0</v>
      </c>
      <c r="AM27" s="144">
        <v>0</v>
      </c>
      <c r="AN27" s="144">
        <v>0</v>
      </c>
      <c r="AO27" s="144">
        <v>0</v>
      </c>
      <c r="AP27" s="144">
        <v>0</v>
      </c>
      <c r="AQ27" s="139">
        <v>533.14</v>
      </c>
      <c r="AR27" s="144" t="s">
        <v>1028</v>
      </c>
      <c r="AS27" s="139">
        <v>25</v>
      </c>
      <c r="AT27" s="139">
        <f t="shared" si="1"/>
        <v>4442.83</v>
      </c>
      <c r="AU27" s="139">
        <f t="shared" si="0"/>
        <v>4442.83</v>
      </c>
      <c r="AV27" s="135"/>
      <c r="AW27" s="134" t="s">
        <v>395</v>
      </c>
      <c r="AX27" s="147">
        <v>0.40277777777777773</v>
      </c>
      <c r="AY27" s="147">
        <v>0.65277777777777779</v>
      </c>
      <c r="AZ27" s="135" t="s">
        <v>613</v>
      </c>
    </row>
    <row r="28" spans="1:52" x14ac:dyDescent="0.35">
      <c r="A28" s="380">
        <v>44893.815972222219</v>
      </c>
      <c r="B28" s="291">
        <v>44896</v>
      </c>
      <c r="C28" s="291" t="s">
        <v>622</v>
      </c>
      <c r="D28" s="135"/>
      <c r="E28" s="127" t="s">
        <v>2219</v>
      </c>
      <c r="F28" s="123" t="s">
        <v>2220</v>
      </c>
      <c r="G28" s="127" t="s">
        <v>2109</v>
      </c>
      <c r="H28" s="127" t="s">
        <v>2221</v>
      </c>
      <c r="I28" s="59" t="s">
        <v>2222</v>
      </c>
      <c r="J28" s="127">
        <v>5010</v>
      </c>
      <c r="K28" s="127">
        <v>4700090363</v>
      </c>
      <c r="L28" s="141">
        <v>44897</v>
      </c>
      <c r="M28" s="134" t="s">
        <v>607</v>
      </c>
      <c r="N28" s="132">
        <v>62849</v>
      </c>
      <c r="O28" s="127">
        <v>6</v>
      </c>
      <c r="P28" s="134" t="s">
        <v>2134</v>
      </c>
      <c r="Q28" s="132">
        <v>25080</v>
      </c>
      <c r="R28" s="132"/>
      <c r="S28" s="139">
        <v>167401.25</v>
      </c>
      <c r="T28" s="134" t="s">
        <v>609</v>
      </c>
      <c r="U28" s="134" t="s">
        <v>610</v>
      </c>
      <c r="V28" s="135"/>
      <c r="W28" s="134" t="s">
        <v>2223</v>
      </c>
      <c r="X28" s="134" t="s">
        <v>564</v>
      </c>
      <c r="Y28" s="134"/>
      <c r="Z28" s="142">
        <v>44895.708333333336</v>
      </c>
      <c r="AA28" s="145">
        <v>44896</v>
      </c>
      <c r="AB28" s="145">
        <v>44896</v>
      </c>
      <c r="AC28" s="138" t="s">
        <v>628</v>
      </c>
      <c r="AD28" s="135"/>
      <c r="AE28" s="170">
        <v>44893</v>
      </c>
      <c r="AF28" s="134">
        <v>162909</v>
      </c>
      <c r="AG28" s="139">
        <v>2755</v>
      </c>
      <c r="AH28" s="144">
        <v>361.65</v>
      </c>
      <c r="AI28" s="139">
        <v>362.64</v>
      </c>
      <c r="AJ28" s="144">
        <v>67.400000000000006</v>
      </c>
      <c r="AK28" s="144">
        <v>338</v>
      </c>
      <c r="AL28" s="144">
        <v>0</v>
      </c>
      <c r="AM28" s="144">
        <v>0</v>
      </c>
      <c r="AN28" s="144">
        <v>0</v>
      </c>
      <c r="AO28" s="144">
        <v>0</v>
      </c>
      <c r="AP28" s="144">
        <v>0</v>
      </c>
      <c r="AQ28" s="139">
        <v>533.14</v>
      </c>
      <c r="AR28" s="144" t="s">
        <v>1028</v>
      </c>
      <c r="AS28" s="139">
        <v>25</v>
      </c>
      <c r="AT28" s="139">
        <f t="shared" si="1"/>
        <v>4442.83</v>
      </c>
      <c r="AU28" s="139">
        <f t="shared" si="0"/>
        <v>4442.83</v>
      </c>
      <c r="AV28" s="135"/>
      <c r="AW28" s="134" t="s">
        <v>395</v>
      </c>
      <c r="AX28" s="147">
        <v>0.40277777777777773</v>
      </c>
      <c r="AY28" s="147">
        <v>0.65277777777777779</v>
      </c>
      <c r="AZ28" s="135" t="s">
        <v>613</v>
      </c>
    </row>
    <row r="29" spans="1:52" x14ac:dyDescent="0.35">
      <c r="A29" s="380">
        <v>44893.815972222219</v>
      </c>
      <c r="B29" s="291">
        <v>44896</v>
      </c>
      <c r="C29" s="291" t="s">
        <v>622</v>
      </c>
      <c r="D29" s="135"/>
      <c r="E29" s="127" t="s">
        <v>2219</v>
      </c>
      <c r="F29" s="123" t="s">
        <v>2224</v>
      </c>
      <c r="G29" s="127" t="s">
        <v>2109</v>
      </c>
      <c r="H29" s="127" t="s">
        <v>2225</v>
      </c>
      <c r="I29" s="59" t="s">
        <v>2226</v>
      </c>
      <c r="J29" s="127">
        <v>5010</v>
      </c>
      <c r="K29" s="127">
        <v>4700089970</v>
      </c>
      <c r="L29" s="141">
        <v>44903</v>
      </c>
      <c r="M29" s="134" t="s">
        <v>607</v>
      </c>
      <c r="N29" s="132">
        <v>62858</v>
      </c>
      <c r="O29" s="127">
        <v>10</v>
      </c>
      <c r="P29" s="134" t="s">
        <v>2134</v>
      </c>
      <c r="Q29" s="132">
        <v>43728</v>
      </c>
      <c r="R29" s="132"/>
      <c r="S29" s="139">
        <v>566605.61</v>
      </c>
      <c r="T29" s="134" t="s">
        <v>609</v>
      </c>
      <c r="U29" s="134" t="s">
        <v>610</v>
      </c>
      <c r="V29" s="135"/>
      <c r="W29" s="134" t="s">
        <v>2227</v>
      </c>
      <c r="X29" s="134" t="s">
        <v>2164</v>
      </c>
      <c r="Y29" s="134"/>
      <c r="Z29" s="142">
        <v>44895.833333333336</v>
      </c>
      <c r="AA29" s="145">
        <v>44896</v>
      </c>
      <c r="AB29" s="145">
        <v>44897</v>
      </c>
      <c r="AC29" s="138" t="s">
        <v>628</v>
      </c>
      <c r="AD29" s="135"/>
      <c r="AE29" s="170">
        <v>44894</v>
      </c>
      <c r="AF29" s="134">
        <v>163050</v>
      </c>
      <c r="AG29" s="139">
        <v>2755</v>
      </c>
      <c r="AH29" s="144">
        <v>359.99</v>
      </c>
      <c r="AI29" s="139">
        <v>285.14</v>
      </c>
      <c r="AJ29" s="144">
        <v>466.61</v>
      </c>
      <c r="AK29" s="144">
        <v>0</v>
      </c>
      <c r="AL29" s="144">
        <v>0</v>
      </c>
      <c r="AM29" s="144">
        <v>0</v>
      </c>
      <c r="AN29" s="144">
        <v>0</v>
      </c>
      <c r="AO29" s="144">
        <v>0</v>
      </c>
      <c r="AP29" s="144">
        <v>0</v>
      </c>
      <c r="AQ29" s="139">
        <v>530.69000000000005</v>
      </c>
      <c r="AR29" s="144" t="s">
        <v>1028</v>
      </c>
      <c r="AS29" s="139">
        <v>25</v>
      </c>
      <c r="AT29" s="139">
        <f t="shared" si="1"/>
        <v>4422.43</v>
      </c>
      <c r="AU29" s="139">
        <f t="shared" si="0"/>
        <v>4422.43</v>
      </c>
      <c r="AV29" s="135"/>
      <c r="AW29" s="134" t="s">
        <v>395</v>
      </c>
      <c r="AX29" s="147">
        <v>0.29166666666666669</v>
      </c>
      <c r="AY29" s="147">
        <v>0.41666666666666669</v>
      </c>
      <c r="AZ29" s="135" t="s">
        <v>613</v>
      </c>
    </row>
    <row r="30" spans="1:52" x14ac:dyDescent="0.35">
      <c r="A30" s="380">
        <v>44893.815972222219</v>
      </c>
      <c r="B30" s="291">
        <v>44896</v>
      </c>
      <c r="C30" s="291" t="s">
        <v>622</v>
      </c>
      <c r="D30" s="135"/>
      <c r="E30" s="127" t="s">
        <v>2219</v>
      </c>
      <c r="F30" s="123" t="s">
        <v>634</v>
      </c>
      <c r="G30" s="127" t="s">
        <v>2109</v>
      </c>
      <c r="H30" s="127" t="s">
        <v>2228</v>
      </c>
      <c r="I30" s="59" t="s">
        <v>2229</v>
      </c>
      <c r="J30" s="127">
        <v>5002</v>
      </c>
      <c r="K30" s="127" t="s">
        <v>2230</v>
      </c>
      <c r="L30" s="141" t="s">
        <v>2119</v>
      </c>
      <c r="M30" s="134" t="s">
        <v>607</v>
      </c>
      <c r="N30" s="132">
        <v>62876</v>
      </c>
      <c r="O30" s="127">
        <v>21</v>
      </c>
      <c r="P30" s="134" t="s">
        <v>2175</v>
      </c>
      <c r="Q30" s="132">
        <v>29082</v>
      </c>
      <c r="R30" s="132"/>
      <c r="S30" s="139">
        <v>565177.77</v>
      </c>
      <c r="T30" s="134" t="s">
        <v>609</v>
      </c>
      <c r="U30" s="134" t="s">
        <v>610</v>
      </c>
      <c r="V30" s="135"/>
      <c r="W30" s="134" t="s">
        <v>2231</v>
      </c>
      <c r="X30" s="134" t="s">
        <v>751</v>
      </c>
      <c r="Y30" s="134"/>
      <c r="Z30" s="142">
        <v>44896.291666666664</v>
      </c>
      <c r="AA30" s="145">
        <v>44896</v>
      </c>
      <c r="AB30" s="145">
        <v>44896</v>
      </c>
      <c r="AC30" s="138" t="s">
        <v>628</v>
      </c>
      <c r="AD30" s="135"/>
      <c r="AE30" s="170">
        <v>44895</v>
      </c>
      <c r="AF30" s="134">
        <v>163195</v>
      </c>
      <c r="AG30" s="139">
        <v>1990</v>
      </c>
      <c r="AH30" s="144">
        <v>270.24</v>
      </c>
      <c r="AI30" s="139">
        <v>171.09</v>
      </c>
      <c r="AJ30" s="144">
        <v>465.18</v>
      </c>
      <c r="AK30" s="144">
        <v>0</v>
      </c>
      <c r="AL30" s="144">
        <v>0</v>
      </c>
      <c r="AM30" s="144">
        <v>0</v>
      </c>
      <c r="AN30" s="144">
        <v>0</v>
      </c>
      <c r="AO30" s="144">
        <v>0</v>
      </c>
      <c r="AP30" s="144">
        <v>0</v>
      </c>
      <c r="AQ30" s="139">
        <v>398.39</v>
      </c>
      <c r="AR30" s="144"/>
      <c r="AS30" s="139">
        <v>25</v>
      </c>
      <c r="AT30" s="139">
        <f t="shared" si="1"/>
        <v>3319.8999999999996</v>
      </c>
      <c r="AU30" s="139">
        <f t="shared" si="0"/>
        <v>3319.8999999999996</v>
      </c>
      <c r="AV30" s="135"/>
      <c r="AW30" s="134" t="s">
        <v>395</v>
      </c>
      <c r="AX30" s="147">
        <v>0.24305555555555555</v>
      </c>
      <c r="AY30" s="147">
        <v>0.43055555555555558</v>
      </c>
      <c r="AZ30" s="135" t="s">
        <v>613</v>
      </c>
    </row>
    <row r="31" spans="1:52" x14ac:dyDescent="0.35">
      <c r="A31" s="380">
        <v>44894.394444444442</v>
      </c>
      <c r="B31" s="291">
        <v>44896</v>
      </c>
      <c r="C31" s="291" t="s">
        <v>622</v>
      </c>
      <c r="D31" s="135"/>
      <c r="E31" s="127" t="s">
        <v>2232</v>
      </c>
      <c r="F31" s="123" t="s">
        <v>634</v>
      </c>
      <c r="G31" s="127" t="s">
        <v>2109</v>
      </c>
      <c r="H31" s="127" t="s">
        <v>2228</v>
      </c>
      <c r="I31" s="59" t="s">
        <v>2229</v>
      </c>
      <c r="J31" s="127">
        <v>5002</v>
      </c>
      <c r="K31" s="127" t="s">
        <v>2230</v>
      </c>
      <c r="L31" s="141" t="s">
        <v>2119</v>
      </c>
      <c r="M31" s="134" t="s">
        <v>607</v>
      </c>
      <c r="N31" s="132">
        <v>62877</v>
      </c>
      <c r="O31" s="127">
        <v>21</v>
      </c>
      <c r="P31" s="134" t="s">
        <v>2175</v>
      </c>
      <c r="Q31" s="132">
        <v>29082</v>
      </c>
      <c r="R31" s="132"/>
      <c r="S31" s="139">
        <v>427840.23</v>
      </c>
      <c r="T31" s="134" t="s">
        <v>609</v>
      </c>
      <c r="U31" s="134" t="s">
        <v>610</v>
      </c>
      <c r="V31" s="135"/>
      <c r="W31" s="134" t="s">
        <v>2231</v>
      </c>
      <c r="X31" s="134" t="s">
        <v>751</v>
      </c>
      <c r="Y31" s="134"/>
      <c r="Z31" s="142">
        <v>44896.291666666664</v>
      </c>
      <c r="AA31" s="145">
        <v>44896</v>
      </c>
      <c r="AB31" s="145">
        <v>44896</v>
      </c>
      <c r="AC31" s="138" t="s">
        <v>628</v>
      </c>
      <c r="AD31" s="135"/>
      <c r="AE31" s="170">
        <v>44895</v>
      </c>
      <c r="AF31" s="134">
        <v>163202</v>
      </c>
      <c r="AG31" s="139">
        <v>1990</v>
      </c>
      <c r="AH31" s="144">
        <v>256.24</v>
      </c>
      <c r="AI31" s="139">
        <v>171.09</v>
      </c>
      <c r="AJ31" s="144">
        <v>327.84</v>
      </c>
      <c r="AK31" s="144">
        <v>0</v>
      </c>
      <c r="AL31" s="144">
        <v>0</v>
      </c>
      <c r="AM31" s="144">
        <v>0</v>
      </c>
      <c r="AN31" s="144">
        <v>0</v>
      </c>
      <c r="AO31" s="144">
        <v>0</v>
      </c>
      <c r="AP31" s="144">
        <v>0</v>
      </c>
      <c r="AQ31" s="139">
        <v>377.74</v>
      </c>
      <c r="AR31" s="144" t="s">
        <v>1028</v>
      </c>
      <c r="AS31" s="139">
        <v>25</v>
      </c>
      <c r="AT31" s="139">
        <f t="shared" si="1"/>
        <v>3147.91</v>
      </c>
      <c r="AU31" s="139">
        <f t="shared" si="0"/>
        <v>3147.91</v>
      </c>
      <c r="AV31" s="135"/>
      <c r="AW31" s="134" t="s">
        <v>395</v>
      </c>
      <c r="AX31" s="147">
        <v>0.53125</v>
      </c>
      <c r="AY31" s="147">
        <v>0.68055555555555547</v>
      </c>
      <c r="AZ31" s="135" t="s">
        <v>613</v>
      </c>
    </row>
    <row r="32" spans="1:52" x14ac:dyDescent="0.35">
      <c r="A32" s="380">
        <v>44894.394444444442</v>
      </c>
      <c r="B32" s="291">
        <v>44896</v>
      </c>
      <c r="C32" s="291" t="s">
        <v>622</v>
      </c>
      <c r="D32" s="135"/>
      <c r="E32" s="127" t="s">
        <v>2232</v>
      </c>
      <c r="F32" s="123" t="s">
        <v>634</v>
      </c>
      <c r="G32" s="127" t="s">
        <v>2109</v>
      </c>
      <c r="H32" s="127" t="s">
        <v>2228</v>
      </c>
      <c r="I32" s="59" t="s">
        <v>2229</v>
      </c>
      <c r="J32" s="127">
        <v>5002</v>
      </c>
      <c r="K32" s="127" t="s">
        <v>2230</v>
      </c>
      <c r="L32" s="141" t="s">
        <v>2119</v>
      </c>
      <c r="M32" s="134" t="s">
        <v>607</v>
      </c>
      <c r="N32" s="132">
        <v>62874</v>
      </c>
      <c r="O32" s="127">
        <v>21</v>
      </c>
      <c r="P32" s="134" t="s">
        <v>2175</v>
      </c>
      <c r="Q32" s="132">
        <v>29082</v>
      </c>
      <c r="R32" s="132"/>
      <c r="S32" s="139">
        <v>403278.46</v>
      </c>
      <c r="T32" s="134" t="s">
        <v>609</v>
      </c>
      <c r="U32" s="134" t="s">
        <v>610</v>
      </c>
      <c r="V32" s="135"/>
      <c r="W32" s="134" t="s">
        <v>2231</v>
      </c>
      <c r="X32" s="134" t="s">
        <v>751</v>
      </c>
      <c r="Y32" s="134"/>
      <c r="Z32" s="142">
        <v>44896.458333333336</v>
      </c>
      <c r="AA32" s="145">
        <v>44897</v>
      </c>
      <c r="AB32" s="145">
        <v>44897</v>
      </c>
      <c r="AC32" s="138" t="s">
        <v>628</v>
      </c>
      <c r="AD32" s="135"/>
      <c r="AE32" s="170">
        <v>44895</v>
      </c>
      <c r="AF32" s="134">
        <v>163198</v>
      </c>
      <c r="AG32" s="139">
        <v>1990</v>
      </c>
      <c r="AH32" s="144">
        <v>253.74</v>
      </c>
      <c r="AI32" s="139">
        <v>171.09</v>
      </c>
      <c r="AJ32" s="144">
        <v>303.27999999999997</v>
      </c>
      <c r="AK32" s="144">
        <v>0</v>
      </c>
      <c r="AL32" s="144">
        <v>0</v>
      </c>
      <c r="AM32" s="144">
        <v>0</v>
      </c>
      <c r="AN32" s="144">
        <v>0</v>
      </c>
      <c r="AO32" s="144">
        <v>0</v>
      </c>
      <c r="AP32" s="144">
        <v>0</v>
      </c>
      <c r="AQ32" s="139">
        <v>374.06</v>
      </c>
      <c r="AR32" s="144" t="s">
        <v>1028</v>
      </c>
      <c r="AS32" s="139">
        <v>25</v>
      </c>
      <c r="AT32" s="139">
        <f t="shared" si="1"/>
        <v>3117.1699999999996</v>
      </c>
      <c r="AU32" s="139">
        <f t="shared" si="0"/>
        <v>3117.1699999999996</v>
      </c>
      <c r="AV32" s="135"/>
      <c r="AW32" s="134" t="s">
        <v>395</v>
      </c>
      <c r="AX32" s="147">
        <v>0.375</v>
      </c>
      <c r="AY32" s="147">
        <v>0.54166666666666663</v>
      </c>
      <c r="AZ32" s="135" t="s">
        <v>613</v>
      </c>
    </row>
    <row r="33" spans="1:52" x14ac:dyDescent="0.35">
      <c r="A33" s="380">
        <v>44894.394444444442</v>
      </c>
      <c r="B33" s="291">
        <v>44896</v>
      </c>
      <c r="C33" s="291" t="s">
        <v>622</v>
      </c>
      <c r="D33" s="135"/>
      <c r="E33" s="127" t="s">
        <v>2232</v>
      </c>
      <c r="F33" s="123" t="s">
        <v>634</v>
      </c>
      <c r="G33" s="127" t="s">
        <v>2109</v>
      </c>
      <c r="H33" s="127" t="s">
        <v>2228</v>
      </c>
      <c r="I33" s="59" t="s">
        <v>2229</v>
      </c>
      <c r="J33" s="127">
        <v>5002</v>
      </c>
      <c r="K33" s="127" t="s">
        <v>2230</v>
      </c>
      <c r="L33" s="141" t="s">
        <v>2119</v>
      </c>
      <c r="M33" s="134" t="s">
        <v>607</v>
      </c>
      <c r="N33" s="132">
        <v>62875</v>
      </c>
      <c r="O33" s="127">
        <v>21</v>
      </c>
      <c r="P33" s="134" t="s">
        <v>2175</v>
      </c>
      <c r="Q33" s="132">
        <v>29082</v>
      </c>
      <c r="R33" s="132"/>
      <c r="S33" s="139">
        <v>763400.28</v>
      </c>
      <c r="T33" s="134" t="s">
        <v>609</v>
      </c>
      <c r="U33" s="134" t="s">
        <v>610</v>
      </c>
      <c r="V33" s="135"/>
      <c r="W33" s="134" t="s">
        <v>2231</v>
      </c>
      <c r="X33" s="134" t="s">
        <v>751</v>
      </c>
      <c r="Y33" s="134"/>
      <c r="Z33" s="142">
        <v>44896.458333333336</v>
      </c>
      <c r="AA33" s="145">
        <v>44897</v>
      </c>
      <c r="AB33" s="145">
        <v>44897</v>
      </c>
      <c r="AC33" s="138" t="s">
        <v>628</v>
      </c>
      <c r="AD33" s="135"/>
      <c r="AE33" s="170">
        <v>44895</v>
      </c>
      <c r="AF33" s="134">
        <v>163200</v>
      </c>
      <c r="AG33" s="139">
        <v>2755</v>
      </c>
      <c r="AH33" s="144">
        <v>380.04</v>
      </c>
      <c r="AI33" s="139">
        <v>285.14</v>
      </c>
      <c r="AJ33" s="144">
        <v>663.4</v>
      </c>
      <c r="AK33" s="144">
        <v>0</v>
      </c>
      <c r="AL33" s="144">
        <v>0</v>
      </c>
      <c r="AM33" s="144">
        <v>0</v>
      </c>
      <c r="AN33" s="144">
        <v>0</v>
      </c>
      <c r="AO33" s="144">
        <v>0</v>
      </c>
      <c r="AP33" s="144">
        <v>0</v>
      </c>
      <c r="AQ33" s="139">
        <v>560.26</v>
      </c>
      <c r="AR33" s="144" t="s">
        <v>1028</v>
      </c>
      <c r="AS33" s="139">
        <v>25</v>
      </c>
      <c r="AT33" s="139">
        <f t="shared" si="1"/>
        <v>4668.84</v>
      </c>
      <c r="AU33" s="139">
        <f t="shared" si="0"/>
        <v>4668.84</v>
      </c>
      <c r="AV33" s="135"/>
      <c r="AW33" s="134" t="s">
        <v>395</v>
      </c>
      <c r="AX33" s="147">
        <v>0.2986111111111111</v>
      </c>
      <c r="AY33" s="147">
        <v>0.43055555555555558</v>
      </c>
      <c r="AZ33" s="135" t="s">
        <v>613</v>
      </c>
    </row>
    <row r="34" spans="1:52" x14ac:dyDescent="0.35">
      <c r="A34" s="380">
        <v>44897.473611111112</v>
      </c>
      <c r="B34" s="291">
        <v>44896</v>
      </c>
      <c r="C34" s="291" t="s">
        <v>42</v>
      </c>
      <c r="D34" s="135"/>
      <c r="E34" s="127" t="s">
        <v>2233</v>
      </c>
      <c r="F34" s="123" t="s">
        <v>634</v>
      </c>
      <c r="G34" s="127" t="s">
        <v>2109</v>
      </c>
      <c r="H34" s="127" t="s">
        <v>2234</v>
      </c>
      <c r="I34" s="59" t="s">
        <v>2235</v>
      </c>
      <c r="J34" s="127">
        <v>5003</v>
      </c>
      <c r="K34" s="127" t="s">
        <v>2236</v>
      </c>
      <c r="L34" s="141" t="s">
        <v>2119</v>
      </c>
      <c r="M34" s="134" t="s">
        <v>607</v>
      </c>
      <c r="N34" s="132">
        <v>62882</v>
      </c>
      <c r="O34" s="127">
        <v>20</v>
      </c>
      <c r="P34" s="134" t="s">
        <v>2175</v>
      </c>
      <c r="Q34" s="132">
        <v>34190</v>
      </c>
      <c r="R34" s="132"/>
      <c r="S34" s="139">
        <v>434368.17</v>
      </c>
      <c r="T34" s="134" t="s">
        <v>609</v>
      </c>
      <c r="U34" s="134" t="s">
        <v>610</v>
      </c>
      <c r="V34" s="135"/>
      <c r="W34" s="134" t="s">
        <v>2237</v>
      </c>
      <c r="X34" s="134" t="s">
        <v>2238</v>
      </c>
      <c r="Y34" s="134"/>
      <c r="Z34" s="142">
        <v>44897.291666666664</v>
      </c>
      <c r="AA34" s="145">
        <v>44900</v>
      </c>
      <c r="AB34" s="145">
        <v>44900</v>
      </c>
      <c r="AC34" s="138" t="s">
        <v>628</v>
      </c>
      <c r="AD34" s="135"/>
      <c r="AE34" s="170">
        <v>44895</v>
      </c>
      <c r="AF34" s="134">
        <v>163351</v>
      </c>
      <c r="AG34" s="139">
        <v>2755</v>
      </c>
      <c r="AH34" s="144">
        <v>346.51</v>
      </c>
      <c r="AI34" s="139">
        <v>285.14</v>
      </c>
      <c r="AJ34" s="144">
        <v>334.37</v>
      </c>
      <c r="AK34" s="144">
        <v>0</v>
      </c>
      <c r="AL34" s="144">
        <v>0</v>
      </c>
      <c r="AM34" s="144">
        <v>0</v>
      </c>
      <c r="AN34" s="144">
        <v>0</v>
      </c>
      <c r="AO34" s="144">
        <v>0</v>
      </c>
      <c r="AP34" s="144">
        <v>0</v>
      </c>
      <c r="AQ34" s="139">
        <v>510.82</v>
      </c>
      <c r="AR34" s="144" t="s">
        <v>1028</v>
      </c>
      <c r="AS34" s="139">
        <v>25</v>
      </c>
      <c r="AT34" s="139">
        <f t="shared" si="1"/>
        <v>4256.84</v>
      </c>
      <c r="AU34" s="139">
        <f t="shared" si="0"/>
        <v>4256.84</v>
      </c>
      <c r="AV34" s="135"/>
      <c r="AW34" s="134" t="s">
        <v>395</v>
      </c>
      <c r="AX34" s="147">
        <v>0.3611111111111111</v>
      </c>
      <c r="AY34" s="147">
        <v>0.4375</v>
      </c>
      <c r="AZ34" s="135" t="s">
        <v>613</v>
      </c>
    </row>
    <row r="35" spans="1:52" x14ac:dyDescent="0.35">
      <c r="A35" s="380">
        <v>44900.982638888891</v>
      </c>
      <c r="B35" s="291">
        <v>44896</v>
      </c>
      <c r="C35" s="291" t="s">
        <v>622</v>
      </c>
      <c r="D35" s="135"/>
      <c r="E35" s="127" t="s">
        <v>2239</v>
      </c>
      <c r="F35" s="123" t="s">
        <v>634</v>
      </c>
      <c r="G35" s="127" t="s">
        <v>2109</v>
      </c>
      <c r="H35" s="127" t="s">
        <v>2234</v>
      </c>
      <c r="I35" s="59" t="s">
        <v>2235</v>
      </c>
      <c r="J35" s="127">
        <v>5003</v>
      </c>
      <c r="K35" s="127" t="s">
        <v>2236</v>
      </c>
      <c r="L35" s="141" t="s">
        <v>2119</v>
      </c>
      <c r="M35" s="134" t="s">
        <v>607</v>
      </c>
      <c r="N35" s="132">
        <v>62883</v>
      </c>
      <c r="O35" s="127">
        <v>20</v>
      </c>
      <c r="P35" s="134" t="s">
        <v>2175</v>
      </c>
      <c r="Q35" s="132">
        <v>34190</v>
      </c>
      <c r="R35" s="132"/>
      <c r="S35" s="139">
        <v>878034.78</v>
      </c>
      <c r="T35" s="134" t="s">
        <v>609</v>
      </c>
      <c r="U35" s="134" t="s">
        <v>610</v>
      </c>
      <c r="V35" s="135"/>
      <c r="W35" s="134" t="s">
        <v>2237</v>
      </c>
      <c r="X35" s="134" t="s">
        <v>2238</v>
      </c>
      <c r="Y35" s="134"/>
      <c r="Z35" s="142">
        <v>44897.291666666664</v>
      </c>
      <c r="AA35" s="145">
        <v>44900</v>
      </c>
      <c r="AB35" s="145">
        <v>44900</v>
      </c>
      <c r="AC35" s="138" t="s">
        <v>628</v>
      </c>
      <c r="AD35" s="135"/>
      <c r="AE35" s="170">
        <v>44895</v>
      </c>
      <c r="AF35" s="134">
        <v>163349</v>
      </c>
      <c r="AG35" s="139">
        <v>2755</v>
      </c>
      <c r="AH35" s="144">
        <v>391.73</v>
      </c>
      <c r="AI35" s="139">
        <v>285.14</v>
      </c>
      <c r="AJ35" s="144">
        <v>778.03</v>
      </c>
      <c r="AK35" s="144">
        <v>0</v>
      </c>
      <c r="AL35" s="144">
        <v>0</v>
      </c>
      <c r="AM35" s="144">
        <v>0</v>
      </c>
      <c r="AN35" s="144">
        <v>0</v>
      </c>
      <c r="AO35" s="144">
        <v>0</v>
      </c>
      <c r="AP35" s="144">
        <v>0</v>
      </c>
      <c r="AQ35" s="139">
        <v>577.49</v>
      </c>
      <c r="AR35" s="144" t="s">
        <v>1028</v>
      </c>
      <c r="AS35" s="139">
        <v>25</v>
      </c>
      <c r="AT35" s="139">
        <f t="shared" si="1"/>
        <v>4812.3899999999994</v>
      </c>
      <c r="AU35" s="139">
        <f t="shared" si="0"/>
        <v>4812.3899999999994</v>
      </c>
      <c r="AV35" s="135"/>
      <c r="AW35" s="134" t="s">
        <v>395</v>
      </c>
      <c r="AX35" s="147">
        <v>0.29166666666666669</v>
      </c>
      <c r="AY35" s="147">
        <v>0.40972222222222227</v>
      </c>
      <c r="AZ35" s="135" t="s">
        <v>613</v>
      </c>
    </row>
    <row r="36" spans="1:52" x14ac:dyDescent="0.35">
      <c r="A36" s="380">
        <v>44901.668055555558</v>
      </c>
      <c r="B36" s="291">
        <v>44896</v>
      </c>
      <c r="C36" s="291" t="s">
        <v>42</v>
      </c>
      <c r="D36" s="135"/>
      <c r="E36" s="127" t="s">
        <v>2240</v>
      </c>
      <c r="F36" s="123" t="s">
        <v>634</v>
      </c>
      <c r="G36" s="127" t="s">
        <v>2109</v>
      </c>
      <c r="H36" s="127" t="s">
        <v>2234</v>
      </c>
      <c r="I36" s="59" t="s">
        <v>2235</v>
      </c>
      <c r="J36" s="127">
        <v>5003</v>
      </c>
      <c r="K36" s="127" t="s">
        <v>2236</v>
      </c>
      <c r="L36" s="141" t="s">
        <v>2119</v>
      </c>
      <c r="M36" s="134" t="s">
        <v>607</v>
      </c>
      <c r="N36" s="132">
        <v>62884</v>
      </c>
      <c r="O36" s="127">
        <v>20</v>
      </c>
      <c r="P36" s="134" t="s">
        <v>2175</v>
      </c>
      <c r="Q36" s="132">
        <v>34190</v>
      </c>
      <c r="R36" s="132"/>
      <c r="S36" s="139">
        <v>878034.78</v>
      </c>
      <c r="T36" s="134" t="s">
        <v>609</v>
      </c>
      <c r="U36" s="134" t="s">
        <v>610</v>
      </c>
      <c r="V36" s="135"/>
      <c r="W36" s="134" t="s">
        <v>2237</v>
      </c>
      <c r="X36" s="134" t="s">
        <v>2238</v>
      </c>
      <c r="Y36" s="134"/>
      <c r="Z36" s="142">
        <v>44897.375</v>
      </c>
      <c r="AA36" s="145">
        <v>44900</v>
      </c>
      <c r="AB36" s="145">
        <v>44900</v>
      </c>
      <c r="AC36" s="138" t="s">
        <v>628</v>
      </c>
      <c r="AD36" s="135"/>
      <c r="AE36" s="170">
        <v>44895</v>
      </c>
      <c r="AF36" s="134">
        <v>163348</v>
      </c>
      <c r="AG36" s="139">
        <v>2755</v>
      </c>
      <c r="AH36" s="144">
        <v>391.73</v>
      </c>
      <c r="AI36" s="139">
        <v>285.14</v>
      </c>
      <c r="AJ36" s="144">
        <v>778.03</v>
      </c>
      <c r="AK36" s="144">
        <v>0</v>
      </c>
      <c r="AL36" s="144">
        <v>0</v>
      </c>
      <c r="AM36" s="144">
        <v>0</v>
      </c>
      <c r="AN36" s="144">
        <v>0</v>
      </c>
      <c r="AO36" s="144">
        <v>0</v>
      </c>
      <c r="AP36" s="144">
        <v>0</v>
      </c>
      <c r="AQ36" s="139">
        <v>577.49</v>
      </c>
      <c r="AR36" s="144" t="s">
        <v>1028</v>
      </c>
      <c r="AS36" s="139">
        <v>25</v>
      </c>
      <c r="AT36" s="139">
        <f t="shared" si="1"/>
        <v>4812.3899999999994</v>
      </c>
      <c r="AU36" s="139">
        <f t="shared" si="0"/>
        <v>4812.3899999999994</v>
      </c>
      <c r="AV36" s="135"/>
      <c r="AW36" s="134" t="s">
        <v>395</v>
      </c>
      <c r="AX36" s="147">
        <v>0.3263888888888889</v>
      </c>
      <c r="AY36" s="147">
        <v>0.41666666666666669</v>
      </c>
      <c r="AZ36" s="135" t="s">
        <v>613</v>
      </c>
    </row>
    <row r="37" spans="1:52" x14ac:dyDescent="0.35">
      <c r="A37" s="380">
        <v>44901.668055555558</v>
      </c>
      <c r="B37" s="291">
        <v>44896</v>
      </c>
      <c r="C37" s="291" t="s">
        <v>42</v>
      </c>
      <c r="D37" s="135"/>
      <c r="E37" s="127" t="s">
        <v>2240</v>
      </c>
      <c r="F37" s="123" t="s">
        <v>2220</v>
      </c>
      <c r="G37" s="127" t="s">
        <v>2109</v>
      </c>
      <c r="H37" s="127" t="s">
        <v>2241</v>
      </c>
      <c r="I37" s="106" t="s">
        <v>2242</v>
      </c>
      <c r="J37" s="127">
        <v>5010</v>
      </c>
      <c r="K37" s="127" t="s">
        <v>2243</v>
      </c>
      <c r="L37" s="141">
        <v>44904</v>
      </c>
      <c r="M37" s="134" t="s">
        <v>607</v>
      </c>
      <c r="N37" s="132">
        <v>62609</v>
      </c>
      <c r="O37" s="127">
        <v>3</v>
      </c>
      <c r="P37" s="134" t="s">
        <v>619</v>
      </c>
      <c r="Q37" s="132">
        <v>12540</v>
      </c>
      <c r="R37" s="132"/>
      <c r="S37" s="139">
        <v>163991.15</v>
      </c>
      <c r="T37" s="134" t="s">
        <v>609</v>
      </c>
      <c r="U37" s="134" t="s">
        <v>610</v>
      </c>
      <c r="V37" s="135"/>
      <c r="W37" s="134" t="s">
        <v>2244</v>
      </c>
      <c r="X37" s="134" t="s">
        <v>564</v>
      </c>
      <c r="Y37" s="134"/>
      <c r="Z37" s="142">
        <v>44900.583333333336</v>
      </c>
      <c r="AA37" s="145">
        <v>44901</v>
      </c>
      <c r="AB37" s="145">
        <v>44901</v>
      </c>
      <c r="AC37" s="138" t="s">
        <v>628</v>
      </c>
      <c r="AD37" s="135"/>
      <c r="AE37" s="170">
        <v>44901</v>
      </c>
      <c r="AF37" s="134">
        <v>163536</v>
      </c>
      <c r="AG37" s="139">
        <v>2755</v>
      </c>
      <c r="AH37" s="144">
        <v>338</v>
      </c>
      <c r="AI37" s="139">
        <v>362.64</v>
      </c>
      <c r="AJ37" s="144">
        <v>67.400000000000006</v>
      </c>
      <c r="AK37" s="144">
        <v>0</v>
      </c>
      <c r="AL37" s="144">
        <v>0</v>
      </c>
      <c r="AM37" s="144">
        <v>0</v>
      </c>
      <c r="AN37" s="144">
        <v>0</v>
      </c>
      <c r="AO37" s="144">
        <v>0</v>
      </c>
      <c r="AP37" s="144">
        <v>0</v>
      </c>
      <c r="AQ37" s="139">
        <v>533.14</v>
      </c>
      <c r="AR37" s="144" t="s">
        <v>1028</v>
      </c>
      <c r="AS37" s="139">
        <v>25</v>
      </c>
      <c r="AT37" s="139">
        <f t="shared" si="1"/>
        <v>4081.18</v>
      </c>
      <c r="AU37" s="139">
        <f t="shared" si="0"/>
        <v>4081.18</v>
      </c>
      <c r="AV37" s="135"/>
      <c r="AW37" s="134" t="s">
        <v>395</v>
      </c>
      <c r="AX37" s="147">
        <v>0.54166666666666663</v>
      </c>
      <c r="AY37" s="147">
        <v>0.63194444444444442</v>
      </c>
      <c r="AZ37" s="135" t="s">
        <v>613</v>
      </c>
    </row>
    <row r="38" spans="1:52" x14ac:dyDescent="0.35">
      <c r="A38" s="380">
        <v>44901.668055555558</v>
      </c>
      <c r="B38" s="291">
        <v>44896</v>
      </c>
      <c r="C38" s="291" t="s">
        <v>42</v>
      </c>
      <c r="D38" s="135"/>
      <c r="E38" s="127" t="s">
        <v>2240</v>
      </c>
      <c r="F38" s="123" t="s">
        <v>2245</v>
      </c>
      <c r="G38" s="127" t="s">
        <v>2109</v>
      </c>
      <c r="H38" s="127" t="s">
        <v>2246</v>
      </c>
      <c r="I38" s="106" t="s">
        <v>2247</v>
      </c>
      <c r="J38" s="132">
        <v>5010</v>
      </c>
      <c r="K38" s="127" t="s">
        <v>2248</v>
      </c>
      <c r="L38" s="141" t="s">
        <v>2119</v>
      </c>
      <c r="M38" s="134" t="s">
        <v>607</v>
      </c>
      <c r="N38" s="132">
        <v>62929</v>
      </c>
      <c r="O38" s="127">
        <v>1</v>
      </c>
      <c r="P38" s="134" t="s">
        <v>2175</v>
      </c>
      <c r="Q38" s="134">
        <v>2785</v>
      </c>
      <c r="R38" s="134"/>
      <c r="S38" s="139">
        <v>102523.28</v>
      </c>
      <c r="T38" s="134" t="s">
        <v>609</v>
      </c>
      <c r="U38" s="141" t="s">
        <v>610</v>
      </c>
      <c r="V38" s="135"/>
      <c r="W38" s="141" t="s">
        <v>2249</v>
      </c>
      <c r="X38" s="141" t="s">
        <v>617</v>
      </c>
      <c r="Y38" s="141"/>
      <c r="Z38" s="137">
        <v>44903.5</v>
      </c>
      <c r="AA38" s="145">
        <v>44904</v>
      </c>
      <c r="AB38" s="145">
        <v>44904</v>
      </c>
      <c r="AC38" s="138" t="s">
        <v>628</v>
      </c>
      <c r="AD38" s="135"/>
      <c r="AE38" s="170">
        <v>44902</v>
      </c>
      <c r="AF38" s="134">
        <v>163819</v>
      </c>
      <c r="AG38" s="139">
        <v>2755</v>
      </c>
      <c r="AH38" s="144">
        <v>312.68</v>
      </c>
      <c r="AI38" s="139">
        <v>285.14</v>
      </c>
      <c r="AJ38" s="144">
        <v>2.52</v>
      </c>
      <c r="AK38" s="144">
        <v>0</v>
      </c>
      <c r="AL38" s="144">
        <v>0</v>
      </c>
      <c r="AM38" s="144">
        <v>0</v>
      </c>
      <c r="AN38" s="144">
        <v>0</v>
      </c>
      <c r="AO38" s="144">
        <v>0</v>
      </c>
      <c r="AP38" s="144">
        <v>0</v>
      </c>
      <c r="AQ38" s="139">
        <v>460.96</v>
      </c>
      <c r="AR38" s="144" t="s">
        <v>1028</v>
      </c>
      <c r="AS38" s="139">
        <v>25</v>
      </c>
      <c r="AT38" s="139">
        <f t="shared" si="1"/>
        <v>3841.2999999999997</v>
      </c>
      <c r="AU38" s="139">
        <f t="shared" si="0"/>
        <v>3841.2999999999997</v>
      </c>
      <c r="AV38" s="135"/>
      <c r="AW38" s="134" t="s">
        <v>395</v>
      </c>
      <c r="AX38" s="147">
        <v>0.4375</v>
      </c>
      <c r="AY38" s="147">
        <v>0.66666666666666663</v>
      </c>
      <c r="AZ38" s="135" t="s">
        <v>613</v>
      </c>
    </row>
    <row r="39" spans="1:52" x14ac:dyDescent="0.35">
      <c r="A39" s="380">
        <v>44901.668055555558</v>
      </c>
      <c r="B39" s="291">
        <v>44896</v>
      </c>
      <c r="C39" s="291" t="s">
        <v>42</v>
      </c>
      <c r="D39" s="135"/>
      <c r="E39" s="127" t="s">
        <v>2240</v>
      </c>
      <c r="F39" s="123" t="s">
        <v>2172</v>
      </c>
      <c r="G39" s="127" t="s">
        <v>2109</v>
      </c>
      <c r="H39" s="127" t="s">
        <v>2250</v>
      </c>
      <c r="I39" s="106" t="s">
        <v>2251</v>
      </c>
      <c r="J39" s="132">
        <v>5010</v>
      </c>
      <c r="K39" s="127">
        <v>4700090084</v>
      </c>
      <c r="L39" s="141">
        <v>44909</v>
      </c>
      <c r="M39" s="134" t="s">
        <v>607</v>
      </c>
      <c r="N39" s="132">
        <v>62937</v>
      </c>
      <c r="O39" s="127">
        <v>25</v>
      </c>
      <c r="P39" s="134" t="s">
        <v>648</v>
      </c>
      <c r="Q39" s="134">
        <v>23300</v>
      </c>
      <c r="R39" s="134"/>
      <c r="S39" s="139">
        <v>588180.79</v>
      </c>
      <c r="T39" s="134" t="s">
        <v>609</v>
      </c>
      <c r="U39" s="141" t="s">
        <v>610</v>
      </c>
      <c r="V39" s="135"/>
      <c r="W39" s="141" t="s">
        <v>2252</v>
      </c>
      <c r="X39" s="134" t="s">
        <v>2164</v>
      </c>
      <c r="Y39" s="134"/>
      <c r="Z39" s="137">
        <v>44903.625</v>
      </c>
      <c r="AA39" s="145">
        <v>44904</v>
      </c>
      <c r="AB39" s="145">
        <v>44904</v>
      </c>
      <c r="AC39" s="138" t="s">
        <v>628</v>
      </c>
      <c r="AD39" s="135"/>
      <c r="AE39" s="170">
        <v>44902</v>
      </c>
      <c r="AF39" s="134">
        <v>163812</v>
      </c>
      <c r="AG39" s="139">
        <v>2755</v>
      </c>
      <c r="AH39" s="144">
        <v>362.18</v>
      </c>
      <c r="AI39" s="139">
        <v>285.14</v>
      </c>
      <c r="AJ39" s="144">
        <v>488.18</v>
      </c>
      <c r="AK39" s="144">
        <v>0</v>
      </c>
      <c r="AL39" s="144">
        <v>0</v>
      </c>
      <c r="AM39" s="144">
        <v>0</v>
      </c>
      <c r="AN39" s="144">
        <v>0</v>
      </c>
      <c r="AO39" s="144">
        <v>0</v>
      </c>
      <c r="AP39" s="144">
        <v>0</v>
      </c>
      <c r="AQ39" s="139">
        <v>533.92999999999995</v>
      </c>
      <c r="AR39" s="144" t="s">
        <v>1028</v>
      </c>
      <c r="AS39" s="139">
        <v>25</v>
      </c>
      <c r="AT39" s="139">
        <f t="shared" si="1"/>
        <v>4449.4299999999994</v>
      </c>
      <c r="AU39" s="139">
        <f t="shared" si="0"/>
        <v>4449.4299999999994</v>
      </c>
      <c r="AV39" s="135"/>
      <c r="AW39" s="134" t="s">
        <v>395</v>
      </c>
      <c r="AX39" s="147">
        <v>0.29166666666666669</v>
      </c>
      <c r="AY39" s="147">
        <v>0.73263888888888884</v>
      </c>
      <c r="AZ39" s="135" t="s">
        <v>613</v>
      </c>
    </row>
    <row r="40" spans="1:52" x14ac:dyDescent="0.35">
      <c r="A40" s="380">
        <v>44901.668055555558</v>
      </c>
      <c r="B40" s="291">
        <v>44896</v>
      </c>
      <c r="C40" s="291" t="s">
        <v>42</v>
      </c>
      <c r="D40" s="135"/>
      <c r="E40" s="127" t="s">
        <v>2240</v>
      </c>
      <c r="F40" s="123" t="s">
        <v>2172</v>
      </c>
      <c r="G40" s="127" t="s">
        <v>2109</v>
      </c>
      <c r="H40" s="127" t="s">
        <v>2250</v>
      </c>
      <c r="I40" s="106" t="s">
        <v>2251</v>
      </c>
      <c r="J40" s="132">
        <v>5010</v>
      </c>
      <c r="K40" s="127">
        <v>4700090084</v>
      </c>
      <c r="L40" s="141">
        <v>44909</v>
      </c>
      <c r="M40" s="134" t="s">
        <v>607</v>
      </c>
      <c r="N40" s="132">
        <v>62938</v>
      </c>
      <c r="O40" s="127">
        <v>25</v>
      </c>
      <c r="P40" s="134" t="s">
        <v>648</v>
      </c>
      <c r="Q40" s="134">
        <v>21335</v>
      </c>
      <c r="R40" s="134"/>
      <c r="S40" s="139">
        <v>538147.22</v>
      </c>
      <c r="T40" s="134" t="s">
        <v>609</v>
      </c>
      <c r="U40" s="141" t="s">
        <v>610</v>
      </c>
      <c r="V40" s="135"/>
      <c r="W40" s="141" t="s">
        <v>2252</v>
      </c>
      <c r="X40" s="134" t="s">
        <v>2164</v>
      </c>
      <c r="Y40" s="134"/>
      <c r="Z40" s="137">
        <v>44903.625</v>
      </c>
      <c r="AA40" s="145">
        <v>44904</v>
      </c>
      <c r="AB40" s="145">
        <v>44904</v>
      </c>
      <c r="AC40" s="138" t="s">
        <v>628</v>
      </c>
      <c r="AD40" s="135"/>
      <c r="AE40" s="170">
        <v>44902</v>
      </c>
      <c r="AF40" s="134">
        <v>163813</v>
      </c>
      <c r="AG40" s="139">
        <v>2755</v>
      </c>
      <c r="AH40" s="144">
        <v>357.08</v>
      </c>
      <c r="AI40" s="139">
        <v>285.14</v>
      </c>
      <c r="AJ40" s="144">
        <v>438.15</v>
      </c>
      <c r="AK40" s="144">
        <v>0</v>
      </c>
      <c r="AL40" s="144">
        <v>0</v>
      </c>
      <c r="AM40" s="144">
        <v>0</v>
      </c>
      <c r="AN40" s="144">
        <v>0</v>
      </c>
      <c r="AO40" s="144">
        <v>0</v>
      </c>
      <c r="AP40" s="144">
        <v>0</v>
      </c>
      <c r="AQ40" s="139">
        <v>526.41</v>
      </c>
      <c r="AR40" s="144" t="s">
        <v>1028</v>
      </c>
      <c r="AS40" s="139">
        <v>25</v>
      </c>
      <c r="AT40" s="139">
        <f t="shared" si="1"/>
        <v>4386.78</v>
      </c>
      <c r="AU40" s="139">
        <f t="shared" si="0"/>
        <v>4386.78</v>
      </c>
      <c r="AV40" s="135"/>
      <c r="AW40" s="134" t="s">
        <v>395</v>
      </c>
      <c r="AX40" s="147">
        <v>0.29166666666666669</v>
      </c>
      <c r="AY40" s="147">
        <v>0.75</v>
      </c>
      <c r="AZ40" s="135" t="s">
        <v>613</v>
      </c>
    </row>
    <row r="41" spans="1:52" x14ac:dyDescent="0.35">
      <c r="A41" s="380">
        <v>44901.952777777777</v>
      </c>
      <c r="B41" s="291">
        <v>44896</v>
      </c>
      <c r="C41" s="291" t="s">
        <v>622</v>
      </c>
      <c r="D41" s="135"/>
      <c r="E41" s="127" t="s">
        <v>2253</v>
      </c>
      <c r="F41" s="123" t="s">
        <v>2172</v>
      </c>
      <c r="G41" s="127" t="s">
        <v>2109</v>
      </c>
      <c r="H41" s="127" t="s">
        <v>2250</v>
      </c>
      <c r="I41" s="106" t="s">
        <v>2251</v>
      </c>
      <c r="J41" s="132">
        <v>5010</v>
      </c>
      <c r="K41" s="127">
        <v>4700090084</v>
      </c>
      <c r="L41" s="141">
        <v>44909</v>
      </c>
      <c r="M41" s="134" t="s">
        <v>607</v>
      </c>
      <c r="N41" s="132">
        <v>62940</v>
      </c>
      <c r="O41" s="127">
        <v>25</v>
      </c>
      <c r="P41" s="134" t="s">
        <v>648</v>
      </c>
      <c r="Q41" s="134">
        <v>22320</v>
      </c>
      <c r="R41" s="134"/>
      <c r="S41" s="139">
        <v>563227.66</v>
      </c>
      <c r="T41" s="134" t="s">
        <v>609</v>
      </c>
      <c r="U41" s="141" t="s">
        <v>610</v>
      </c>
      <c r="V41" s="135"/>
      <c r="W41" s="141" t="s">
        <v>2252</v>
      </c>
      <c r="X41" s="134" t="s">
        <v>2164</v>
      </c>
      <c r="Y41" s="134"/>
      <c r="Z41" s="137">
        <v>44904.291666666664</v>
      </c>
      <c r="AA41" s="145">
        <v>44907</v>
      </c>
      <c r="AB41" s="145">
        <v>44907</v>
      </c>
      <c r="AC41" s="138" t="s">
        <v>628</v>
      </c>
      <c r="AD41" s="135"/>
      <c r="AE41" s="170">
        <v>44904</v>
      </c>
      <c r="AF41" s="134">
        <v>164058</v>
      </c>
      <c r="AG41" s="139">
        <v>2755</v>
      </c>
      <c r="AH41" s="144">
        <v>359.64</v>
      </c>
      <c r="AI41" s="139">
        <v>285.14</v>
      </c>
      <c r="AJ41" s="144">
        <v>463.23</v>
      </c>
      <c r="AK41" s="144">
        <v>0</v>
      </c>
      <c r="AL41" s="144">
        <v>0</v>
      </c>
      <c r="AM41" s="144">
        <v>0</v>
      </c>
      <c r="AN41" s="144">
        <v>0</v>
      </c>
      <c r="AO41" s="144">
        <v>0</v>
      </c>
      <c r="AP41" s="144">
        <v>0</v>
      </c>
      <c r="AQ41" s="139">
        <v>530.17999999999995</v>
      </c>
      <c r="AR41" s="144">
        <v>0</v>
      </c>
      <c r="AS41" s="139">
        <v>25</v>
      </c>
      <c r="AT41" s="139">
        <f t="shared" si="1"/>
        <v>4418.1899999999996</v>
      </c>
      <c r="AU41" s="139">
        <f t="shared" si="0"/>
        <v>4418.1899999999996</v>
      </c>
      <c r="AV41" s="135"/>
      <c r="AW41" s="134" t="s">
        <v>395</v>
      </c>
      <c r="AX41" s="149">
        <v>0.41666666666666669</v>
      </c>
      <c r="AY41" s="149">
        <v>0.54166666666666663</v>
      </c>
      <c r="AZ41" s="135" t="s">
        <v>613</v>
      </c>
    </row>
    <row r="42" spans="1:52" x14ac:dyDescent="0.35">
      <c r="A42" s="380">
        <v>44901.960416666669</v>
      </c>
      <c r="B42" s="291">
        <v>44896</v>
      </c>
      <c r="C42" s="291" t="s">
        <v>622</v>
      </c>
      <c r="D42" s="135"/>
      <c r="E42" s="127" t="s">
        <v>2254</v>
      </c>
      <c r="F42" s="123" t="s">
        <v>2172</v>
      </c>
      <c r="G42" s="127" t="s">
        <v>2109</v>
      </c>
      <c r="H42" s="127" t="s">
        <v>2250</v>
      </c>
      <c r="I42" s="106" t="s">
        <v>2251</v>
      </c>
      <c r="J42" s="132">
        <v>5010</v>
      </c>
      <c r="K42" s="127">
        <v>4700090084</v>
      </c>
      <c r="L42" s="141">
        <v>44909</v>
      </c>
      <c r="M42" s="134" t="s">
        <v>607</v>
      </c>
      <c r="N42" s="132">
        <v>62939</v>
      </c>
      <c r="O42" s="127">
        <v>25</v>
      </c>
      <c r="P42" s="134" t="s">
        <v>648</v>
      </c>
      <c r="Q42" s="134">
        <v>22387</v>
      </c>
      <c r="R42" s="134"/>
      <c r="S42" s="139">
        <v>564933.64</v>
      </c>
      <c r="T42" s="134" t="s">
        <v>609</v>
      </c>
      <c r="U42" s="141" t="s">
        <v>610</v>
      </c>
      <c r="V42" s="135"/>
      <c r="W42" s="141" t="s">
        <v>2252</v>
      </c>
      <c r="X42" s="134" t="s">
        <v>2164</v>
      </c>
      <c r="Y42" s="134"/>
      <c r="Z42" s="137">
        <v>44903.625</v>
      </c>
      <c r="AA42" s="145">
        <v>44904</v>
      </c>
      <c r="AB42" s="145">
        <v>44904</v>
      </c>
      <c r="AC42" s="138" t="s">
        <v>628</v>
      </c>
      <c r="AD42" s="135"/>
      <c r="AE42" s="170">
        <v>44902</v>
      </c>
      <c r="AF42" s="134">
        <v>163810</v>
      </c>
      <c r="AG42" s="139">
        <v>2755</v>
      </c>
      <c r="AH42" s="144">
        <v>359.81</v>
      </c>
      <c r="AI42" s="139">
        <v>285.14</v>
      </c>
      <c r="AJ42" s="144">
        <v>464.93</v>
      </c>
      <c r="AK42" s="144">
        <v>0</v>
      </c>
      <c r="AL42" s="144">
        <v>0</v>
      </c>
      <c r="AM42" s="144">
        <v>0</v>
      </c>
      <c r="AN42" s="144">
        <v>0</v>
      </c>
      <c r="AO42" s="144">
        <v>0</v>
      </c>
      <c r="AP42" s="144">
        <v>0</v>
      </c>
      <c r="AQ42" s="139">
        <v>530.44000000000005</v>
      </c>
      <c r="AR42" s="144" t="s">
        <v>1028</v>
      </c>
      <c r="AS42" s="139">
        <v>25</v>
      </c>
      <c r="AT42" s="139">
        <f t="shared" si="1"/>
        <v>4420.32</v>
      </c>
      <c r="AU42" s="139">
        <f t="shared" ref="AU42:AU59" si="2">AT42</f>
        <v>4420.32</v>
      </c>
      <c r="AV42" s="135"/>
      <c r="AW42" s="134" t="s">
        <v>395</v>
      </c>
      <c r="AX42" s="147">
        <v>0.30208333333333331</v>
      </c>
      <c r="AY42" s="147">
        <v>0.875</v>
      </c>
      <c r="AZ42" s="135" t="s">
        <v>613</v>
      </c>
    </row>
    <row r="43" spans="1:52" x14ac:dyDescent="0.35">
      <c r="A43" s="380">
        <v>44902.627083333333</v>
      </c>
      <c r="B43" s="291">
        <v>44896</v>
      </c>
      <c r="C43" s="291" t="s">
        <v>622</v>
      </c>
      <c r="D43" s="135"/>
      <c r="E43" s="127" t="s">
        <v>2255</v>
      </c>
      <c r="F43" s="123" t="s">
        <v>2172</v>
      </c>
      <c r="G43" s="127" t="s">
        <v>2109</v>
      </c>
      <c r="H43" s="127" t="s">
        <v>2250</v>
      </c>
      <c r="I43" s="106" t="s">
        <v>2251</v>
      </c>
      <c r="J43" s="132">
        <v>5010</v>
      </c>
      <c r="K43" s="127">
        <v>4700090084</v>
      </c>
      <c r="L43" s="141">
        <v>44909</v>
      </c>
      <c r="M43" s="134" t="s">
        <v>607</v>
      </c>
      <c r="N43" s="132">
        <v>62941</v>
      </c>
      <c r="O43" s="127">
        <v>25</v>
      </c>
      <c r="P43" s="134" t="s">
        <v>648</v>
      </c>
      <c r="Q43" s="134">
        <v>21281</v>
      </c>
      <c r="R43" s="134"/>
      <c r="S43" s="139">
        <v>536772.25</v>
      </c>
      <c r="T43" s="134" t="s">
        <v>609</v>
      </c>
      <c r="U43" s="141" t="s">
        <v>610</v>
      </c>
      <c r="V43" s="135"/>
      <c r="W43" s="141" t="s">
        <v>2252</v>
      </c>
      <c r="X43" s="134" t="s">
        <v>2164</v>
      </c>
      <c r="Y43" s="134"/>
      <c r="Z43" s="137">
        <v>44904.291666666664</v>
      </c>
      <c r="AA43" s="145">
        <v>44907</v>
      </c>
      <c r="AB43" s="145">
        <v>44907</v>
      </c>
      <c r="AC43" s="138" t="s">
        <v>628</v>
      </c>
      <c r="AD43" s="135"/>
      <c r="AE43" s="170">
        <v>44904</v>
      </c>
      <c r="AF43" s="134">
        <v>164056</v>
      </c>
      <c r="AG43" s="139">
        <v>2755</v>
      </c>
      <c r="AH43" s="144">
        <v>356.94</v>
      </c>
      <c r="AI43" s="139">
        <v>285.14</v>
      </c>
      <c r="AJ43" s="144">
        <v>436.77</v>
      </c>
      <c r="AK43" s="144">
        <v>0</v>
      </c>
      <c r="AL43" s="144">
        <v>0</v>
      </c>
      <c r="AM43" s="144">
        <v>0</v>
      </c>
      <c r="AN43" s="144">
        <v>0</v>
      </c>
      <c r="AO43" s="144">
        <v>0</v>
      </c>
      <c r="AP43" s="144">
        <v>0</v>
      </c>
      <c r="AQ43" s="139">
        <v>526.21</v>
      </c>
      <c r="AR43" s="144">
        <v>0</v>
      </c>
      <c r="AS43" s="139">
        <v>25</v>
      </c>
      <c r="AT43" s="139">
        <f t="shared" ref="AT43:AT59" si="3">SUM(AG43:AQ43,AS43)</f>
        <v>4385.0599999999995</v>
      </c>
      <c r="AU43" s="139">
        <f t="shared" si="2"/>
        <v>4385.0599999999995</v>
      </c>
      <c r="AV43" s="135"/>
      <c r="AW43" s="134" t="s">
        <v>395</v>
      </c>
      <c r="AX43" s="149">
        <v>0.30555555555555552</v>
      </c>
      <c r="AY43" s="149">
        <v>0.4513888888888889</v>
      </c>
      <c r="AZ43" s="135" t="s">
        <v>613</v>
      </c>
    </row>
    <row r="44" spans="1:52" x14ac:dyDescent="0.35">
      <c r="A44" s="380">
        <v>44903.342361111114</v>
      </c>
      <c r="B44" s="291">
        <v>44896</v>
      </c>
      <c r="C44" s="291" t="s">
        <v>622</v>
      </c>
      <c r="D44" s="135"/>
      <c r="E44" s="127" t="s">
        <v>2256</v>
      </c>
      <c r="F44" s="123" t="s">
        <v>2165</v>
      </c>
      <c r="G44" s="127" t="s">
        <v>2109</v>
      </c>
      <c r="H44" s="127" t="s">
        <v>2257</v>
      </c>
      <c r="I44" s="106" t="s">
        <v>2258</v>
      </c>
      <c r="J44" s="132">
        <v>5003</v>
      </c>
      <c r="K44" s="127" t="s">
        <v>2259</v>
      </c>
      <c r="L44" s="141" t="s">
        <v>2119</v>
      </c>
      <c r="M44" s="134" t="s">
        <v>607</v>
      </c>
      <c r="N44" s="132">
        <v>62949</v>
      </c>
      <c r="O44" s="127">
        <v>1</v>
      </c>
      <c r="P44" s="134" t="s">
        <v>2175</v>
      </c>
      <c r="Q44" s="134">
        <v>275</v>
      </c>
      <c r="R44" s="134"/>
      <c r="S44" s="139">
        <v>14994.69</v>
      </c>
      <c r="T44" s="134" t="s">
        <v>2176</v>
      </c>
      <c r="U44" s="141" t="s">
        <v>610</v>
      </c>
      <c r="V44" s="135"/>
      <c r="W44" s="141" t="s">
        <v>2260</v>
      </c>
      <c r="X44" s="134" t="s">
        <v>623</v>
      </c>
      <c r="Y44" s="134"/>
      <c r="Z44" s="137">
        <v>44904.541666666664</v>
      </c>
      <c r="AA44" s="145">
        <v>44907</v>
      </c>
      <c r="AB44" s="145">
        <v>44907</v>
      </c>
      <c r="AC44" s="138" t="s">
        <v>628</v>
      </c>
      <c r="AD44" s="135"/>
      <c r="AE44" s="170">
        <v>44903</v>
      </c>
      <c r="AF44" s="134">
        <v>164003</v>
      </c>
      <c r="AG44" s="139">
        <v>191.98</v>
      </c>
      <c r="AH44" s="144">
        <v>0</v>
      </c>
      <c r="AI44" s="139">
        <v>114.06</v>
      </c>
      <c r="AJ44" s="144">
        <v>0</v>
      </c>
      <c r="AK44" s="144">
        <v>0</v>
      </c>
      <c r="AL44" s="144">
        <v>0</v>
      </c>
      <c r="AM44" s="144">
        <v>0</v>
      </c>
      <c r="AN44" s="144">
        <v>0</v>
      </c>
      <c r="AO44" s="144">
        <v>33.74</v>
      </c>
      <c r="AP44" s="144">
        <v>0</v>
      </c>
      <c r="AQ44" s="139">
        <v>49.74</v>
      </c>
      <c r="AR44" s="139">
        <v>5.2239100000000001</v>
      </c>
      <c r="AS44" s="139">
        <v>25</v>
      </c>
      <c r="AT44" s="139">
        <f t="shared" si="3"/>
        <v>414.52</v>
      </c>
      <c r="AU44" s="139">
        <f t="shared" si="2"/>
        <v>414.52</v>
      </c>
      <c r="AV44" s="135"/>
      <c r="AW44" s="134" t="s">
        <v>395</v>
      </c>
      <c r="AX44" s="149">
        <v>0.49305555555555558</v>
      </c>
      <c r="AY44" s="149">
        <v>0.625</v>
      </c>
      <c r="AZ44" s="135" t="s">
        <v>613</v>
      </c>
    </row>
    <row r="45" spans="1:52" x14ac:dyDescent="0.35">
      <c r="A45" s="380">
        <v>44903.431250000001</v>
      </c>
      <c r="B45" s="291">
        <v>44896</v>
      </c>
      <c r="C45" s="291" t="s">
        <v>42</v>
      </c>
      <c r="D45" s="135"/>
      <c r="E45" s="127" t="s">
        <v>2261</v>
      </c>
      <c r="F45" s="123" t="s">
        <v>2165</v>
      </c>
      <c r="G45" s="127" t="s">
        <v>2109</v>
      </c>
      <c r="H45" s="127" t="s">
        <v>2262</v>
      </c>
      <c r="I45" s="106" t="s">
        <v>2263</v>
      </c>
      <c r="J45" s="132">
        <v>5002</v>
      </c>
      <c r="K45" s="127" t="s">
        <v>2264</v>
      </c>
      <c r="L45" s="141" t="s">
        <v>2119</v>
      </c>
      <c r="M45" s="134" t="s">
        <v>607</v>
      </c>
      <c r="N45" s="132">
        <v>62948</v>
      </c>
      <c r="O45" s="127">
        <v>2</v>
      </c>
      <c r="P45" s="134" t="s">
        <v>2175</v>
      </c>
      <c r="Q45" s="134">
        <v>348</v>
      </c>
      <c r="R45" s="134"/>
      <c r="S45" s="139">
        <v>19636.5</v>
      </c>
      <c r="T45" s="134" t="s">
        <v>2176</v>
      </c>
      <c r="U45" s="141" t="s">
        <v>610</v>
      </c>
      <c r="V45" s="135"/>
      <c r="W45" s="141" t="s">
        <v>2265</v>
      </c>
      <c r="X45" s="134" t="s">
        <v>623</v>
      </c>
      <c r="Y45" s="134"/>
      <c r="Z45" s="137">
        <v>44904.666666666664</v>
      </c>
      <c r="AA45" s="145">
        <v>44907</v>
      </c>
      <c r="AB45" s="145">
        <v>44907</v>
      </c>
      <c r="AC45" s="138" t="s">
        <v>628</v>
      </c>
      <c r="AD45" s="135"/>
      <c r="AE45" s="170">
        <v>44903</v>
      </c>
      <c r="AF45" s="134">
        <v>164002</v>
      </c>
      <c r="AG45" s="139">
        <v>272.69</v>
      </c>
      <c r="AH45" s="144">
        <v>0</v>
      </c>
      <c r="AI45" s="139">
        <v>114.06</v>
      </c>
      <c r="AJ45" s="144">
        <v>0</v>
      </c>
      <c r="AK45" s="144">
        <v>0</v>
      </c>
      <c r="AL45" s="144">
        <v>0</v>
      </c>
      <c r="AM45" s="144">
        <v>0</v>
      </c>
      <c r="AN45" s="144">
        <v>0</v>
      </c>
      <c r="AO45" s="144">
        <v>41.97</v>
      </c>
      <c r="AP45" s="144">
        <v>0</v>
      </c>
      <c r="AQ45" s="139">
        <v>61.87</v>
      </c>
      <c r="AR45" s="144">
        <v>5.2239100000000001</v>
      </c>
      <c r="AS45" s="139">
        <v>25</v>
      </c>
      <c r="AT45" s="139">
        <f t="shared" si="3"/>
        <v>515.59</v>
      </c>
      <c r="AU45" s="139">
        <f t="shared" si="2"/>
        <v>515.59</v>
      </c>
      <c r="AV45" s="152"/>
      <c r="AW45" s="134" t="s">
        <v>395</v>
      </c>
      <c r="AX45" s="149">
        <v>0.49305555555555558</v>
      </c>
      <c r="AY45" s="149">
        <v>0.625</v>
      </c>
      <c r="AZ45" s="135" t="s">
        <v>613</v>
      </c>
    </row>
    <row r="46" spans="1:52" x14ac:dyDescent="0.35">
      <c r="A46" s="380">
        <v>44903.431250000001</v>
      </c>
      <c r="B46" s="291">
        <v>44896</v>
      </c>
      <c r="C46" s="291" t="s">
        <v>42</v>
      </c>
      <c r="D46" s="135"/>
      <c r="E46" s="127" t="s">
        <v>2261</v>
      </c>
      <c r="F46" s="123" t="s">
        <v>2245</v>
      </c>
      <c r="G46" s="127" t="s">
        <v>2109</v>
      </c>
      <c r="H46" s="127" t="s">
        <v>2266</v>
      </c>
      <c r="I46" s="106" t="s">
        <v>2267</v>
      </c>
      <c r="J46" s="132">
        <v>5010</v>
      </c>
      <c r="K46" s="127" t="s">
        <v>2268</v>
      </c>
      <c r="L46" s="141" t="s">
        <v>2119</v>
      </c>
      <c r="M46" s="134" t="s">
        <v>607</v>
      </c>
      <c r="N46" s="132">
        <v>62953</v>
      </c>
      <c r="O46" s="132">
        <v>1</v>
      </c>
      <c r="P46" s="134" t="s">
        <v>2175</v>
      </c>
      <c r="Q46" s="134">
        <v>1870</v>
      </c>
      <c r="R46" s="134"/>
      <c r="S46" s="139">
        <v>236377.09</v>
      </c>
      <c r="T46" s="134" t="s">
        <v>609</v>
      </c>
      <c r="U46" s="141" t="s">
        <v>610</v>
      </c>
      <c r="V46" s="135"/>
      <c r="W46" s="141" t="s">
        <v>2269</v>
      </c>
      <c r="X46" s="141" t="s">
        <v>2270</v>
      </c>
      <c r="Y46" s="141"/>
      <c r="Z46" s="137">
        <v>44904.666666666664</v>
      </c>
      <c r="AA46" s="145">
        <v>44907</v>
      </c>
      <c r="AB46" s="145">
        <v>44907</v>
      </c>
      <c r="AC46" s="138" t="s">
        <v>628</v>
      </c>
      <c r="AD46" s="135"/>
      <c r="AE46" s="170">
        <v>44903</v>
      </c>
      <c r="AF46" s="134">
        <v>164012</v>
      </c>
      <c r="AG46" s="139">
        <v>1990</v>
      </c>
      <c r="AH46" s="144">
        <v>0</v>
      </c>
      <c r="AI46" s="139">
        <v>171.09</v>
      </c>
      <c r="AJ46" s="144">
        <v>136.38</v>
      </c>
      <c r="AK46" s="144">
        <v>0</v>
      </c>
      <c r="AL46" s="144">
        <v>0</v>
      </c>
      <c r="AM46" s="144">
        <v>0</v>
      </c>
      <c r="AN46" s="144">
        <v>0</v>
      </c>
      <c r="AO46" s="144">
        <v>236.73</v>
      </c>
      <c r="AP46" s="144">
        <v>0</v>
      </c>
      <c r="AQ46" s="139">
        <v>348.98</v>
      </c>
      <c r="AR46" s="144" t="s">
        <v>1028</v>
      </c>
      <c r="AS46" s="139">
        <v>25</v>
      </c>
      <c r="AT46" s="139">
        <f t="shared" si="3"/>
        <v>2908.1800000000003</v>
      </c>
      <c r="AU46" s="139">
        <f t="shared" si="2"/>
        <v>2908.1800000000003</v>
      </c>
      <c r="AV46" s="152"/>
      <c r="AW46" s="134" t="s">
        <v>395</v>
      </c>
      <c r="AX46" s="149">
        <v>0.49305555555555558</v>
      </c>
      <c r="AY46" s="149">
        <v>0.625</v>
      </c>
      <c r="AZ46" s="135" t="s">
        <v>613</v>
      </c>
    </row>
    <row r="47" spans="1:52" x14ac:dyDescent="0.35">
      <c r="A47" s="380">
        <v>44907.696527777778</v>
      </c>
      <c r="B47" s="291">
        <v>44896</v>
      </c>
      <c r="C47" s="291" t="s">
        <v>42</v>
      </c>
      <c r="D47" s="135"/>
      <c r="E47" s="127" t="s">
        <v>2271</v>
      </c>
      <c r="F47" s="123" t="s">
        <v>2245</v>
      </c>
      <c r="G47" s="127" t="s">
        <v>2109</v>
      </c>
      <c r="H47" s="127" t="s">
        <v>2272</v>
      </c>
      <c r="I47" s="106" t="s">
        <v>2273</v>
      </c>
      <c r="J47" s="132">
        <v>5002</v>
      </c>
      <c r="K47" s="127" t="s">
        <v>2274</v>
      </c>
      <c r="L47" s="141" t="s">
        <v>2119</v>
      </c>
      <c r="M47" s="134" t="s">
        <v>607</v>
      </c>
      <c r="N47" s="132">
        <v>62963</v>
      </c>
      <c r="O47" s="132">
        <v>1</v>
      </c>
      <c r="P47" s="134" t="s">
        <v>2175</v>
      </c>
      <c r="Q47" s="134">
        <v>2230</v>
      </c>
      <c r="R47" s="134"/>
      <c r="S47" s="139">
        <v>523365.62</v>
      </c>
      <c r="T47" s="134" t="s">
        <v>609</v>
      </c>
      <c r="U47" s="141" t="s">
        <v>610</v>
      </c>
      <c r="V47" s="135"/>
      <c r="W47" s="141" t="s">
        <v>2275</v>
      </c>
      <c r="X47" s="141" t="s">
        <v>2276</v>
      </c>
      <c r="Y47" s="141"/>
      <c r="Z47" s="137">
        <v>44907.5</v>
      </c>
      <c r="AA47" s="145">
        <v>44908</v>
      </c>
      <c r="AB47" s="145">
        <v>44908</v>
      </c>
      <c r="AC47" s="138" t="s">
        <v>628</v>
      </c>
      <c r="AD47" s="135"/>
      <c r="AE47" s="170">
        <v>44904</v>
      </c>
      <c r="AF47" s="134">
        <v>164135</v>
      </c>
      <c r="AG47" s="139">
        <v>1990</v>
      </c>
      <c r="AH47" s="144">
        <v>0</v>
      </c>
      <c r="AI47" s="139">
        <v>171.09</v>
      </c>
      <c r="AJ47" s="144">
        <v>423.37</v>
      </c>
      <c r="AK47" s="144">
        <v>0</v>
      </c>
      <c r="AL47" s="144">
        <v>0</v>
      </c>
      <c r="AM47" s="144">
        <v>0</v>
      </c>
      <c r="AN47" s="144">
        <v>0</v>
      </c>
      <c r="AO47" s="144">
        <v>265.98</v>
      </c>
      <c r="AP47" s="144">
        <v>0</v>
      </c>
      <c r="AQ47" s="139">
        <v>392.11</v>
      </c>
      <c r="AR47" s="144" t="s">
        <v>1028</v>
      </c>
      <c r="AS47" s="139">
        <v>25</v>
      </c>
      <c r="AT47" s="139">
        <f t="shared" si="3"/>
        <v>3267.55</v>
      </c>
      <c r="AU47" s="139">
        <f t="shared" si="2"/>
        <v>3267.55</v>
      </c>
      <c r="AV47" s="152"/>
      <c r="AW47" s="134" t="s">
        <v>395</v>
      </c>
      <c r="AX47" s="149">
        <v>0.65972222222222221</v>
      </c>
      <c r="AY47" s="149">
        <v>0.70833333333333337</v>
      </c>
      <c r="AZ47" s="135" t="s">
        <v>613</v>
      </c>
    </row>
    <row r="48" spans="1:52" x14ac:dyDescent="0.35">
      <c r="A48" s="380">
        <v>44907.696527777778</v>
      </c>
      <c r="B48" s="291">
        <v>44896</v>
      </c>
      <c r="C48" s="291" t="s">
        <v>42</v>
      </c>
      <c r="D48" s="135"/>
      <c r="E48" s="127" t="s">
        <v>2271</v>
      </c>
      <c r="F48" s="123" t="s">
        <v>2172</v>
      </c>
      <c r="G48" s="127" t="s">
        <v>2109</v>
      </c>
      <c r="H48" s="127" t="s">
        <v>2277</v>
      </c>
      <c r="I48" s="106" t="s">
        <v>2278</v>
      </c>
      <c r="J48" s="132">
        <v>5010</v>
      </c>
      <c r="K48" s="127" t="s">
        <v>2279</v>
      </c>
      <c r="L48" s="141">
        <v>44910</v>
      </c>
      <c r="M48" s="134" t="s">
        <v>607</v>
      </c>
      <c r="N48" s="132">
        <v>62920</v>
      </c>
      <c r="O48" s="127">
        <v>6</v>
      </c>
      <c r="P48" s="134" t="s">
        <v>648</v>
      </c>
      <c r="Q48" s="134">
        <v>25080</v>
      </c>
      <c r="R48" s="134"/>
      <c r="S48" s="139">
        <v>331036.2</v>
      </c>
      <c r="T48" s="134" t="s">
        <v>609</v>
      </c>
      <c r="U48" s="141" t="s">
        <v>610</v>
      </c>
      <c r="V48" s="135"/>
      <c r="W48" s="141" t="s">
        <v>2280</v>
      </c>
      <c r="X48" s="141" t="s">
        <v>564</v>
      </c>
      <c r="Y48" s="141"/>
      <c r="Z48" s="137">
        <v>44907.708333333336</v>
      </c>
      <c r="AA48" s="145">
        <v>44908</v>
      </c>
      <c r="AB48" s="145">
        <v>44908</v>
      </c>
      <c r="AC48" s="138" t="s">
        <v>628</v>
      </c>
      <c r="AD48" s="135"/>
      <c r="AE48" s="170">
        <v>44907</v>
      </c>
      <c r="AF48" s="134">
        <v>164319</v>
      </c>
      <c r="AG48" s="139">
        <v>2755</v>
      </c>
      <c r="AH48" s="144">
        <v>319.38</v>
      </c>
      <c r="AI48" s="139">
        <v>285.14</v>
      </c>
      <c r="AJ48" s="144">
        <v>68.19</v>
      </c>
      <c r="AK48" s="144">
        <v>0</v>
      </c>
      <c r="AL48" s="144">
        <v>0</v>
      </c>
      <c r="AM48" s="144">
        <v>0</v>
      </c>
      <c r="AN48" s="144">
        <v>0</v>
      </c>
      <c r="AO48" s="144">
        <v>0</v>
      </c>
      <c r="AP48" s="144">
        <v>0</v>
      </c>
      <c r="AQ48" s="139">
        <v>470.82</v>
      </c>
      <c r="AR48" s="144" t="s">
        <v>1028</v>
      </c>
      <c r="AS48" s="139">
        <v>25</v>
      </c>
      <c r="AT48" s="139">
        <f t="shared" si="3"/>
        <v>3923.53</v>
      </c>
      <c r="AU48" s="139">
        <f t="shared" si="2"/>
        <v>3923.53</v>
      </c>
      <c r="AV48" s="152"/>
      <c r="AW48" s="134" t="s">
        <v>395</v>
      </c>
      <c r="AX48" s="149">
        <v>0.3888888888888889</v>
      </c>
      <c r="AY48" s="149">
        <v>0.51388888888888895</v>
      </c>
      <c r="AZ48" s="135" t="s">
        <v>613</v>
      </c>
    </row>
    <row r="49" spans="1:52" x14ac:dyDescent="0.35">
      <c r="A49" s="380">
        <v>44908.642361111109</v>
      </c>
      <c r="B49" s="291">
        <v>44896</v>
      </c>
      <c r="C49" s="291" t="s">
        <v>42</v>
      </c>
      <c r="D49" s="135"/>
      <c r="E49" s="127" t="s">
        <v>2281</v>
      </c>
      <c r="F49" s="123" t="s">
        <v>2172</v>
      </c>
      <c r="G49" s="127" t="s">
        <v>2109</v>
      </c>
      <c r="H49" s="127" t="s">
        <v>2277</v>
      </c>
      <c r="I49" s="106" t="s">
        <v>2278</v>
      </c>
      <c r="J49" s="132">
        <v>5010</v>
      </c>
      <c r="K49" s="127" t="s">
        <v>2279</v>
      </c>
      <c r="L49" s="141">
        <v>44910</v>
      </c>
      <c r="M49" s="134" t="s">
        <v>607</v>
      </c>
      <c r="N49" s="132">
        <v>62921</v>
      </c>
      <c r="O49" s="127">
        <v>6</v>
      </c>
      <c r="P49" s="134" t="s">
        <v>648</v>
      </c>
      <c r="Q49" s="134">
        <v>25080</v>
      </c>
      <c r="R49" s="134"/>
      <c r="S49" s="139">
        <v>168194.28</v>
      </c>
      <c r="T49" s="134" t="s">
        <v>609</v>
      </c>
      <c r="U49" s="141" t="s">
        <v>610</v>
      </c>
      <c r="V49" s="135"/>
      <c r="W49" s="141" t="s">
        <v>2280</v>
      </c>
      <c r="X49" s="141" t="s">
        <v>564</v>
      </c>
      <c r="Y49" s="141"/>
      <c r="Z49" s="137">
        <v>44907.708333333336</v>
      </c>
      <c r="AA49" s="145">
        <v>44908</v>
      </c>
      <c r="AB49" s="145">
        <v>44908</v>
      </c>
      <c r="AC49" s="138" t="s">
        <v>628</v>
      </c>
      <c r="AD49" s="135"/>
      <c r="AE49" s="170">
        <v>44907</v>
      </c>
      <c r="AF49" s="134">
        <v>164305</v>
      </c>
      <c r="AG49" s="139">
        <v>2755</v>
      </c>
      <c r="AH49" s="144">
        <v>319.38</v>
      </c>
      <c r="AI49" s="139">
        <v>285.14</v>
      </c>
      <c r="AJ49" s="144">
        <v>68.19</v>
      </c>
      <c r="AK49" s="144">
        <v>0</v>
      </c>
      <c r="AL49" s="144">
        <v>0</v>
      </c>
      <c r="AM49" s="144">
        <v>0</v>
      </c>
      <c r="AN49" s="144">
        <v>0</v>
      </c>
      <c r="AO49" s="144">
        <v>0</v>
      </c>
      <c r="AP49" s="144">
        <v>0</v>
      </c>
      <c r="AQ49" s="139">
        <v>470.82</v>
      </c>
      <c r="AR49" s="144" t="s">
        <v>1028</v>
      </c>
      <c r="AS49" s="139">
        <v>25</v>
      </c>
      <c r="AT49" s="139">
        <f t="shared" si="3"/>
        <v>3923.53</v>
      </c>
      <c r="AU49" s="139">
        <f t="shared" si="2"/>
        <v>3923.53</v>
      </c>
      <c r="AV49" s="152"/>
      <c r="AW49" s="134" t="s">
        <v>395</v>
      </c>
      <c r="AX49" s="149">
        <v>0.40972222222222227</v>
      </c>
      <c r="AY49" s="149">
        <v>0.58333333333333337</v>
      </c>
      <c r="AZ49" s="135" t="s">
        <v>613</v>
      </c>
    </row>
    <row r="50" spans="1:52" x14ac:dyDescent="0.35">
      <c r="A50" s="380">
        <v>44908.642361111109</v>
      </c>
      <c r="B50" s="291">
        <v>44896</v>
      </c>
      <c r="C50" s="291" t="s">
        <v>42</v>
      </c>
      <c r="D50" s="135"/>
      <c r="E50" s="127" t="s">
        <v>2282</v>
      </c>
      <c r="F50" s="123" t="s">
        <v>2172</v>
      </c>
      <c r="G50" s="127" t="s">
        <v>2109</v>
      </c>
      <c r="H50" s="148" t="s">
        <v>2283</v>
      </c>
      <c r="I50" s="106" t="s">
        <v>2284</v>
      </c>
      <c r="J50" s="132">
        <v>5014</v>
      </c>
      <c r="K50" s="127" t="s">
        <v>2285</v>
      </c>
      <c r="L50" s="141">
        <v>44909</v>
      </c>
      <c r="M50" s="134" t="s">
        <v>607</v>
      </c>
      <c r="N50" s="132">
        <v>62987</v>
      </c>
      <c r="O50" s="127">
        <v>99</v>
      </c>
      <c r="P50" s="134" t="s">
        <v>2175</v>
      </c>
      <c r="Q50" s="134">
        <v>21514</v>
      </c>
      <c r="R50" s="134"/>
      <c r="S50" s="139">
        <v>263344.59000000003</v>
      </c>
      <c r="T50" s="134" t="s">
        <v>609</v>
      </c>
      <c r="U50" s="141" t="s">
        <v>610</v>
      </c>
      <c r="V50" s="135"/>
      <c r="W50" s="141" t="s">
        <v>2286</v>
      </c>
      <c r="X50" s="141" t="s">
        <v>2287</v>
      </c>
      <c r="Y50" s="141"/>
      <c r="Z50" s="137">
        <v>44909.291666666664</v>
      </c>
      <c r="AA50" s="145">
        <v>44909</v>
      </c>
      <c r="AB50" s="145">
        <v>44911</v>
      </c>
      <c r="AC50" s="138" t="s">
        <v>628</v>
      </c>
      <c r="AD50" s="135"/>
      <c r="AE50" s="170">
        <v>44908</v>
      </c>
      <c r="AF50" s="134">
        <v>164583</v>
      </c>
      <c r="AG50" s="139">
        <v>2755</v>
      </c>
      <c r="AH50" s="144">
        <v>329.07</v>
      </c>
      <c r="AI50" s="139">
        <v>285.14</v>
      </c>
      <c r="AJ50" s="144">
        <v>163.34</v>
      </c>
      <c r="AK50" s="144">
        <v>0</v>
      </c>
      <c r="AL50" s="144">
        <v>0</v>
      </c>
      <c r="AM50" s="144">
        <v>0</v>
      </c>
      <c r="AN50" s="144">
        <v>0</v>
      </c>
      <c r="AO50" s="144">
        <v>0</v>
      </c>
      <c r="AP50" s="144">
        <v>0</v>
      </c>
      <c r="AQ50" s="139">
        <v>485.12</v>
      </c>
      <c r="AR50" s="144" t="s">
        <v>1028</v>
      </c>
      <c r="AS50" s="139">
        <v>25</v>
      </c>
      <c r="AT50" s="139">
        <f t="shared" si="3"/>
        <v>4042.67</v>
      </c>
      <c r="AU50" s="139">
        <f t="shared" si="2"/>
        <v>4042.67</v>
      </c>
      <c r="AV50" s="152" t="s">
        <v>2288</v>
      </c>
      <c r="AW50" s="134" t="s">
        <v>395</v>
      </c>
      <c r="AX50" s="149">
        <v>0.4861111111111111</v>
      </c>
      <c r="AY50" s="149">
        <v>0.78472222222222221</v>
      </c>
      <c r="AZ50" s="135" t="s">
        <v>2148</v>
      </c>
    </row>
    <row r="51" spans="1:52" x14ac:dyDescent="0.35">
      <c r="A51" s="380">
        <v>44908.643055555556</v>
      </c>
      <c r="B51" s="291">
        <v>44896</v>
      </c>
      <c r="C51" s="291" t="s">
        <v>42</v>
      </c>
      <c r="D51" s="135"/>
      <c r="E51" s="127" t="s">
        <v>2289</v>
      </c>
      <c r="F51" s="123" t="s">
        <v>2290</v>
      </c>
      <c r="G51" s="127" t="s">
        <v>2109</v>
      </c>
      <c r="H51" s="148" t="s">
        <v>2291</v>
      </c>
      <c r="I51" s="106" t="s">
        <v>2292</v>
      </c>
      <c r="J51" s="132">
        <v>5010</v>
      </c>
      <c r="K51" s="127">
        <v>4700086824</v>
      </c>
      <c r="L51" s="141" t="s">
        <v>2119</v>
      </c>
      <c r="M51" s="134" t="s">
        <v>607</v>
      </c>
      <c r="N51" s="132">
        <v>62997</v>
      </c>
      <c r="O51" s="127">
        <v>8</v>
      </c>
      <c r="P51" s="134" t="s">
        <v>2175</v>
      </c>
      <c r="Q51" s="151">
        <v>1960</v>
      </c>
      <c r="R51" s="151"/>
      <c r="S51" s="139">
        <v>454993.96</v>
      </c>
      <c r="T51" s="134" t="s">
        <v>609</v>
      </c>
      <c r="U51" s="141" t="s">
        <v>610</v>
      </c>
      <c r="V51" s="135"/>
      <c r="W51" s="141" t="s">
        <v>2293</v>
      </c>
      <c r="X51" s="141" t="s">
        <v>630</v>
      </c>
      <c r="Y51" s="141"/>
      <c r="Z51" s="137">
        <v>44910.25</v>
      </c>
      <c r="AA51" s="145">
        <v>44911</v>
      </c>
      <c r="AB51" s="145">
        <v>44911</v>
      </c>
      <c r="AC51" s="138" t="s">
        <v>628</v>
      </c>
      <c r="AD51" s="135"/>
      <c r="AE51" s="170">
        <v>44909</v>
      </c>
      <c r="AF51" s="134">
        <v>164759</v>
      </c>
      <c r="AG51" s="139">
        <v>1990</v>
      </c>
      <c r="AH51" s="144">
        <v>247.2</v>
      </c>
      <c r="AI51" s="139">
        <v>171.09</v>
      </c>
      <c r="AJ51" s="144">
        <v>239.1</v>
      </c>
      <c r="AK51" s="144">
        <v>0</v>
      </c>
      <c r="AL51" s="144">
        <v>0</v>
      </c>
      <c r="AM51" s="144">
        <v>0</v>
      </c>
      <c r="AN51" s="144">
        <v>0</v>
      </c>
      <c r="AO51" s="144">
        <v>0</v>
      </c>
      <c r="AP51" s="144">
        <v>0</v>
      </c>
      <c r="AQ51" s="144">
        <v>364.42</v>
      </c>
      <c r="AR51" s="144" t="s">
        <v>1028</v>
      </c>
      <c r="AS51" s="139">
        <v>25</v>
      </c>
      <c r="AT51" s="139">
        <f t="shared" si="3"/>
        <v>3036.81</v>
      </c>
      <c r="AU51" s="139">
        <f t="shared" si="2"/>
        <v>3036.81</v>
      </c>
      <c r="AV51" s="152"/>
      <c r="AW51" s="134" t="s">
        <v>395</v>
      </c>
      <c r="AX51" s="149">
        <v>0.41666666666666669</v>
      </c>
      <c r="AY51" s="149">
        <v>0.5625</v>
      </c>
      <c r="AZ51" s="135" t="s">
        <v>613</v>
      </c>
    </row>
    <row r="52" spans="1:52" x14ac:dyDescent="0.35">
      <c r="A52" s="380">
        <v>44908.870138888888</v>
      </c>
      <c r="B52" s="291">
        <v>44896</v>
      </c>
      <c r="C52" s="291" t="s">
        <v>622</v>
      </c>
      <c r="D52" s="135"/>
      <c r="E52" s="127" t="s">
        <v>2294</v>
      </c>
      <c r="F52" s="123" t="s">
        <v>2172</v>
      </c>
      <c r="G52" s="127" t="s">
        <v>2109</v>
      </c>
      <c r="H52" s="148" t="s">
        <v>2283</v>
      </c>
      <c r="I52" s="106" t="s">
        <v>2284</v>
      </c>
      <c r="J52" s="132">
        <v>5014</v>
      </c>
      <c r="K52" s="127" t="s">
        <v>2285</v>
      </c>
      <c r="L52" s="141">
        <v>44909</v>
      </c>
      <c r="M52" s="134" t="s">
        <v>607</v>
      </c>
      <c r="N52" s="132">
        <v>62988</v>
      </c>
      <c r="O52" s="127">
        <v>99</v>
      </c>
      <c r="P52" s="134" t="s">
        <v>2175</v>
      </c>
      <c r="Q52" s="134">
        <v>20059</v>
      </c>
      <c r="R52" s="134"/>
      <c r="S52" s="139">
        <v>245695.73</v>
      </c>
      <c r="T52" s="134" t="s">
        <v>609</v>
      </c>
      <c r="U52" s="141" t="s">
        <v>610</v>
      </c>
      <c r="V52" s="135"/>
      <c r="W52" s="141" t="s">
        <v>2286</v>
      </c>
      <c r="X52" s="141" t="s">
        <v>2287</v>
      </c>
      <c r="Y52" s="141"/>
      <c r="Z52" s="137">
        <v>44909.291666666664</v>
      </c>
      <c r="AA52" s="145">
        <v>44909</v>
      </c>
      <c r="AB52" s="145">
        <v>44910</v>
      </c>
      <c r="AC52" s="138" t="s">
        <v>628</v>
      </c>
      <c r="AD52" s="135"/>
      <c r="AE52" s="170">
        <v>44908</v>
      </c>
      <c r="AF52" s="134">
        <v>164584</v>
      </c>
      <c r="AG52" s="139">
        <v>2755</v>
      </c>
      <c r="AH52" s="144">
        <v>327.27999999999997</v>
      </c>
      <c r="AI52" s="139">
        <v>285.14</v>
      </c>
      <c r="AJ52" s="144">
        <v>145.69999999999999</v>
      </c>
      <c r="AK52" s="144">
        <v>0</v>
      </c>
      <c r="AL52" s="144">
        <v>0</v>
      </c>
      <c r="AM52" s="144">
        <v>0</v>
      </c>
      <c r="AN52" s="144">
        <v>0</v>
      </c>
      <c r="AO52" s="144">
        <v>0</v>
      </c>
      <c r="AP52" s="144">
        <v>0</v>
      </c>
      <c r="AQ52" s="139">
        <v>482.47</v>
      </c>
      <c r="AR52" s="144" t="s">
        <v>1028</v>
      </c>
      <c r="AS52" s="139">
        <v>25</v>
      </c>
      <c r="AT52" s="139">
        <f t="shared" si="3"/>
        <v>4020.5899999999992</v>
      </c>
      <c r="AU52" s="139">
        <f t="shared" si="2"/>
        <v>4020.5899999999992</v>
      </c>
      <c r="AV52" s="152" t="s">
        <v>2295</v>
      </c>
      <c r="AW52" s="134" t="s">
        <v>395</v>
      </c>
      <c r="AX52" s="149">
        <v>0.35416666666666669</v>
      </c>
      <c r="AY52" s="149">
        <v>0.50347222222222221</v>
      </c>
      <c r="AZ52" s="135" t="s">
        <v>2148</v>
      </c>
    </row>
    <row r="53" spans="1:52" x14ac:dyDescent="0.35">
      <c r="A53" s="380">
        <v>44908.870138888888</v>
      </c>
      <c r="B53" s="291">
        <v>44896</v>
      </c>
      <c r="C53" s="291" t="s">
        <v>622</v>
      </c>
      <c r="D53" s="135"/>
      <c r="E53" s="127" t="s">
        <v>2294</v>
      </c>
      <c r="F53" s="123" t="s">
        <v>634</v>
      </c>
      <c r="G53" s="127" t="s">
        <v>2109</v>
      </c>
      <c r="H53" s="148" t="s">
        <v>2296</v>
      </c>
      <c r="I53" s="106" t="s">
        <v>2297</v>
      </c>
      <c r="J53" s="132">
        <v>5010</v>
      </c>
      <c r="K53" s="127" t="s">
        <v>2298</v>
      </c>
      <c r="L53" s="141" t="s">
        <v>2119</v>
      </c>
      <c r="M53" s="134" t="s">
        <v>607</v>
      </c>
      <c r="N53" s="132">
        <v>63009</v>
      </c>
      <c r="O53" s="127">
        <v>29</v>
      </c>
      <c r="P53" s="134" t="s">
        <v>2134</v>
      </c>
      <c r="Q53" s="151">
        <v>60260</v>
      </c>
      <c r="R53" s="151"/>
      <c r="S53" s="139">
        <v>153104.82999999999</v>
      </c>
      <c r="T53" s="134" t="s">
        <v>609</v>
      </c>
      <c r="U53" s="141" t="s">
        <v>610</v>
      </c>
      <c r="V53" s="135"/>
      <c r="W53" s="141" t="s">
        <v>2299</v>
      </c>
      <c r="X53" s="141" t="s">
        <v>564</v>
      </c>
      <c r="Y53" s="141"/>
      <c r="Z53" s="137">
        <v>44911.375</v>
      </c>
      <c r="AA53" s="145">
        <v>44911</v>
      </c>
      <c r="AB53" s="145">
        <v>44911</v>
      </c>
      <c r="AC53" s="138" t="s">
        <v>628</v>
      </c>
      <c r="AD53" s="135"/>
      <c r="AE53" s="170">
        <v>44911</v>
      </c>
      <c r="AF53" s="134">
        <v>164931</v>
      </c>
      <c r="AG53" s="139">
        <v>2755</v>
      </c>
      <c r="AH53" s="144">
        <v>317.83999999999997</v>
      </c>
      <c r="AI53" s="139">
        <v>285.14</v>
      </c>
      <c r="AJ53" s="144">
        <v>53.1</v>
      </c>
      <c r="AK53" s="144">
        <v>0</v>
      </c>
      <c r="AL53" s="144">
        <v>0</v>
      </c>
      <c r="AM53" s="144">
        <v>0</v>
      </c>
      <c r="AN53" s="144">
        <v>0</v>
      </c>
      <c r="AO53" s="144">
        <v>0</v>
      </c>
      <c r="AP53" s="144">
        <v>0</v>
      </c>
      <c r="AQ53" s="144">
        <v>468.56</v>
      </c>
      <c r="AR53" s="144" t="s">
        <v>1028</v>
      </c>
      <c r="AS53" s="139">
        <v>25</v>
      </c>
      <c r="AT53" s="139">
        <f t="shared" si="3"/>
        <v>3904.64</v>
      </c>
      <c r="AU53" s="139">
        <f t="shared" si="2"/>
        <v>3904.64</v>
      </c>
      <c r="AV53" s="152"/>
      <c r="AW53" s="134" t="s">
        <v>395</v>
      </c>
      <c r="AX53" s="149">
        <v>0.625</v>
      </c>
      <c r="AY53" s="149">
        <v>0.69444444444444453</v>
      </c>
      <c r="AZ53" s="135" t="s">
        <v>613</v>
      </c>
    </row>
    <row r="54" spans="1:52" x14ac:dyDescent="0.35">
      <c r="A54" s="380">
        <v>44908.870138888888</v>
      </c>
      <c r="B54" s="291">
        <v>44896</v>
      </c>
      <c r="C54" s="291" t="s">
        <v>622</v>
      </c>
      <c r="D54" s="135"/>
      <c r="E54" s="127" t="s">
        <v>2294</v>
      </c>
      <c r="F54" s="124" t="s">
        <v>634</v>
      </c>
      <c r="G54" s="127" t="s">
        <v>2109</v>
      </c>
      <c r="H54" s="153" t="s">
        <v>2296</v>
      </c>
      <c r="I54" s="409" t="s">
        <v>2297</v>
      </c>
      <c r="J54" s="127">
        <v>5010</v>
      </c>
      <c r="K54" s="127" t="s">
        <v>2298</v>
      </c>
      <c r="L54" s="141" t="s">
        <v>2119</v>
      </c>
      <c r="M54" s="134" t="s">
        <v>607</v>
      </c>
      <c r="N54" s="127">
        <v>63007</v>
      </c>
      <c r="O54" s="127">
        <v>29</v>
      </c>
      <c r="P54" s="134" t="s">
        <v>2134</v>
      </c>
      <c r="Q54" s="151">
        <v>60260</v>
      </c>
      <c r="R54" s="151"/>
      <c r="S54" s="139">
        <v>153106.35999999999</v>
      </c>
      <c r="T54" s="134" t="s">
        <v>609</v>
      </c>
      <c r="U54" s="141" t="s">
        <v>610</v>
      </c>
      <c r="V54" s="135"/>
      <c r="W54" s="141" t="s">
        <v>2299</v>
      </c>
      <c r="X54" s="141" t="s">
        <v>564</v>
      </c>
      <c r="Y54" s="141"/>
      <c r="Z54" s="137">
        <v>44911.458333333336</v>
      </c>
      <c r="AA54" s="145">
        <v>44914</v>
      </c>
      <c r="AB54" s="145">
        <v>44914</v>
      </c>
      <c r="AC54" s="138" t="s">
        <v>628</v>
      </c>
      <c r="AD54" s="135"/>
      <c r="AE54" s="170">
        <v>44910</v>
      </c>
      <c r="AF54" s="134">
        <v>164932</v>
      </c>
      <c r="AG54" s="139">
        <v>2755</v>
      </c>
      <c r="AH54" s="139">
        <v>317.83999999999997</v>
      </c>
      <c r="AI54" s="139">
        <v>285.14</v>
      </c>
      <c r="AJ54" s="139">
        <v>53.1</v>
      </c>
      <c r="AK54" s="139">
        <v>0</v>
      </c>
      <c r="AL54" s="139">
        <v>0</v>
      </c>
      <c r="AM54" s="139">
        <v>0</v>
      </c>
      <c r="AN54" s="139">
        <v>0</v>
      </c>
      <c r="AO54" s="139">
        <v>0</v>
      </c>
      <c r="AP54" s="139">
        <v>0</v>
      </c>
      <c r="AQ54" s="139">
        <v>468.56</v>
      </c>
      <c r="AR54" s="139" t="s">
        <v>1028</v>
      </c>
      <c r="AS54" s="139">
        <v>25</v>
      </c>
      <c r="AT54" s="139">
        <f t="shared" si="3"/>
        <v>3904.64</v>
      </c>
      <c r="AU54" s="139">
        <f t="shared" si="2"/>
        <v>3904.64</v>
      </c>
      <c r="AV54" s="152"/>
      <c r="AW54" s="134" t="s">
        <v>395</v>
      </c>
      <c r="AX54" s="149">
        <v>0.34027777777777773</v>
      </c>
      <c r="AY54" s="149">
        <v>0.41666666666666669</v>
      </c>
      <c r="AZ54" s="135" t="s">
        <v>613</v>
      </c>
    </row>
    <row r="55" spans="1:52" x14ac:dyDescent="0.35">
      <c r="A55" s="380">
        <v>44908.870138888888</v>
      </c>
      <c r="B55" s="291">
        <v>44896</v>
      </c>
      <c r="C55" s="291" t="s">
        <v>622</v>
      </c>
      <c r="D55" s="135"/>
      <c r="E55" s="127" t="s">
        <v>2294</v>
      </c>
      <c r="F55" s="123" t="s">
        <v>2290</v>
      </c>
      <c r="G55" s="127" t="s">
        <v>2109</v>
      </c>
      <c r="H55" s="148" t="s">
        <v>2300</v>
      </c>
      <c r="I55" s="106" t="s">
        <v>2301</v>
      </c>
      <c r="J55" s="132">
        <v>5014</v>
      </c>
      <c r="K55" s="127">
        <v>4700089314</v>
      </c>
      <c r="L55" s="141" t="s">
        <v>2119</v>
      </c>
      <c r="M55" s="134" t="s">
        <v>607</v>
      </c>
      <c r="N55" s="132">
        <v>62996</v>
      </c>
      <c r="O55" s="127">
        <v>1</v>
      </c>
      <c r="P55" s="134" t="s">
        <v>2175</v>
      </c>
      <c r="Q55" s="134">
        <v>221</v>
      </c>
      <c r="R55" s="134"/>
      <c r="S55" s="139">
        <v>21097.1</v>
      </c>
      <c r="T55" s="134" t="s">
        <v>2176</v>
      </c>
      <c r="U55" s="141" t="s">
        <v>610</v>
      </c>
      <c r="V55" s="135"/>
      <c r="W55" s="141" t="s">
        <v>2302</v>
      </c>
      <c r="X55" s="141" t="s">
        <v>644</v>
      </c>
      <c r="Y55" s="141"/>
      <c r="Z55" s="137">
        <v>44911.5</v>
      </c>
      <c r="AA55" s="145">
        <v>44914</v>
      </c>
      <c r="AB55" s="145">
        <v>44914</v>
      </c>
      <c r="AC55" s="138" t="s">
        <v>628</v>
      </c>
      <c r="AD55" s="135"/>
      <c r="AE55" s="170">
        <v>44910</v>
      </c>
      <c r="AF55" s="134">
        <v>164912</v>
      </c>
      <c r="AG55" s="139">
        <v>175.75</v>
      </c>
      <c r="AH55" s="144">
        <v>0</v>
      </c>
      <c r="AI55" s="139">
        <v>114.06</v>
      </c>
      <c r="AJ55" s="144">
        <v>0</v>
      </c>
      <c r="AK55" s="144">
        <v>0</v>
      </c>
      <c r="AL55" s="144">
        <v>0</v>
      </c>
      <c r="AM55" s="144">
        <v>0</v>
      </c>
      <c r="AN55" s="144">
        <v>0</v>
      </c>
      <c r="AO55" s="144">
        <v>32.090000000000003</v>
      </c>
      <c r="AP55" s="144">
        <v>0</v>
      </c>
      <c r="AQ55" s="139">
        <v>47.3</v>
      </c>
      <c r="AR55" s="144">
        <v>5.30159</v>
      </c>
      <c r="AS55" s="139">
        <v>25</v>
      </c>
      <c r="AT55" s="139">
        <f t="shared" si="3"/>
        <v>394.2</v>
      </c>
      <c r="AU55" s="139">
        <f t="shared" si="2"/>
        <v>394.2</v>
      </c>
      <c r="AV55" s="152" t="s">
        <v>2303</v>
      </c>
      <c r="AW55" s="134" t="s">
        <v>395</v>
      </c>
      <c r="AX55" s="149">
        <v>0.36805555555555558</v>
      </c>
      <c r="AY55" s="149">
        <v>0.72916666666666663</v>
      </c>
      <c r="AZ55" s="135" t="s">
        <v>613</v>
      </c>
    </row>
    <row r="56" spans="1:52" x14ac:dyDescent="0.35">
      <c r="A56" s="380">
        <v>44908.870138888888</v>
      </c>
      <c r="B56" s="291">
        <v>44896</v>
      </c>
      <c r="C56" s="291" t="s">
        <v>622</v>
      </c>
      <c r="D56" s="135"/>
      <c r="E56" s="127" t="s">
        <v>2294</v>
      </c>
      <c r="F56" s="123" t="s">
        <v>2290</v>
      </c>
      <c r="G56" s="127" t="s">
        <v>2109</v>
      </c>
      <c r="H56" s="148" t="s">
        <v>2304</v>
      </c>
      <c r="I56" s="106" t="s">
        <v>2305</v>
      </c>
      <c r="J56" s="132">
        <v>5010</v>
      </c>
      <c r="K56" s="127">
        <v>4700089717</v>
      </c>
      <c r="L56" s="141" t="s">
        <v>2119</v>
      </c>
      <c r="M56" s="134" t="s">
        <v>607</v>
      </c>
      <c r="N56" s="132">
        <v>62999</v>
      </c>
      <c r="O56" s="127">
        <v>8</v>
      </c>
      <c r="P56" s="134" t="s">
        <v>2175</v>
      </c>
      <c r="Q56" s="134">
        <v>1835</v>
      </c>
      <c r="R56" s="134"/>
      <c r="S56" s="139">
        <v>353470.26</v>
      </c>
      <c r="T56" s="134" t="s">
        <v>609</v>
      </c>
      <c r="U56" s="141" t="s">
        <v>610</v>
      </c>
      <c r="V56" s="135"/>
      <c r="W56" s="141" t="s">
        <v>2306</v>
      </c>
      <c r="X56" s="141" t="s">
        <v>630</v>
      </c>
      <c r="Y56" s="141"/>
      <c r="Z56" s="137">
        <v>44911.5</v>
      </c>
      <c r="AA56" s="145">
        <v>44914</v>
      </c>
      <c r="AB56" s="145">
        <v>44914</v>
      </c>
      <c r="AC56" s="138" t="s">
        <v>628</v>
      </c>
      <c r="AD56" s="135"/>
      <c r="AE56" s="170">
        <v>44910</v>
      </c>
      <c r="AF56" s="134">
        <v>164910</v>
      </c>
      <c r="AG56" s="139">
        <v>1735</v>
      </c>
      <c r="AH56" s="144">
        <v>0</v>
      </c>
      <c r="AI56" s="144">
        <v>114.06</v>
      </c>
      <c r="AJ56" s="144">
        <v>523.25</v>
      </c>
      <c r="AK56" s="144">
        <v>0</v>
      </c>
      <c r="AL56" s="144">
        <v>0</v>
      </c>
      <c r="AM56" s="135"/>
      <c r="AN56" s="144">
        <v>244.35</v>
      </c>
      <c r="AO56" s="144">
        <v>0</v>
      </c>
      <c r="AP56" s="144">
        <v>0</v>
      </c>
      <c r="AQ56" s="144">
        <v>360.23</v>
      </c>
      <c r="AR56" s="144">
        <v>0</v>
      </c>
      <c r="AS56" s="139">
        <v>25</v>
      </c>
      <c r="AT56" s="139">
        <f t="shared" si="3"/>
        <v>3001.89</v>
      </c>
      <c r="AU56" s="139">
        <f t="shared" si="2"/>
        <v>3001.89</v>
      </c>
      <c r="AV56" s="152"/>
      <c r="AW56" s="134" t="s">
        <v>395</v>
      </c>
      <c r="AX56" s="149">
        <v>0.36805555555555558</v>
      </c>
      <c r="AY56" s="149">
        <v>0.72916666666666663</v>
      </c>
      <c r="AZ56" s="135" t="s">
        <v>613</v>
      </c>
    </row>
    <row r="57" spans="1:52" x14ac:dyDescent="0.35">
      <c r="A57" s="380">
        <v>44910.415972222225</v>
      </c>
      <c r="B57" s="291">
        <v>44896</v>
      </c>
      <c r="C57" s="291" t="s">
        <v>42</v>
      </c>
      <c r="D57" s="135"/>
      <c r="E57" s="124" t="s">
        <v>2307</v>
      </c>
      <c r="F57" s="123" t="s">
        <v>2308</v>
      </c>
      <c r="G57" s="127" t="s">
        <v>2109</v>
      </c>
      <c r="H57" s="148" t="s">
        <v>2309</v>
      </c>
      <c r="I57" s="106" t="s">
        <v>2310</v>
      </c>
      <c r="J57" s="132">
        <v>5013</v>
      </c>
      <c r="K57" s="127" t="s">
        <v>2311</v>
      </c>
      <c r="L57" s="141">
        <v>44918</v>
      </c>
      <c r="M57" s="134" t="s">
        <v>607</v>
      </c>
      <c r="N57" s="132">
        <v>63046</v>
      </c>
      <c r="O57" s="127">
        <v>6</v>
      </c>
      <c r="P57" s="134" t="s">
        <v>2312</v>
      </c>
      <c r="Q57" s="151">
        <v>12539</v>
      </c>
      <c r="R57" s="151"/>
      <c r="S57" s="157">
        <v>274766.19</v>
      </c>
      <c r="T57" s="152" t="s">
        <v>609</v>
      </c>
      <c r="U57" s="155" t="s">
        <v>610</v>
      </c>
      <c r="V57" s="135"/>
      <c r="W57" s="141" t="s">
        <v>2313</v>
      </c>
      <c r="X57" s="141" t="s">
        <v>615</v>
      </c>
      <c r="Y57" s="141"/>
      <c r="Z57" s="137">
        <v>44915.708333333336</v>
      </c>
      <c r="AA57" s="145">
        <v>44916</v>
      </c>
      <c r="AB57" s="145">
        <v>44916</v>
      </c>
      <c r="AC57" s="159" t="s">
        <v>628</v>
      </c>
      <c r="AD57" s="135"/>
      <c r="AE57" s="170">
        <v>44917</v>
      </c>
      <c r="AF57" s="134">
        <v>165789</v>
      </c>
      <c r="AG57" s="160">
        <v>2755</v>
      </c>
      <c r="AH57" s="160">
        <v>359.56</v>
      </c>
      <c r="AI57" s="160">
        <v>405.31</v>
      </c>
      <c r="AJ57" s="160">
        <v>174.77</v>
      </c>
      <c r="AK57" s="160">
        <v>338</v>
      </c>
      <c r="AL57" s="168">
        <v>0</v>
      </c>
      <c r="AM57" s="157">
        <v>0</v>
      </c>
      <c r="AN57" s="157">
        <v>0</v>
      </c>
      <c r="AO57" s="157">
        <v>0</v>
      </c>
      <c r="AP57" s="157">
        <v>0</v>
      </c>
      <c r="AQ57" s="160">
        <v>553.30999999999995</v>
      </c>
      <c r="AR57" s="144" t="s">
        <v>1028</v>
      </c>
      <c r="AS57" s="157">
        <v>25</v>
      </c>
      <c r="AT57" s="157">
        <f t="shared" si="3"/>
        <v>4610.95</v>
      </c>
      <c r="AU57" s="157">
        <f t="shared" si="2"/>
        <v>4610.95</v>
      </c>
      <c r="AV57" s="152"/>
      <c r="AW57" s="152" t="s">
        <v>395</v>
      </c>
      <c r="AX57" s="149">
        <v>0.45833333333333331</v>
      </c>
      <c r="AY57" s="149">
        <v>0.875</v>
      </c>
      <c r="AZ57" s="135" t="s">
        <v>613</v>
      </c>
    </row>
    <row r="58" spans="1:52" x14ac:dyDescent="0.35">
      <c r="A58" s="380">
        <v>44910.661805555559</v>
      </c>
      <c r="B58" s="291">
        <v>44896</v>
      </c>
      <c r="C58" s="291" t="s">
        <v>622</v>
      </c>
      <c r="D58" s="135"/>
      <c r="E58" s="124" t="s">
        <v>2314</v>
      </c>
      <c r="F58" s="124" t="s">
        <v>2308</v>
      </c>
      <c r="G58" s="124" t="s">
        <v>2109</v>
      </c>
      <c r="H58" s="158" t="s">
        <v>2309</v>
      </c>
      <c r="I58" s="408" t="s">
        <v>2310</v>
      </c>
      <c r="J58" s="124">
        <v>5013</v>
      </c>
      <c r="K58" s="124" t="s">
        <v>2311</v>
      </c>
      <c r="L58" s="155">
        <v>44918</v>
      </c>
      <c r="M58" s="152" t="s">
        <v>607</v>
      </c>
      <c r="N58" s="124">
        <v>63044</v>
      </c>
      <c r="O58" s="124" t="s">
        <v>2315</v>
      </c>
      <c r="P58" s="152" t="s">
        <v>2312</v>
      </c>
      <c r="Q58" s="156">
        <v>3565.0990000000002</v>
      </c>
      <c r="R58" s="156"/>
      <c r="S58" s="157">
        <v>104309.3</v>
      </c>
      <c r="T58" s="152" t="s">
        <v>609</v>
      </c>
      <c r="U58" s="155" t="s">
        <v>610</v>
      </c>
      <c r="V58" s="135"/>
      <c r="W58" s="155" t="s">
        <v>2313</v>
      </c>
      <c r="X58" s="155" t="s">
        <v>615</v>
      </c>
      <c r="Y58" s="155"/>
      <c r="Z58" s="137">
        <v>44915.291666666664</v>
      </c>
      <c r="AA58" s="145">
        <v>44915</v>
      </c>
      <c r="AB58" s="145">
        <v>44915</v>
      </c>
      <c r="AC58" s="159" t="s">
        <v>628</v>
      </c>
      <c r="AD58" s="135"/>
      <c r="AE58" s="145">
        <v>44914</v>
      </c>
      <c r="AF58" s="152">
        <v>165203</v>
      </c>
      <c r="AG58" s="157">
        <v>2755</v>
      </c>
      <c r="AH58" s="157">
        <v>359.56</v>
      </c>
      <c r="AI58" s="157">
        <v>405.31</v>
      </c>
      <c r="AJ58" s="157">
        <v>4.3099999999999996</v>
      </c>
      <c r="AK58" s="157">
        <v>338</v>
      </c>
      <c r="AL58" s="157">
        <v>0</v>
      </c>
      <c r="AM58" s="157">
        <v>0</v>
      </c>
      <c r="AN58" s="157">
        <v>0</v>
      </c>
      <c r="AO58" s="157">
        <v>0</v>
      </c>
      <c r="AP58" s="157">
        <v>0</v>
      </c>
      <c r="AQ58" s="157">
        <v>530.07000000000005</v>
      </c>
      <c r="AR58" s="157" t="s">
        <v>1028</v>
      </c>
      <c r="AS58" s="157">
        <v>25</v>
      </c>
      <c r="AT58" s="157">
        <f t="shared" si="3"/>
        <v>4417.25</v>
      </c>
      <c r="AU58" s="157">
        <f t="shared" si="2"/>
        <v>4417.25</v>
      </c>
      <c r="AV58" s="152"/>
      <c r="AW58" s="152" t="s">
        <v>395</v>
      </c>
      <c r="AX58" s="149">
        <v>0.45833333333333331</v>
      </c>
      <c r="AY58" s="149">
        <v>0.875</v>
      </c>
      <c r="AZ58" s="135" t="s">
        <v>613</v>
      </c>
    </row>
    <row r="59" spans="1:52" x14ac:dyDescent="0.35">
      <c r="A59" s="380">
        <v>44910.661805555559</v>
      </c>
      <c r="B59" s="291">
        <v>44896</v>
      </c>
      <c r="C59" s="291" t="s">
        <v>622</v>
      </c>
      <c r="D59" s="135"/>
      <c r="E59" s="124" t="s">
        <v>2314</v>
      </c>
      <c r="F59" s="124" t="s">
        <v>2308</v>
      </c>
      <c r="G59" s="124" t="s">
        <v>2109</v>
      </c>
      <c r="H59" s="158" t="s">
        <v>2309</v>
      </c>
      <c r="I59" s="408" t="s">
        <v>2310</v>
      </c>
      <c r="J59" s="124">
        <v>5013</v>
      </c>
      <c r="K59" s="124" t="s">
        <v>2311</v>
      </c>
      <c r="L59" s="155">
        <v>44918</v>
      </c>
      <c r="M59" s="152" t="s">
        <v>607</v>
      </c>
      <c r="N59" s="124">
        <v>63047</v>
      </c>
      <c r="O59" s="124" t="s">
        <v>2315</v>
      </c>
      <c r="P59" s="152" t="s">
        <v>2312</v>
      </c>
      <c r="Q59" s="156">
        <v>16907</v>
      </c>
      <c r="R59" s="156"/>
      <c r="S59" s="157">
        <v>430615.12</v>
      </c>
      <c r="T59" s="152" t="s">
        <v>609</v>
      </c>
      <c r="U59" s="155" t="s">
        <v>610</v>
      </c>
      <c r="V59" s="135"/>
      <c r="W59" s="155" t="s">
        <v>2313</v>
      </c>
      <c r="X59" s="155" t="s">
        <v>615</v>
      </c>
      <c r="Y59" s="155"/>
      <c r="Z59" s="137">
        <v>44915.291666666664</v>
      </c>
      <c r="AA59" s="145">
        <v>44915</v>
      </c>
      <c r="AB59" s="145">
        <v>44915</v>
      </c>
      <c r="AC59" s="159" t="s">
        <v>628</v>
      </c>
      <c r="AD59" s="135"/>
      <c r="AE59" s="145">
        <v>44914</v>
      </c>
      <c r="AF59" s="152">
        <v>165204</v>
      </c>
      <c r="AG59" s="157">
        <v>2755</v>
      </c>
      <c r="AH59" s="157">
        <v>359.56</v>
      </c>
      <c r="AI59" s="157">
        <v>405.31</v>
      </c>
      <c r="AJ59" s="157">
        <v>4.3099999999999996</v>
      </c>
      <c r="AK59" s="157">
        <v>338</v>
      </c>
      <c r="AL59" s="157">
        <v>0</v>
      </c>
      <c r="AM59" s="157">
        <v>0</v>
      </c>
      <c r="AN59" s="157">
        <v>0</v>
      </c>
      <c r="AO59" s="157">
        <v>0</v>
      </c>
      <c r="AP59" s="157">
        <v>0</v>
      </c>
      <c r="AQ59" s="160">
        <v>530.07000000000005</v>
      </c>
      <c r="AR59" s="157" t="s">
        <v>1028</v>
      </c>
      <c r="AS59" s="157">
        <v>25</v>
      </c>
      <c r="AT59" s="157">
        <f t="shared" si="3"/>
        <v>4417.25</v>
      </c>
      <c r="AU59" s="157">
        <f t="shared" si="2"/>
        <v>4417.25</v>
      </c>
      <c r="AV59" s="152"/>
      <c r="AW59" s="152" t="s">
        <v>395</v>
      </c>
      <c r="AX59" s="149">
        <v>0.45833333333333331</v>
      </c>
      <c r="AY59" s="149">
        <v>0.875</v>
      </c>
      <c r="AZ59" s="135" t="s">
        <v>613</v>
      </c>
    </row>
    <row r="60" spans="1:52" x14ac:dyDescent="0.35">
      <c r="A60" s="380">
        <v>44910.661805555559</v>
      </c>
      <c r="B60" s="291">
        <v>44896</v>
      </c>
      <c r="C60" s="291" t="s">
        <v>622</v>
      </c>
      <c r="D60" s="135"/>
      <c r="E60" s="124" t="s">
        <v>2314</v>
      </c>
      <c r="F60" s="123" t="s">
        <v>634</v>
      </c>
      <c r="G60" s="124" t="s">
        <v>2109</v>
      </c>
      <c r="H60" s="167" t="s">
        <v>2316</v>
      </c>
      <c r="I60" s="410" t="s">
        <v>2317</v>
      </c>
      <c r="J60" s="123">
        <v>5010</v>
      </c>
      <c r="K60" s="124" t="s">
        <v>2318</v>
      </c>
      <c r="L60" s="155" t="s">
        <v>2119</v>
      </c>
      <c r="M60" s="152" t="s">
        <v>607</v>
      </c>
      <c r="N60" s="123">
        <v>63028</v>
      </c>
      <c r="O60" s="124">
        <v>7</v>
      </c>
      <c r="P60" s="152" t="s">
        <v>2134</v>
      </c>
      <c r="Q60" s="156">
        <v>21765</v>
      </c>
      <c r="R60" s="156"/>
      <c r="S60" s="157">
        <v>510555.31</v>
      </c>
      <c r="T60" s="152" t="s">
        <v>609</v>
      </c>
      <c r="U60" s="155" t="s">
        <v>610</v>
      </c>
      <c r="V60" s="150"/>
      <c r="W60" s="141" t="s">
        <v>2319</v>
      </c>
      <c r="X60" s="134" t="s">
        <v>2164</v>
      </c>
      <c r="Y60" s="134"/>
      <c r="Z60" s="137">
        <v>44915.291666666664</v>
      </c>
      <c r="AA60" s="145">
        <v>44915</v>
      </c>
      <c r="AB60" s="145">
        <v>44915</v>
      </c>
      <c r="AC60" s="159" t="s">
        <v>628</v>
      </c>
      <c r="AD60" s="150"/>
      <c r="AE60" s="145">
        <v>44915</v>
      </c>
      <c r="AF60" s="152">
        <v>165002</v>
      </c>
      <c r="AG60" s="157">
        <v>2755</v>
      </c>
      <c r="AH60" s="160">
        <v>357.72</v>
      </c>
      <c r="AI60" s="160">
        <v>319.01</v>
      </c>
      <c r="AJ60" s="168">
        <v>410.56</v>
      </c>
      <c r="AK60" s="168">
        <v>0</v>
      </c>
      <c r="AL60" s="168">
        <v>0</v>
      </c>
      <c r="AM60" s="157">
        <v>0</v>
      </c>
      <c r="AN60" s="157">
        <v>0</v>
      </c>
      <c r="AO60" s="157">
        <v>0</v>
      </c>
      <c r="AP60" s="157">
        <v>0</v>
      </c>
      <c r="AQ60" s="160">
        <v>527.36</v>
      </c>
      <c r="AR60" s="163"/>
      <c r="AS60" s="157">
        <v>25</v>
      </c>
      <c r="AT60" s="157">
        <v>4394.6499999999996</v>
      </c>
      <c r="AU60" s="157">
        <v>4394.6499999999996</v>
      </c>
      <c r="AV60" s="162"/>
      <c r="AW60" s="152" t="s">
        <v>395</v>
      </c>
      <c r="AX60" s="149">
        <v>0.52777777777777779</v>
      </c>
      <c r="AY60" s="149">
        <v>0.79166666666666663</v>
      </c>
      <c r="AZ60" s="135" t="s">
        <v>613</v>
      </c>
    </row>
    <row r="61" spans="1:52" x14ac:dyDescent="0.35">
      <c r="A61" s="380">
        <v>44910.661805555559</v>
      </c>
      <c r="B61" s="291">
        <v>44896</v>
      </c>
      <c r="C61" s="291" t="s">
        <v>622</v>
      </c>
      <c r="D61" s="135"/>
      <c r="E61" s="124" t="s">
        <v>2314</v>
      </c>
      <c r="F61" s="123" t="s">
        <v>634</v>
      </c>
      <c r="G61" s="124" t="s">
        <v>2109</v>
      </c>
      <c r="H61" s="167" t="s">
        <v>2316</v>
      </c>
      <c r="I61" s="410" t="s">
        <v>2317</v>
      </c>
      <c r="J61" s="123">
        <v>5010</v>
      </c>
      <c r="K61" s="124" t="s">
        <v>2318</v>
      </c>
      <c r="L61" s="155" t="s">
        <v>2119</v>
      </c>
      <c r="M61" s="152" t="s">
        <v>607</v>
      </c>
      <c r="N61" s="123">
        <v>63031</v>
      </c>
      <c r="O61" s="124">
        <v>7</v>
      </c>
      <c r="P61" s="152" t="s">
        <v>2134</v>
      </c>
      <c r="Q61" s="156">
        <v>21301</v>
      </c>
      <c r="R61" s="156"/>
      <c r="S61" s="157">
        <v>499522.05</v>
      </c>
      <c r="T61" s="152" t="s">
        <v>609</v>
      </c>
      <c r="U61" s="155" t="s">
        <v>610</v>
      </c>
      <c r="V61" s="150"/>
      <c r="W61" s="141" t="s">
        <v>2319</v>
      </c>
      <c r="X61" s="134" t="s">
        <v>2164</v>
      </c>
      <c r="Y61" s="134"/>
      <c r="Z61" s="137">
        <v>44915.291666666664</v>
      </c>
      <c r="AA61" s="145">
        <v>44915</v>
      </c>
      <c r="AB61" s="145">
        <v>44916</v>
      </c>
      <c r="AC61" s="159" t="s">
        <v>628</v>
      </c>
      <c r="AD61" s="150"/>
      <c r="AE61" s="145">
        <v>44911</v>
      </c>
      <c r="AF61" s="152">
        <v>165091</v>
      </c>
      <c r="AG61" s="157">
        <v>2755</v>
      </c>
      <c r="AH61" s="160">
        <v>356.6</v>
      </c>
      <c r="AI61" s="160">
        <v>319.01</v>
      </c>
      <c r="AJ61" s="168">
        <v>399.52</v>
      </c>
      <c r="AK61" s="168">
        <v>0</v>
      </c>
      <c r="AL61" s="168">
        <v>0</v>
      </c>
      <c r="AM61" s="157">
        <v>0</v>
      </c>
      <c r="AN61" s="157">
        <v>0</v>
      </c>
      <c r="AO61" s="157">
        <v>0</v>
      </c>
      <c r="AP61" s="157">
        <v>0</v>
      </c>
      <c r="AQ61" s="160">
        <v>525.70000000000005</v>
      </c>
      <c r="AR61" s="163" t="s">
        <v>1028</v>
      </c>
      <c r="AS61" s="157">
        <v>25</v>
      </c>
      <c r="AT61" s="157">
        <f t="shared" ref="AT61:AT67" si="4">SUM(AG61:AQ61,AS61)</f>
        <v>4380.83</v>
      </c>
      <c r="AU61" s="157">
        <v>4380.83</v>
      </c>
      <c r="AV61" s="162"/>
      <c r="AW61" s="152" t="s">
        <v>395</v>
      </c>
      <c r="AX61" s="149">
        <v>0.34027777777777773</v>
      </c>
      <c r="AY61" s="149">
        <v>0.58333333333333337</v>
      </c>
      <c r="AZ61" s="135" t="s">
        <v>613</v>
      </c>
    </row>
    <row r="62" spans="1:52" x14ac:dyDescent="0.35">
      <c r="A62" s="380">
        <v>44910.661805555559</v>
      </c>
      <c r="B62" s="291">
        <v>44896</v>
      </c>
      <c r="C62" s="291" t="s">
        <v>622</v>
      </c>
      <c r="D62" s="135"/>
      <c r="E62" s="124" t="s">
        <v>2314</v>
      </c>
      <c r="F62" s="123" t="s">
        <v>2308</v>
      </c>
      <c r="G62" s="127" t="s">
        <v>2109</v>
      </c>
      <c r="H62" s="148" t="s">
        <v>2309</v>
      </c>
      <c r="I62" s="106" t="s">
        <v>2310</v>
      </c>
      <c r="J62" s="132">
        <v>5013</v>
      </c>
      <c r="K62" s="127" t="s">
        <v>2311</v>
      </c>
      <c r="L62" s="141">
        <v>44918</v>
      </c>
      <c r="M62" s="134" t="s">
        <v>607</v>
      </c>
      <c r="N62" s="132">
        <v>63044</v>
      </c>
      <c r="O62" s="127">
        <v>6</v>
      </c>
      <c r="P62" s="152" t="s">
        <v>2312</v>
      </c>
      <c r="Q62" s="151">
        <v>12539</v>
      </c>
      <c r="R62" s="151"/>
      <c r="S62" s="157">
        <v>274766.19</v>
      </c>
      <c r="T62" s="152" t="s">
        <v>609</v>
      </c>
      <c r="U62" s="155" t="s">
        <v>610</v>
      </c>
      <c r="V62" s="135"/>
      <c r="W62" s="141" t="s">
        <v>2313</v>
      </c>
      <c r="X62" s="141" t="s">
        <v>615</v>
      </c>
      <c r="Y62" s="141"/>
      <c r="Z62" s="137">
        <v>44915.708333333336</v>
      </c>
      <c r="AA62" s="145">
        <v>44916</v>
      </c>
      <c r="AB62" s="145">
        <v>44916</v>
      </c>
      <c r="AC62" s="159" t="s">
        <v>628</v>
      </c>
      <c r="AD62" s="135"/>
      <c r="AE62" s="170">
        <v>44917</v>
      </c>
      <c r="AF62" s="134">
        <v>165789</v>
      </c>
      <c r="AG62" s="160">
        <v>2755</v>
      </c>
      <c r="AH62" s="160">
        <v>359.56</v>
      </c>
      <c r="AI62" s="160">
        <v>405.31</v>
      </c>
      <c r="AJ62" s="160">
        <v>174.77</v>
      </c>
      <c r="AK62" s="160">
        <v>338</v>
      </c>
      <c r="AL62" s="168">
        <v>0</v>
      </c>
      <c r="AM62" s="157">
        <v>0</v>
      </c>
      <c r="AN62" s="157">
        <v>0</v>
      </c>
      <c r="AO62" s="157">
        <v>0</v>
      </c>
      <c r="AP62" s="157">
        <v>0</v>
      </c>
      <c r="AQ62" s="160">
        <v>553.30999999999995</v>
      </c>
      <c r="AR62" s="144" t="s">
        <v>1028</v>
      </c>
      <c r="AS62" s="157">
        <v>25</v>
      </c>
      <c r="AT62" s="157">
        <f t="shared" si="4"/>
        <v>4610.95</v>
      </c>
      <c r="AU62" s="157">
        <f t="shared" ref="AU62:AU67" si="5">AT62</f>
        <v>4610.95</v>
      </c>
      <c r="AV62" s="152"/>
      <c r="AW62" s="152" t="s">
        <v>395</v>
      </c>
      <c r="AX62" s="149">
        <v>0.45833333333333331</v>
      </c>
      <c r="AY62" s="149">
        <v>0.875</v>
      </c>
      <c r="AZ62" s="135" t="s">
        <v>613</v>
      </c>
    </row>
    <row r="63" spans="1:52" x14ac:dyDescent="0.35">
      <c r="A63" s="380">
        <v>44910.661805555559</v>
      </c>
      <c r="B63" s="291">
        <v>44896</v>
      </c>
      <c r="C63" s="291" t="s">
        <v>622</v>
      </c>
      <c r="D63" s="135"/>
      <c r="E63" s="124" t="s">
        <v>2314</v>
      </c>
      <c r="F63" s="123" t="s">
        <v>2308</v>
      </c>
      <c r="G63" s="127" t="s">
        <v>2109</v>
      </c>
      <c r="H63" s="148" t="s">
        <v>2309</v>
      </c>
      <c r="I63" s="106" t="s">
        <v>2310</v>
      </c>
      <c r="J63" s="132">
        <v>5013</v>
      </c>
      <c r="K63" s="127" t="s">
        <v>2311</v>
      </c>
      <c r="L63" s="141">
        <v>44918</v>
      </c>
      <c r="M63" s="134" t="s">
        <v>607</v>
      </c>
      <c r="N63" s="132">
        <v>63044</v>
      </c>
      <c r="O63" s="127" t="s">
        <v>2315</v>
      </c>
      <c r="P63" s="152" t="s">
        <v>2312</v>
      </c>
      <c r="Q63" s="151">
        <v>47931</v>
      </c>
      <c r="R63" s="151"/>
      <c r="S63" s="157"/>
      <c r="T63" s="152" t="s">
        <v>609</v>
      </c>
      <c r="U63" s="155" t="s">
        <v>610</v>
      </c>
      <c r="V63" s="152"/>
      <c r="W63" s="141" t="s">
        <v>2313</v>
      </c>
      <c r="X63" s="141" t="s">
        <v>615</v>
      </c>
      <c r="Y63" s="141"/>
      <c r="Z63" s="137">
        <v>44915.708333333336</v>
      </c>
      <c r="AA63" s="145">
        <v>44916</v>
      </c>
      <c r="AB63" s="145">
        <v>44916</v>
      </c>
      <c r="AC63" s="159" t="s">
        <v>628</v>
      </c>
      <c r="AD63" s="135"/>
      <c r="AE63" s="170">
        <v>44917</v>
      </c>
      <c r="AF63" s="134">
        <v>165795</v>
      </c>
      <c r="AG63" s="168">
        <v>0</v>
      </c>
      <c r="AH63" s="160">
        <v>17.38</v>
      </c>
      <c r="AI63" s="168">
        <v>0</v>
      </c>
      <c r="AJ63" s="168">
        <v>0</v>
      </c>
      <c r="AK63" s="168">
        <v>0</v>
      </c>
      <c r="AL63" s="168">
        <v>0</v>
      </c>
      <c r="AM63" s="157">
        <v>0</v>
      </c>
      <c r="AN63" s="157">
        <v>0</v>
      </c>
      <c r="AO63" s="157">
        <v>0</v>
      </c>
      <c r="AP63" s="157">
        <v>0</v>
      </c>
      <c r="AQ63" s="160">
        <v>2.37</v>
      </c>
      <c r="AR63" s="144" t="s">
        <v>1028</v>
      </c>
      <c r="AS63" s="144" t="s">
        <v>1028</v>
      </c>
      <c r="AT63" s="157">
        <f t="shared" si="4"/>
        <v>19.75</v>
      </c>
      <c r="AU63" s="157">
        <f t="shared" si="5"/>
        <v>19.75</v>
      </c>
      <c r="AV63" s="152" t="s">
        <v>2320</v>
      </c>
      <c r="AW63" s="152" t="s">
        <v>395</v>
      </c>
      <c r="AX63" s="149">
        <v>0.45833333333333331</v>
      </c>
      <c r="AY63" s="149">
        <v>0.875</v>
      </c>
      <c r="AZ63" s="135" t="s">
        <v>613</v>
      </c>
    </row>
    <row r="64" spans="1:52" x14ac:dyDescent="0.35">
      <c r="A64" s="380">
        <v>44911.506944444445</v>
      </c>
      <c r="B64" s="291">
        <v>44896</v>
      </c>
      <c r="C64" s="291" t="s">
        <v>42</v>
      </c>
      <c r="D64" s="135"/>
      <c r="E64" s="124" t="s">
        <v>2321</v>
      </c>
      <c r="F64" s="124" t="s">
        <v>634</v>
      </c>
      <c r="G64" s="127" t="s">
        <v>2109</v>
      </c>
      <c r="H64" s="153" t="s">
        <v>2296</v>
      </c>
      <c r="I64" s="409" t="s">
        <v>2297</v>
      </c>
      <c r="J64" s="127">
        <v>5010</v>
      </c>
      <c r="K64" s="127" t="s">
        <v>2298</v>
      </c>
      <c r="L64" s="141" t="s">
        <v>2119</v>
      </c>
      <c r="M64" s="134" t="s">
        <v>607</v>
      </c>
      <c r="N64" s="127">
        <v>63010</v>
      </c>
      <c r="O64" s="127">
        <v>29</v>
      </c>
      <c r="P64" s="134" t="s">
        <v>2134</v>
      </c>
      <c r="Q64" s="151">
        <v>60260</v>
      </c>
      <c r="R64" s="151"/>
      <c r="S64" s="139">
        <v>153104.82999999999</v>
      </c>
      <c r="T64" s="134" t="s">
        <v>609</v>
      </c>
      <c r="U64" s="141" t="s">
        <v>610</v>
      </c>
      <c r="V64" s="135"/>
      <c r="W64" s="141" t="s">
        <v>2299</v>
      </c>
      <c r="X64" s="141" t="s">
        <v>564</v>
      </c>
      <c r="Y64" s="141"/>
      <c r="Z64" s="137">
        <v>44911.625</v>
      </c>
      <c r="AA64" s="145">
        <v>44914</v>
      </c>
      <c r="AB64" s="145">
        <v>44914</v>
      </c>
      <c r="AC64" s="138" t="s">
        <v>628</v>
      </c>
      <c r="AD64" s="135"/>
      <c r="AE64" s="170">
        <v>44911</v>
      </c>
      <c r="AF64" s="134">
        <v>164933</v>
      </c>
      <c r="AG64" s="139">
        <v>2755</v>
      </c>
      <c r="AH64" s="139">
        <v>317.83999999999997</v>
      </c>
      <c r="AI64" s="139">
        <v>285.14</v>
      </c>
      <c r="AJ64" s="139">
        <v>53.1</v>
      </c>
      <c r="AK64" s="139">
        <v>0</v>
      </c>
      <c r="AL64" s="139">
        <v>0</v>
      </c>
      <c r="AM64" s="139">
        <v>0</v>
      </c>
      <c r="AN64" s="139">
        <v>0</v>
      </c>
      <c r="AO64" s="139">
        <v>0</v>
      </c>
      <c r="AP64" s="139">
        <v>0</v>
      </c>
      <c r="AQ64" s="139">
        <v>468.56</v>
      </c>
      <c r="AR64" s="139" t="s">
        <v>1028</v>
      </c>
      <c r="AS64" s="139">
        <v>25</v>
      </c>
      <c r="AT64" s="139">
        <f t="shared" si="4"/>
        <v>3904.64</v>
      </c>
      <c r="AU64" s="139">
        <f t="shared" si="5"/>
        <v>3904.64</v>
      </c>
      <c r="AV64" s="152"/>
      <c r="AW64" s="134" t="s">
        <v>395</v>
      </c>
      <c r="AX64" s="149">
        <v>0.34722222222222227</v>
      </c>
      <c r="AY64" s="149">
        <v>0.4861111111111111</v>
      </c>
      <c r="AZ64" s="135" t="s">
        <v>613</v>
      </c>
    </row>
    <row r="65" spans="1:52" x14ac:dyDescent="0.35">
      <c r="A65" s="380">
        <v>44911.506944444445</v>
      </c>
      <c r="B65" s="291">
        <v>44896</v>
      </c>
      <c r="C65" s="291" t="s">
        <v>42</v>
      </c>
      <c r="D65" s="135"/>
      <c r="E65" s="124" t="s">
        <v>2321</v>
      </c>
      <c r="F65" s="124" t="s">
        <v>634</v>
      </c>
      <c r="G65" s="127" t="s">
        <v>2109</v>
      </c>
      <c r="H65" s="153" t="s">
        <v>2296</v>
      </c>
      <c r="I65" s="409" t="s">
        <v>2297</v>
      </c>
      <c r="J65" s="127">
        <v>5010</v>
      </c>
      <c r="K65" s="127" t="s">
        <v>2298</v>
      </c>
      <c r="L65" s="141" t="s">
        <v>2119</v>
      </c>
      <c r="M65" s="134" t="s">
        <v>607</v>
      </c>
      <c r="N65" s="127">
        <v>63008</v>
      </c>
      <c r="O65" s="127">
        <v>29</v>
      </c>
      <c r="P65" s="134" t="s">
        <v>2134</v>
      </c>
      <c r="Q65" s="151">
        <v>60260</v>
      </c>
      <c r="R65" s="151"/>
      <c r="S65" s="139">
        <v>153104.82999999999</v>
      </c>
      <c r="T65" s="134" t="s">
        <v>609</v>
      </c>
      <c r="U65" s="141" t="s">
        <v>610</v>
      </c>
      <c r="V65" s="135"/>
      <c r="W65" s="141" t="s">
        <v>2299</v>
      </c>
      <c r="X65" s="141" t="s">
        <v>564</v>
      </c>
      <c r="Y65" s="141"/>
      <c r="Z65" s="137">
        <v>44914.291666666664</v>
      </c>
      <c r="AA65" s="145">
        <v>44914</v>
      </c>
      <c r="AB65" s="145">
        <v>44914</v>
      </c>
      <c r="AC65" s="138" t="s">
        <v>628</v>
      </c>
      <c r="AD65" s="135"/>
      <c r="AE65" s="170">
        <v>44911</v>
      </c>
      <c r="AF65" s="134">
        <v>165052</v>
      </c>
      <c r="AG65" s="139">
        <v>2755</v>
      </c>
      <c r="AH65" s="139">
        <v>317.83999999999997</v>
      </c>
      <c r="AI65" s="139">
        <v>285.14</v>
      </c>
      <c r="AJ65" s="139">
        <v>53.1</v>
      </c>
      <c r="AK65" s="139">
        <v>0</v>
      </c>
      <c r="AL65" s="139">
        <v>0</v>
      </c>
      <c r="AM65" s="139">
        <v>0</v>
      </c>
      <c r="AN65" s="139">
        <v>0</v>
      </c>
      <c r="AO65" s="139">
        <v>0</v>
      </c>
      <c r="AP65" s="139">
        <v>0</v>
      </c>
      <c r="AQ65" s="139">
        <v>468.56</v>
      </c>
      <c r="AR65" s="139" t="s">
        <v>1028</v>
      </c>
      <c r="AS65" s="139">
        <v>25</v>
      </c>
      <c r="AT65" s="139">
        <f t="shared" si="4"/>
        <v>3904.64</v>
      </c>
      <c r="AU65" s="139">
        <f t="shared" si="5"/>
        <v>3904.64</v>
      </c>
      <c r="AV65" s="135"/>
      <c r="AW65" s="134" t="s">
        <v>395</v>
      </c>
      <c r="AX65" s="149">
        <v>0.54166666666666663</v>
      </c>
      <c r="AY65" s="149">
        <v>0.61805555555555558</v>
      </c>
      <c r="AZ65" s="135" t="s">
        <v>613</v>
      </c>
    </row>
    <row r="66" spans="1:52" x14ac:dyDescent="0.35">
      <c r="A66" s="380">
        <v>44911.506944444445</v>
      </c>
      <c r="B66" s="291">
        <v>44896</v>
      </c>
      <c r="C66" s="291" t="s">
        <v>42</v>
      </c>
      <c r="D66" s="135"/>
      <c r="E66" s="127" t="s">
        <v>2321</v>
      </c>
      <c r="F66" s="123" t="s">
        <v>634</v>
      </c>
      <c r="G66" s="124" t="s">
        <v>2109</v>
      </c>
      <c r="H66" s="167" t="s">
        <v>2316</v>
      </c>
      <c r="I66" s="410" t="s">
        <v>2317</v>
      </c>
      <c r="J66" s="123">
        <v>5010</v>
      </c>
      <c r="K66" s="124" t="s">
        <v>2318</v>
      </c>
      <c r="L66" s="155" t="s">
        <v>2119</v>
      </c>
      <c r="M66" s="152" t="s">
        <v>607</v>
      </c>
      <c r="N66" s="123">
        <v>63026</v>
      </c>
      <c r="O66" s="124">
        <v>8</v>
      </c>
      <c r="P66" s="152" t="s">
        <v>2134</v>
      </c>
      <c r="Q66" s="156">
        <v>23738</v>
      </c>
      <c r="R66" s="156"/>
      <c r="S66" s="157">
        <v>557469.48</v>
      </c>
      <c r="T66" s="152" t="s">
        <v>609</v>
      </c>
      <c r="U66" s="155" t="s">
        <v>610</v>
      </c>
      <c r="V66" s="150"/>
      <c r="W66" s="141" t="s">
        <v>2319</v>
      </c>
      <c r="X66" s="134" t="s">
        <v>2164</v>
      </c>
      <c r="Y66" s="134"/>
      <c r="Z66" s="137">
        <v>44915.291666666664</v>
      </c>
      <c r="AA66" s="145">
        <v>44915</v>
      </c>
      <c r="AB66" s="145">
        <v>44917</v>
      </c>
      <c r="AC66" s="159" t="s">
        <v>628</v>
      </c>
      <c r="AD66" s="150"/>
      <c r="AE66" s="145">
        <v>44914</v>
      </c>
      <c r="AF66" s="152">
        <v>165004</v>
      </c>
      <c r="AG66" s="157">
        <v>2755</v>
      </c>
      <c r="AH66" s="160">
        <v>362.51</v>
      </c>
      <c r="AI66" s="160">
        <v>319.01</v>
      </c>
      <c r="AJ66" s="168">
        <v>457.47</v>
      </c>
      <c r="AK66" s="168">
        <v>0</v>
      </c>
      <c r="AL66" s="168">
        <v>0</v>
      </c>
      <c r="AM66" s="157">
        <v>0</v>
      </c>
      <c r="AN66" s="157">
        <v>0</v>
      </c>
      <c r="AO66" s="157">
        <v>0</v>
      </c>
      <c r="AP66" s="157">
        <v>0</v>
      </c>
      <c r="AQ66" s="160">
        <v>534.41</v>
      </c>
      <c r="AR66" s="163" t="s">
        <v>1028</v>
      </c>
      <c r="AS66" s="157">
        <v>25</v>
      </c>
      <c r="AT66" s="157">
        <f t="shared" si="4"/>
        <v>4453.4000000000005</v>
      </c>
      <c r="AU66" s="157">
        <f t="shared" si="5"/>
        <v>4453.4000000000005</v>
      </c>
      <c r="AV66" s="162"/>
      <c r="AW66" s="152" t="s">
        <v>395</v>
      </c>
      <c r="AX66" s="149">
        <v>0.64583333333333337</v>
      </c>
      <c r="AY66" s="149">
        <v>1.3888888888888888E-2</v>
      </c>
      <c r="AZ66" s="135" t="s">
        <v>613</v>
      </c>
    </row>
    <row r="67" spans="1:52" x14ac:dyDescent="0.35">
      <c r="A67" s="380">
        <v>44911.506944444445</v>
      </c>
      <c r="B67" s="291">
        <v>44896</v>
      </c>
      <c r="C67" s="291" t="s">
        <v>42</v>
      </c>
      <c r="D67" s="135"/>
      <c r="E67" s="127" t="s">
        <v>2321</v>
      </c>
      <c r="F67" s="123" t="s">
        <v>559</v>
      </c>
      <c r="G67" s="127" t="s">
        <v>2109</v>
      </c>
      <c r="H67" s="148" t="s">
        <v>2322</v>
      </c>
      <c r="I67" s="106" t="s">
        <v>2323</v>
      </c>
      <c r="J67" s="132">
        <v>5010</v>
      </c>
      <c r="K67" s="127">
        <v>4700089645</v>
      </c>
      <c r="L67" s="141">
        <v>44918</v>
      </c>
      <c r="M67" s="134" t="s">
        <v>607</v>
      </c>
      <c r="N67" s="132">
        <v>63053</v>
      </c>
      <c r="O67" s="161" t="s">
        <v>2324</v>
      </c>
      <c r="P67" s="134" t="s">
        <v>2325</v>
      </c>
      <c r="Q67" s="151">
        <v>867.7</v>
      </c>
      <c r="R67" s="151"/>
      <c r="S67" s="157">
        <v>350309.97</v>
      </c>
      <c r="T67" s="152" t="s">
        <v>609</v>
      </c>
      <c r="U67" s="155" t="s">
        <v>610</v>
      </c>
      <c r="V67" s="135"/>
      <c r="W67" s="141" t="s">
        <v>2326</v>
      </c>
      <c r="X67" s="141" t="s">
        <v>630</v>
      </c>
      <c r="Y67" s="141"/>
      <c r="Z67" s="137">
        <v>44915.416666666664</v>
      </c>
      <c r="AA67" s="145">
        <v>44915</v>
      </c>
      <c r="AB67" s="145">
        <v>44915</v>
      </c>
      <c r="AC67" s="159" t="s">
        <v>628</v>
      </c>
      <c r="AD67" s="135"/>
      <c r="AE67" s="170">
        <v>44914</v>
      </c>
      <c r="AF67" s="134">
        <v>165201</v>
      </c>
      <c r="AG67" s="157">
        <v>1990</v>
      </c>
      <c r="AH67" s="160">
        <v>224.9</v>
      </c>
      <c r="AI67" s="160">
        <v>191.41</v>
      </c>
      <c r="AJ67" s="144">
        <v>250.31</v>
      </c>
      <c r="AK67" s="144">
        <v>0</v>
      </c>
      <c r="AL67" s="144">
        <v>0</v>
      </c>
      <c r="AM67" s="157">
        <v>0</v>
      </c>
      <c r="AN67" s="157">
        <v>0</v>
      </c>
      <c r="AO67" s="157">
        <v>0</v>
      </c>
      <c r="AP67" s="157">
        <v>0</v>
      </c>
      <c r="AQ67" s="160">
        <v>369.15</v>
      </c>
      <c r="AR67" s="144" t="s">
        <v>1028</v>
      </c>
      <c r="AS67" s="157">
        <v>25</v>
      </c>
      <c r="AT67" s="157">
        <f t="shared" si="4"/>
        <v>3050.77</v>
      </c>
      <c r="AU67" s="157">
        <f t="shared" si="5"/>
        <v>3050.77</v>
      </c>
      <c r="AV67" s="152"/>
      <c r="AW67" s="152" t="s">
        <v>395</v>
      </c>
      <c r="AX67" s="149">
        <v>0.45833333333333331</v>
      </c>
      <c r="AY67" s="149">
        <v>0.875</v>
      </c>
      <c r="AZ67" s="135" t="s">
        <v>613</v>
      </c>
    </row>
    <row r="68" spans="1:52" x14ac:dyDescent="0.35">
      <c r="A68" s="380">
        <v>44911.506944444445</v>
      </c>
      <c r="B68" s="291">
        <v>44896</v>
      </c>
      <c r="C68" s="291" t="s">
        <v>42</v>
      </c>
      <c r="D68" s="135"/>
      <c r="E68" s="127" t="s">
        <v>2321</v>
      </c>
      <c r="F68" s="123" t="s">
        <v>634</v>
      </c>
      <c r="G68" s="124" t="s">
        <v>2109</v>
      </c>
      <c r="H68" s="167" t="s">
        <v>2316</v>
      </c>
      <c r="I68" s="410" t="s">
        <v>2317</v>
      </c>
      <c r="J68" s="123">
        <v>5010</v>
      </c>
      <c r="K68" s="124" t="s">
        <v>2318</v>
      </c>
      <c r="L68" s="155" t="s">
        <v>2119</v>
      </c>
      <c r="M68" s="152" t="s">
        <v>607</v>
      </c>
      <c r="N68" s="123">
        <v>63030</v>
      </c>
      <c r="O68" s="124">
        <v>8</v>
      </c>
      <c r="P68" s="152" t="s">
        <v>2134</v>
      </c>
      <c r="Q68" s="156">
        <v>24269</v>
      </c>
      <c r="R68" s="156"/>
      <c r="S68" s="157">
        <v>570095.41</v>
      </c>
      <c r="T68" s="152" t="s">
        <v>609</v>
      </c>
      <c r="U68" s="155" t="s">
        <v>610</v>
      </c>
      <c r="V68" s="150"/>
      <c r="W68" s="141" t="s">
        <v>2319</v>
      </c>
      <c r="X68" s="134" t="s">
        <v>2164</v>
      </c>
      <c r="Y68" s="134"/>
      <c r="Z68" s="137">
        <v>44915.458333333336</v>
      </c>
      <c r="AA68" s="145">
        <v>44916</v>
      </c>
      <c r="AB68" s="145">
        <v>44916</v>
      </c>
      <c r="AC68" s="159" t="s">
        <v>628</v>
      </c>
      <c r="AD68" s="150"/>
      <c r="AE68" s="145">
        <v>44914</v>
      </c>
      <c r="AF68" s="152">
        <v>165193</v>
      </c>
      <c r="AG68" s="157">
        <v>2755</v>
      </c>
      <c r="AH68" s="160">
        <v>363.79</v>
      </c>
      <c r="AI68" s="160">
        <v>319.01</v>
      </c>
      <c r="AJ68" s="168">
        <v>470.1</v>
      </c>
      <c r="AK68" s="168">
        <v>0</v>
      </c>
      <c r="AL68" s="168">
        <v>0</v>
      </c>
      <c r="AM68" s="157">
        <v>0</v>
      </c>
      <c r="AN68" s="157">
        <v>0</v>
      </c>
      <c r="AO68" s="157">
        <v>0</v>
      </c>
      <c r="AP68" s="157">
        <v>0</v>
      </c>
      <c r="AQ68" s="160">
        <v>536.29999999999995</v>
      </c>
      <c r="AR68" s="163"/>
      <c r="AS68" s="157">
        <v>25</v>
      </c>
      <c r="AT68" s="157">
        <v>4469.2</v>
      </c>
      <c r="AU68" s="157">
        <v>4469.2</v>
      </c>
      <c r="AV68" s="162"/>
      <c r="AW68" s="152" t="s">
        <v>395</v>
      </c>
      <c r="AX68" s="149">
        <v>0.52777777777777779</v>
      </c>
      <c r="AY68" s="149">
        <v>0.63194444444444442</v>
      </c>
      <c r="AZ68" s="135" t="s">
        <v>613</v>
      </c>
    </row>
    <row r="69" spans="1:52" x14ac:dyDescent="0.35">
      <c r="A69" s="380">
        <v>44911.506944444445</v>
      </c>
      <c r="B69" s="291">
        <v>44896</v>
      </c>
      <c r="C69" s="291" t="s">
        <v>42</v>
      </c>
      <c r="D69" s="135"/>
      <c r="E69" s="127" t="s">
        <v>2321</v>
      </c>
      <c r="F69" s="123" t="s">
        <v>634</v>
      </c>
      <c r="G69" s="124" t="s">
        <v>2109</v>
      </c>
      <c r="H69" s="167" t="s">
        <v>2316</v>
      </c>
      <c r="I69" s="410" t="s">
        <v>2317</v>
      </c>
      <c r="J69" s="123">
        <v>5010</v>
      </c>
      <c r="K69" s="124" t="s">
        <v>2318</v>
      </c>
      <c r="L69" s="155" t="s">
        <v>2119</v>
      </c>
      <c r="M69" s="152" t="s">
        <v>607</v>
      </c>
      <c r="N69" s="123">
        <v>63029</v>
      </c>
      <c r="O69" s="124">
        <v>7</v>
      </c>
      <c r="P69" s="152" t="s">
        <v>2134</v>
      </c>
      <c r="Q69" s="156">
        <v>23190</v>
      </c>
      <c r="R69" s="156"/>
      <c r="S69" s="157">
        <v>544439.09</v>
      </c>
      <c r="T69" s="152" t="s">
        <v>609</v>
      </c>
      <c r="U69" s="155" t="s">
        <v>610</v>
      </c>
      <c r="V69" s="150"/>
      <c r="W69" s="141" t="s">
        <v>2319</v>
      </c>
      <c r="X69" s="134" t="s">
        <v>2164</v>
      </c>
      <c r="Y69" s="134"/>
      <c r="Z69" s="137">
        <v>44915.541666666664</v>
      </c>
      <c r="AA69" s="145">
        <v>44916</v>
      </c>
      <c r="AB69" s="145">
        <v>44916</v>
      </c>
      <c r="AC69" s="159" t="s">
        <v>628</v>
      </c>
      <c r="AD69" s="150"/>
      <c r="AE69" s="145">
        <v>44914</v>
      </c>
      <c r="AF69" s="152">
        <v>165196</v>
      </c>
      <c r="AG69" s="157">
        <v>2755</v>
      </c>
      <c r="AH69" s="160">
        <v>361.18</v>
      </c>
      <c r="AI69" s="160">
        <v>319.01</v>
      </c>
      <c r="AJ69" s="168">
        <v>444.44</v>
      </c>
      <c r="AK69" s="168">
        <v>0</v>
      </c>
      <c r="AL69" s="168">
        <v>0</v>
      </c>
      <c r="AM69" s="157">
        <v>0</v>
      </c>
      <c r="AN69" s="157">
        <v>0</v>
      </c>
      <c r="AO69" s="157">
        <v>0</v>
      </c>
      <c r="AP69" s="157">
        <v>0</v>
      </c>
      <c r="AQ69" s="160">
        <v>532.45000000000005</v>
      </c>
      <c r="AR69" s="163"/>
      <c r="AS69" s="157">
        <v>25</v>
      </c>
      <c r="AT69" s="157">
        <v>4437.08</v>
      </c>
      <c r="AU69" s="157">
        <v>4437.08</v>
      </c>
      <c r="AV69" s="162"/>
      <c r="AW69" s="152" t="s">
        <v>395</v>
      </c>
      <c r="AX69" s="149">
        <v>0.34027777777777773</v>
      </c>
      <c r="AY69" s="149">
        <v>0.48958333333333331</v>
      </c>
      <c r="AZ69" s="135" t="s">
        <v>613</v>
      </c>
    </row>
    <row r="70" spans="1:52" x14ac:dyDescent="0.35">
      <c r="A70" s="380">
        <v>44911.698611111111</v>
      </c>
      <c r="B70" s="291">
        <v>44896</v>
      </c>
      <c r="C70" s="291" t="s">
        <v>42</v>
      </c>
      <c r="D70" s="135"/>
      <c r="E70" s="127" t="s">
        <v>2327</v>
      </c>
      <c r="F70" s="124" t="s">
        <v>634</v>
      </c>
      <c r="G70" s="127" t="s">
        <v>2109</v>
      </c>
      <c r="H70" s="153" t="s">
        <v>2296</v>
      </c>
      <c r="I70" s="409" t="s">
        <v>2297</v>
      </c>
      <c r="J70" s="127">
        <v>5010</v>
      </c>
      <c r="K70" s="127" t="s">
        <v>2298</v>
      </c>
      <c r="L70" s="141" t="s">
        <v>2119</v>
      </c>
      <c r="M70" s="134" t="s">
        <v>607</v>
      </c>
      <c r="N70" s="127">
        <v>63006</v>
      </c>
      <c r="O70" s="127">
        <v>29</v>
      </c>
      <c r="P70" s="134" t="s">
        <v>2134</v>
      </c>
      <c r="Q70" s="151">
        <v>60260</v>
      </c>
      <c r="R70" s="151"/>
      <c r="S70" s="139">
        <v>149545.18</v>
      </c>
      <c r="T70" s="134" t="s">
        <v>609</v>
      </c>
      <c r="U70" s="141" t="s">
        <v>610</v>
      </c>
      <c r="V70" s="135"/>
      <c r="W70" s="141" t="s">
        <v>2299</v>
      </c>
      <c r="X70" s="141" t="s">
        <v>564</v>
      </c>
      <c r="Y70" s="141"/>
      <c r="Z70" s="137">
        <v>44914.375</v>
      </c>
      <c r="AA70" s="145">
        <v>44914</v>
      </c>
      <c r="AB70" s="145">
        <v>44914</v>
      </c>
      <c r="AC70" s="138" t="s">
        <v>628</v>
      </c>
      <c r="AD70" s="135"/>
      <c r="AE70" s="170">
        <v>44911</v>
      </c>
      <c r="AF70" s="134">
        <v>165053</v>
      </c>
      <c r="AG70" s="139">
        <v>2755</v>
      </c>
      <c r="AH70" s="139">
        <v>317.83999999999997</v>
      </c>
      <c r="AI70" s="139">
        <v>285.14</v>
      </c>
      <c r="AJ70" s="139">
        <v>53.1</v>
      </c>
      <c r="AK70" s="139">
        <v>0</v>
      </c>
      <c r="AL70" s="139">
        <v>0</v>
      </c>
      <c r="AM70" s="139">
        <v>0</v>
      </c>
      <c r="AN70" s="139">
        <v>0</v>
      </c>
      <c r="AO70" s="139">
        <v>0</v>
      </c>
      <c r="AP70" s="139">
        <v>0</v>
      </c>
      <c r="AQ70" s="139">
        <v>468.56</v>
      </c>
      <c r="AR70" s="139" t="s">
        <v>1028</v>
      </c>
      <c r="AS70" s="139">
        <v>25</v>
      </c>
      <c r="AT70" s="139">
        <f>SUM(AG70:AQ70,AS70)</f>
        <v>3904.64</v>
      </c>
      <c r="AU70" s="139">
        <f>AT70</f>
        <v>3904.64</v>
      </c>
      <c r="AV70" s="135"/>
      <c r="AW70" s="134" t="s">
        <v>395</v>
      </c>
      <c r="AX70" s="149">
        <v>0.6875</v>
      </c>
      <c r="AY70" s="149">
        <v>0.79166666666666663</v>
      </c>
      <c r="AZ70" s="135" t="s">
        <v>613</v>
      </c>
    </row>
    <row r="71" spans="1:52" x14ac:dyDescent="0.35">
      <c r="A71" s="380">
        <v>44914.400000000001</v>
      </c>
      <c r="B71" s="291">
        <v>44896</v>
      </c>
      <c r="C71" s="291" t="s">
        <v>42</v>
      </c>
      <c r="D71" s="135"/>
      <c r="E71" s="127" t="s">
        <v>2328</v>
      </c>
      <c r="F71" s="124" t="s">
        <v>2123</v>
      </c>
      <c r="G71" s="127" t="s">
        <v>2109</v>
      </c>
      <c r="H71" s="153" t="s">
        <v>2329</v>
      </c>
      <c r="I71" s="409" t="s">
        <v>2330</v>
      </c>
      <c r="J71" s="127">
        <v>5014</v>
      </c>
      <c r="K71" s="127">
        <v>4700090430</v>
      </c>
      <c r="L71" s="141">
        <v>44918</v>
      </c>
      <c r="M71" s="134" t="s">
        <v>607</v>
      </c>
      <c r="N71" s="127">
        <v>63051</v>
      </c>
      <c r="O71" s="127">
        <v>1</v>
      </c>
      <c r="P71" s="134" t="s">
        <v>2331</v>
      </c>
      <c r="Q71" s="151">
        <v>208</v>
      </c>
      <c r="R71" s="151"/>
      <c r="S71" s="157">
        <v>31354.12</v>
      </c>
      <c r="T71" s="152" t="s">
        <v>609</v>
      </c>
      <c r="U71" s="155" t="s">
        <v>610</v>
      </c>
      <c r="V71" s="135"/>
      <c r="W71" s="155" t="s">
        <v>2332</v>
      </c>
      <c r="X71" s="155" t="s">
        <v>2333</v>
      </c>
      <c r="Y71" s="155"/>
      <c r="Z71" s="137">
        <v>44914.666666666664</v>
      </c>
      <c r="AA71" s="145">
        <v>44915</v>
      </c>
      <c r="AB71" s="145">
        <v>44915</v>
      </c>
      <c r="AC71" s="159" t="s">
        <v>618</v>
      </c>
      <c r="AD71" s="135"/>
      <c r="AE71" s="170">
        <v>44914</v>
      </c>
      <c r="AF71" s="134">
        <v>165200</v>
      </c>
      <c r="AG71" s="157">
        <v>1990</v>
      </c>
      <c r="AH71" s="160">
        <v>224.9</v>
      </c>
      <c r="AI71" s="160">
        <v>191.41</v>
      </c>
      <c r="AJ71" s="144">
        <v>0</v>
      </c>
      <c r="AK71" s="144">
        <v>0</v>
      </c>
      <c r="AL71" s="144">
        <v>0</v>
      </c>
      <c r="AM71" s="157">
        <v>0</v>
      </c>
      <c r="AN71" s="157">
        <v>0</v>
      </c>
      <c r="AO71" s="157">
        <v>0</v>
      </c>
      <c r="AP71" s="157">
        <v>0</v>
      </c>
      <c r="AQ71" s="160">
        <v>331.54</v>
      </c>
      <c r="AR71" s="139" t="s">
        <v>1028</v>
      </c>
      <c r="AS71" s="157">
        <v>25</v>
      </c>
      <c r="AT71" s="157">
        <f>SUM(AG71:AQ71,AS71)</f>
        <v>2762.85</v>
      </c>
      <c r="AU71" s="157">
        <f>AT71</f>
        <v>2762.85</v>
      </c>
      <c r="AV71" s="152"/>
      <c r="AW71" s="152" t="s">
        <v>395</v>
      </c>
      <c r="AX71" s="149">
        <v>0.875</v>
      </c>
      <c r="AY71" s="149">
        <v>2.0833333333333333E-3</v>
      </c>
      <c r="AZ71" s="135" t="s">
        <v>613</v>
      </c>
    </row>
    <row r="72" spans="1:52" x14ac:dyDescent="0.35">
      <c r="A72" s="380">
        <v>44914.693749999999</v>
      </c>
      <c r="B72" s="291">
        <v>44896</v>
      </c>
      <c r="C72" s="291" t="s">
        <v>622</v>
      </c>
      <c r="D72" s="135"/>
      <c r="E72" s="124" t="s">
        <v>2334</v>
      </c>
      <c r="F72" s="124" t="s">
        <v>2220</v>
      </c>
      <c r="G72" s="124" t="s">
        <v>2109</v>
      </c>
      <c r="H72" s="158" t="s">
        <v>2335</v>
      </c>
      <c r="I72" s="408" t="s">
        <v>2336</v>
      </c>
      <c r="J72" s="124">
        <v>5014</v>
      </c>
      <c r="K72" s="124">
        <v>4700086625</v>
      </c>
      <c r="L72" s="155">
        <v>44918</v>
      </c>
      <c r="M72" s="152" t="s">
        <v>607</v>
      </c>
      <c r="N72" s="124">
        <v>63090</v>
      </c>
      <c r="O72" s="124">
        <v>21</v>
      </c>
      <c r="P72" s="152" t="s">
        <v>2337</v>
      </c>
      <c r="Q72" s="151">
        <v>6518.9989999999998</v>
      </c>
      <c r="R72" s="151"/>
      <c r="S72" s="157">
        <v>390210.68</v>
      </c>
      <c r="T72" s="152" t="s">
        <v>609</v>
      </c>
      <c r="U72" s="155" t="s">
        <v>610</v>
      </c>
      <c r="V72" s="162"/>
      <c r="W72" s="141" t="s">
        <v>2338</v>
      </c>
      <c r="X72" s="141" t="s">
        <v>624</v>
      </c>
      <c r="Y72" s="141"/>
      <c r="Z72" s="137">
        <v>44918</v>
      </c>
      <c r="AA72" s="145">
        <v>44918</v>
      </c>
      <c r="AB72" s="145">
        <v>44918</v>
      </c>
      <c r="AC72" s="169" t="s">
        <v>618</v>
      </c>
      <c r="AD72" s="150"/>
      <c r="AE72" s="145">
        <v>44916</v>
      </c>
      <c r="AF72" s="152">
        <v>165631</v>
      </c>
      <c r="AG72" s="160">
        <v>1990</v>
      </c>
      <c r="AH72" s="160">
        <v>294.20999999999998</v>
      </c>
      <c r="AI72" s="160">
        <v>243.19</v>
      </c>
      <c r="AJ72" s="160">
        <v>290.20999999999998</v>
      </c>
      <c r="AK72" s="160">
        <v>338</v>
      </c>
      <c r="AL72" s="168">
        <v>0</v>
      </c>
      <c r="AM72" s="160">
        <v>0</v>
      </c>
      <c r="AN72" s="157">
        <v>0</v>
      </c>
      <c r="AO72" s="157">
        <v>0</v>
      </c>
      <c r="AP72" s="157">
        <v>0</v>
      </c>
      <c r="AQ72" s="160">
        <v>433.72</v>
      </c>
      <c r="AR72" s="168" t="s">
        <v>1028</v>
      </c>
      <c r="AS72" s="157">
        <v>25</v>
      </c>
      <c r="AT72" s="157">
        <v>3614.33</v>
      </c>
      <c r="AU72" s="157">
        <v>3614.33</v>
      </c>
      <c r="AV72" s="152"/>
      <c r="AW72" s="152" t="s">
        <v>395</v>
      </c>
      <c r="AX72" s="149">
        <v>0.34027777777777773</v>
      </c>
      <c r="AY72" s="149">
        <v>0.44444444444444442</v>
      </c>
      <c r="AZ72" s="135" t="s">
        <v>613</v>
      </c>
    </row>
    <row r="73" spans="1:52" x14ac:dyDescent="0.35">
      <c r="A73" s="380">
        <v>44914.693749999999</v>
      </c>
      <c r="B73" s="291">
        <v>44896</v>
      </c>
      <c r="C73" s="291" t="s">
        <v>622</v>
      </c>
      <c r="D73" s="135"/>
      <c r="E73" s="124" t="s">
        <v>2334</v>
      </c>
      <c r="F73" s="124" t="s">
        <v>634</v>
      </c>
      <c r="G73" s="124" t="s">
        <v>2109</v>
      </c>
      <c r="H73" s="158" t="s">
        <v>2339</v>
      </c>
      <c r="I73" s="408" t="s">
        <v>2340</v>
      </c>
      <c r="J73" s="124">
        <v>5010</v>
      </c>
      <c r="K73" s="124" t="s">
        <v>2341</v>
      </c>
      <c r="L73" s="155" t="s">
        <v>2119</v>
      </c>
      <c r="M73" s="152" t="s">
        <v>607</v>
      </c>
      <c r="N73" s="124">
        <v>63068</v>
      </c>
      <c r="O73" s="124">
        <v>5</v>
      </c>
      <c r="P73" s="152" t="s">
        <v>2134</v>
      </c>
      <c r="Q73" s="152">
        <v>22047</v>
      </c>
      <c r="R73" s="152"/>
      <c r="S73" s="157">
        <v>581429.26</v>
      </c>
      <c r="T73" s="152" t="s">
        <v>609</v>
      </c>
      <c r="U73" s="155" t="s">
        <v>610</v>
      </c>
      <c r="V73" s="152"/>
      <c r="W73" s="141" t="s">
        <v>2342</v>
      </c>
      <c r="X73" s="141" t="s">
        <v>2343</v>
      </c>
      <c r="Y73" s="141"/>
      <c r="Z73" s="137">
        <v>44918</v>
      </c>
      <c r="AA73" s="145">
        <v>44918</v>
      </c>
      <c r="AB73" s="145">
        <v>44918</v>
      </c>
      <c r="AC73" s="169" t="s">
        <v>612</v>
      </c>
      <c r="AD73" s="152"/>
      <c r="AE73" s="145">
        <v>44917</v>
      </c>
      <c r="AF73" s="152">
        <v>165857</v>
      </c>
      <c r="AG73" s="160">
        <v>2755</v>
      </c>
      <c r="AH73" s="160">
        <v>408.2</v>
      </c>
      <c r="AI73" s="160">
        <v>405.31</v>
      </c>
      <c r="AJ73" s="160">
        <v>481.43</v>
      </c>
      <c r="AK73" s="160">
        <v>338</v>
      </c>
      <c r="AL73" s="168">
        <v>0</v>
      </c>
      <c r="AM73" s="160">
        <v>0</v>
      </c>
      <c r="AN73" s="139">
        <v>0</v>
      </c>
      <c r="AO73" s="139">
        <v>0</v>
      </c>
      <c r="AP73" s="139">
        <v>0</v>
      </c>
      <c r="AQ73" s="160">
        <v>601.76</v>
      </c>
      <c r="AR73" s="168" t="s">
        <v>1028</v>
      </c>
      <c r="AS73" s="157">
        <v>25</v>
      </c>
      <c r="AT73" s="157">
        <v>5014.7</v>
      </c>
      <c r="AU73" s="157">
        <v>5014.7</v>
      </c>
      <c r="AV73" s="152"/>
      <c r="AW73" s="152" t="s">
        <v>395</v>
      </c>
      <c r="AX73" s="149">
        <v>0.4861111111111111</v>
      </c>
      <c r="AY73" s="149">
        <v>0.63194444444444442</v>
      </c>
      <c r="AZ73" s="135" t="s">
        <v>613</v>
      </c>
    </row>
    <row r="74" spans="1:52" x14ac:dyDescent="0.35">
      <c r="A74" s="380">
        <v>44914.693749999999</v>
      </c>
      <c r="B74" s="291">
        <v>44896</v>
      </c>
      <c r="C74" s="291" t="s">
        <v>622</v>
      </c>
      <c r="D74" s="135"/>
      <c r="E74" s="124" t="s">
        <v>2334</v>
      </c>
      <c r="F74" s="124" t="s">
        <v>634</v>
      </c>
      <c r="G74" s="124" t="s">
        <v>2109</v>
      </c>
      <c r="H74" s="158" t="s">
        <v>2339</v>
      </c>
      <c r="I74" s="408" t="s">
        <v>2340</v>
      </c>
      <c r="J74" s="124">
        <v>5010</v>
      </c>
      <c r="K74" s="124" t="s">
        <v>2341</v>
      </c>
      <c r="L74" s="155" t="s">
        <v>2119</v>
      </c>
      <c r="M74" s="152" t="s">
        <v>607</v>
      </c>
      <c r="N74" s="124">
        <v>63067</v>
      </c>
      <c r="O74" s="124">
        <v>5</v>
      </c>
      <c r="P74" s="152" t="s">
        <v>2134</v>
      </c>
      <c r="Q74" s="134">
        <v>21702</v>
      </c>
      <c r="R74" s="134"/>
      <c r="S74" s="157">
        <v>570939.68000000005</v>
      </c>
      <c r="T74" s="152" t="s">
        <v>609</v>
      </c>
      <c r="U74" s="155" t="s">
        <v>610</v>
      </c>
      <c r="V74" s="134"/>
      <c r="W74" s="141" t="s">
        <v>2342</v>
      </c>
      <c r="X74" s="141" t="s">
        <v>2343</v>
      </c>
      <c r="Y74" s="141"/>
      <c r="Z74" s="137">
        <v>44918</v>
      </c>
      <c r="AA74" s="145">
        <v>44918</v>
      </c>
      <c r="AB74" s="145">
        <v>44921</v>
      </c>
      <c r="AC74" s="173" t="s">
        <v>612</v>
      </c>
      <c r="AD74" s="134"/>
      <c r="AE74" s="145">
        <v>44917</v>
      </c>
      <c r="AF74" s="152">
        <v>165858</v>
      </c>
      <c r="AG74" s="160">
        <v>2755</v>
      </c>
      <c r="AH74" s="160">
        <v>407.13</v>
      </c>
      <c r="AI74" s="160">
        <v>405.31</v>
      </c>
      <c r="AJ74" s="160">
        <v>470.94</v>
      </c>
      <c r="AK74" s="160">
        <v>338</v>
      </c>
      <c r="AL74" s="168">
        <v>0</v>
      </c>
      <c r="AM74" s="160">
        <v>0</v>
      </c>
      <c r="AN74" s="139">
        <v>0</v>
      </c>
      <c r="AO74" s="139">
        <v>0</v>
      </c>
      <c r="AP74" s="139">
        <v>0</v>
      </c>
      <c r="AQ74" s="160">
        <v>600.19000000000005</v>
      </c>
      <c r="AR74" s="168" t="s">
        <v>1028</v>
      </c>
      <c r="AS74" s="157">
        <v>25</v>
      </c>
      <c r="AT74" s="157">
        <v>5001.57</v>
      </c>
      <c r="AU74" s="157">
        <v>5001.57</v>
      </c>
      <c r="AV74" s="152"/>
      <c r="AW74" s="152" t="s">
        <v>395</v>
      </c>
      <c r="AX74" s="149">
        <v>0.33333333333333331</v>
      </c>
      <c r="AY74" s="149">
        <v>0.42708333333333331</v>
      </c>
      <c r="AZ74" s="135" t="s">
        <v>613</v>
      </c>
    </row>
    <row r="75" spans="1:52" x14ac:dyDescent="0.35">
      <c r="A75" s="380">
        <v>44914.693749999999</v>
      </c>
      <c r="B75" s="291">
        <v>44896</v>
      </c>
      <c r="C75" s="291" t="s">
        <v>622</v>
      </c>
      <c r="D75" s="135"/>
      <c r="E75" s="124" t="s">
        <v>2334</v>
      </c>
      <c r="F75" s="124" t="s">
        <v>2344</v>
      </c>
      <c r="G75" s="124" t="s">
        <v>560</v>
      </c>
      <c r="H75" s="158" t="s">
        <v>2345</v>
      </c>
      <c r="I75" s="408" t="s">
        <v>2346</v>
      </c>
      <c r="J75" s="124">
        <v>5013</v>
      </c>
      <c r="K75" s="124" t="s">
        <v>2347</v>
      </c>
      <c r="L75" s="155">
        <v>44925</v>
      </c>
      <c r="M75" s="152" t="s">
        <v>607</v>
      </c>
      <c r="N75" s="124">
        <v>63095</v>
      </c>
      <c r="O75" s="124">
        <v>1</v>
      </c>
      <c r="P75" s="152" t="s">
        <v>2348</v>
      </c>
      <c r="Q75" s="151">
        <v>15239</v>
      </c>
      <c r="R75" s="151"/>
      <c r="S75" s="157">
        <v>639090.56000000006</v>
      </c>
      <c r="T75" s="152" t="s">
        <v>609</v>
      </c>
      <c r="U75" s="155" t="s">
        <v>647</v>
      </c>
      <c r="V75" s="152" t="s">
        <v>2349</v>
      </c>
      <c r="W75" s="141" t="s">
        <v>2350</v>
      </c>
      <c r="X75" s="141" t="s">
        <v>615</v>
      </c>
      <c r="Y75" s="141"/>
      <c r="Z75" s="137">
        <v>44918.208333333336</v>
      </c>
      <c r="AA75" s="145">
        <v>44918</v>
      </c>
      <c r="AB75" s="145">
        <v>44918</v>
      </c>
      <c r="AC75" s="169" t="s">
        <v>628</v>
      </c>
      <c r="AD75" s="150"/>
      <c r="AE75" s="145">
        <v>44917</v>
      </c>
      <c r="AF75" s="152">
        <v>165868</v>
      </c>
      <c r="AG75" s="160">
        <v>1749</v>
      </c>
      <c r="AH75" s="160">
        <v>337.86</v>
      </c>
      <c r="AI75" s="160">
        <v>491.61</v>
      </c>
      <c r="AJ75" s="160">
        <v>489.09</v>
      </c>
      <c r="AK75" s="160">
        <v>280</v>
      </c>
      <c r="AL75" s="168">
        <v>0</v>
      </c>
      <c r="AM75" s="160">
        <v>0</v>
      </c>
      <c r="AN75" s="157">
        <v>0</v>
      </c>
      <c r="AO75" s="157">
        <v>280</v>
      </c>
      <c r="AP75" s="150"/>
      <c r="AQ75" s="160">
        <v>498.08</v>
      </c>
      <c r="AR75" s="168" t="s">
        <v>1028</v>
      </c>
      <c r="AS75" s="157">
        <v>25</v>
      </c>
      <c r="AT75" s="157">
        <v>4150.6400000000003</v>
      </c>
      <c r="AU75" s="157">
        <v>4150.6400000000003</v>
      </c>
      <c r="AV75" s="152" t="s">
        <v>2351</v>
      </c>
      <c r="AW75" s="152" t="s">
        <v>395</v>
      </c>
      <c r="AX75" s="149">
        <v>0.37152777777777773</v>
      </c>
      <c r="AY75" s="149">
        <v>0.48125000000000001</v>
      </c>
      <c r="AZ75" s="135" t="s">
        <v>613</v>
      </c>
    </row>
    <row r="76" spans="1:52" x14ac:dyDescent="0.35">
      <c r="A76" s="380">
        <v>44914.693749999999</v>
      </c>
      <c r="B76" s="291">
        <v>44896</v>
      </c>
      <c r="C76" s="291" t="s">
        <v>622</v>
      </c>
      <c r="D76" s="135"/>
      <c r="E76" s="124" t="s">
        <v>2334</v>
      </c>
      <c r="F76" s="124" t="s">
        <v>634</v>
      </c>
      <c r="G76" s="124" t="s">
        <v>2109</v>
      </c>
      <c r="H76" s="158" t="s">
        <v>2339</v>
      </c>
      <c r="I76" s="408" t="s">
        <v>2340</v>
      </c>
      <c r="J76" s="124">
        <v>5010</v>
      </c>
      <c r="K76" s="124" t="s">
        <v>2341</v>
      </c>
      <c r="L76" s="155" t="s">
        <v>2119</v>
      </c>
      <c r="M76" s="152" t="s">
        <v>607</v>
      </c>
      <c r="N76" s="124">
        <v>63069</v>
      </c>
      <c r="O76" s="124">
        <v>5</v>
      </c>
      <c r="P76" s="152" t="s">
        <v>2134</v>
      </c>
      <c r="Q76" s="134">
        <v>23416</v>
      </c>
      <c r="R76" s="134"/>
      <c r="S76" s="157">
        <v>611891.38</v>
      </c>
      <c r="T76" s="152" t="s">
        <v>609</v>
      </c>
      <c r="U76" s="155" t="s">
        <v>610</v>
      </c>
      <c r="V76" s="134"/>
      <c r="W76" s="141" t="s">
        <v>2342</v>
      </c>
      <c r="X76" s="141" t="s">
        <v>2343</v>
      </c>
      <c r="Y76" s="141"/>
      <c r="Z76" s="137">
        <v>44921</v>
      </c>
      <c r="AA76" s="145">
        <v>44921</v>
      </c>
      <c r="AB76" s="145">
        <v>44921</v>
      </c>
      <c r="AC76" s="173" t="s">
        <v>612</v>
      </c>
      <c r="AD76" s="134"/>
      <c r="AE76" s="145">
        <v>44918</v>
      </c>
      <c r="AF76" s="152">
        <v>165670</v>
      </c>
      <c r="AG76" s="160">
        <v>2755</v>
      </c>
      <c r="AH76" s="160">
        <v>368.05</v>
      </c>
      <c r="AI76" s="160">
        <v>319.01</v>
      </c>
      <c r="AJ76" s="160">
        <v>511.89</v>
      </c>
      <c r="AK76" s="160">
        <v>0</v>
      </c>
      <c r="AL76" s="168">
        <v>0</v>
      </c>
      <c r="AM76" s="160">
        <v>0</v>
      </c>
      <c r="AN76" s="139">
        <v>0</v>
      </c>
      <c r="AO76" s="139">
        <v>0</v>
      </c>
      <c r="AP76" s="139">
        <v>0</v>
      </c>
      <c r="AQ76" s="160">
        <v>542.58000000000004</v>
      </c>
      <c r="AR76" s="168" t="s">
        <v>1028</v>
      </c>
      <c r="AS76" s="157">
        <v>25</v>
      </c>
      <c r="AT76" s="157">
        <v>4521.53</v>
      </c>
      <c r="AU76" s="157">
        <v>4521.53</v>
      </c>
      <c r="AV76" s="152"/>
      <c r="AW76" s="152" t="s">
        <v>395</v>
      </c>
      <c r="AX76" s="149">
        <v>0.54166666666666663</v>
      </c>
      <c r="AY76" s="149">
        <v>0.69444444444444453</v>
      </c>
      <c r="AZ76" s="135" t="s">
        <v>613</v>
      </c>
    </row>
    <row r="77" spans="1:52" x14ac:dyDescent="0.35">
      <c r="A77" s="380">
        <v>44914.693749999999</v>
      </c>
      <c r="B77" s="291">
        <v>44896</v>
      </c>
      <c r="C77" s="291" t="s">
        <v>622</v>
      </c>
      <c r="D77" s="135"/>
      <c r="E77" s="124" t="s">
        <v>2334</v>
      </c>
      <c r="F77" s="124" t="s">
        <v>634</v>
      </c>
      <c r="G77" s="124" t="s">
        <v>2109</v>
      </c>
      <c r="H77" s="158" t="s">
        <v>2339</v>
      </c>
      <c r="I77" s="408" t="s">
        <v>2340</v>
      </c>
      <c r="J77" s="124">
        <v>5010</v>
      </c>
      <c r="K77" s="124" t="s">
        <v>2341</v>
      </c>
      <c r="L77" s="155" t="s">
        <v>2119</v>
      </c>
      <c r="M77" s="152" t="s">
        <v>607</v>
      </c>
      <c r="N77" s="124">
        <v>63070</v>
      </c>
      <c r="O77" s="124">
        <v>5</v>
      </c>
      <c r="P77" s="152" t="s">
        <v>2134</v>
      </c>
      <c r="Q77" s="134">
        <v>23240</v>
      </c>
      <c r="R77" s="134"/>
      <c r="S77" s="157">
        <v>609242.49</v>
      </c>
      <c r="T77" s="152" t="s">
        <v>609</v>
      </c>
      <c r="U77" s="155" t="s">
        <v>610</v>
      </c>
      <c r="V77" s="134"/>
      <c r="W77" s="141" t="s">
        <v>2342</v>
      </c>
      <c r="X77" s="141" t="s">
        <v>2343</v>
      </c>
      <c r="Y77" s="141"/>
      <c r="Z77" s="137">
        <v>44921</v>
      </c>
      <c r="AA77" s="145">
        <v>44921</v>
      </c>
      <c r="AB77" s="145">
        <v>44921</v>
      </c>
      <c r="AC77" s="173" t="s">
        <v>612</v>
      </c>
      <c r="AD77" s="134"/>
      <c r="AE77" s="145">
        <v>44918</v>
      </c>
      <c r="AF77" s="152">
        <v>165671</v>
      </c>
      <c r="AG77" s="160">
        <v>2755</v>
      </c>
      <c r="AH77" s="160">
        <v>367.78</v>
      </c>
      <c r="AI77" s="160">
        <v>319.01</v>
      </c>
      <c r="AJ77" s="160">
        <v>509.24</v>
      </c>
      <c r="AK77" s="160">
        <v>0</v>
      </c>
      <c r="AL77" s="168">
        <v>0</v>
      </c>
      <c r="AM77" s="160">
        <v>0</v>
      </c>
      <c r="AN77" s="139">
        <v>0</v>
      </c>
      <c r="AO77" s="139">
        <v>0</v>
      </c>
      <c r="AP77" s="139">
        <v>0</v>
      </c>
      <c r="AQ77" s="160">
        <v>542.19000000000005</v>
      </c>
      <c r="AR77" s="168" t="s">
        <v>1028</v>
      </c>
      <c r="AS77" s="157">
        <v>25</v>
      </c>
      <c r="AT77" s="157">
        <v>4518.22</v>
      </c>
      <c r="AU77" s="157">
        <v>4518.22</v>
      </c>
      <c r="AV77" s="152"/>
      <c r="AW77" s="152" t="s">
        <v>395</v>
      </c>
      <c r="AX77" s="149">
        <v>0.52083333333333337</v>
      </c>
      <c r="AY77" s="149">
        <v>0.66666666666666663</v>
      </c>
      <c r="AZ77" s="135" t="s">
        <v>613</v>
      </c>
    </row>
    <row r="78" spans="1:52" x14ac:dyDescent="0.35">
      <c r="A78" s="380">
        <v>44914.693749999999</v>
      </c>
      <c r="B78" s="291">
        <v>44896</v>
      </c>
      <c r="C78" s="291" t="s">
        <v>622</v>
      </c>
      <c r="D78" s="135"/>
      <c r="E78" s="124" t="s">
        <v>2334</v>
      </c>
      <c r="F78" s="124" t="s">
        <v>2220</v>
      </c>
      <c r="G78" s="124" t="s">
        <v>2109</v>
      </c>
      <c r="H78" s="158" t="s">
        <v>2352</v>
      </c>
      <c r="I78" s="408" t="s">
        <v>2353</v>
      </c>
      <c r="J78" s="124">
        <v>5003</v>
      </c>
      <c r="K78" s="124" t="s">
        <v>2354</v>
      </c>
      <c r="L78" s="155" t="s">
        <v>2119</v>
      </c>
      <c r="M78" s="152" t="s">
        <v>607</v>
      </c>
      <c r="N78" s="124">
        <v>63104</v>
      </c>
      <c r="O78" s="124">
        <v>21</v>
      </c>
      <c r="P78" s="152" t="s">
        <v>2355</v>
      </c>
      <c r="Q78" s="151">
        <v>8213.9979999999996</v>
      </c>
      <c r="R78" s="151"/>
      <c r="S78" s="157">
        <v>635159.4</v>
      </c>
      <c r="T78" s="152" t="s">
        <v>609</v>
      </c>
      <c r="U78" s="155" t="s">
        <v>610</v>
      </c>
      <c r="V78" s="162"/>
      <c r="W78" s="141" t="s">
        <v>2356</v>
      </c>
      <c r="X78" s="155" t="s">
        <v>2357</v>
      </c>
      <c r="Y78" s="155"/>
      <c r="Z78" s="137">
        <v>44922.375</v>
      </c>
      <c r="AA78" s="145">
        <v>44922</v>
      </c>
      <c r="AB78" s="145">
        <v>44922</v>
      </c>
      <c r="AC78" s="173" t="s">
        <v>628</v>
      </c>
      <c r="AD78" s="150"/>
      <c r="AE78" s="145">
        <v>44921</v>
      </c>
      <c r="AF78" s="152">
        <v>166167</v>
      </c>
      <c r="AG78" s="160">
        <v>2755</v>
      </c>
      <c r="AH78" s="160">
        <v>370.42</v>
      </c>
      <c r="AI78" s="160">
        <v>319.01</v>
      </c>
      <c r="AJ78" s="160">
        <v>535.16</v>
      </c>
      <c r="AK78" s="160">
        <v>0</v>
      </c>
      <c r="AL78" s="168">
        <v>0</v>
      </c>
      <c r="AM78" s="160">
        <v>0</v>
      </c>
      <c r="AN78" s="139">
        <v>0</v>
      </c>
      <c r="AO78" s="139">
        <v>0</v>
      </c>
      <c r="AP78" s="139">
        <v>0</v>
      </c>
      <c r="AQ78" s="160">
        <v>546.08000000000004</v>
      </c>
      <c r="AR78" s="168" t="s">
        <v>1028</v>
      </c>
      <c r="AS78" s="157">
        <v>25</v>
      </c>
      <c r="AT78" s="157">
        <v>4550.67</v>
      </c>
      <c r="AU78" s="157">
        <v>4550.67</v>
      </c>
      <c r="AV78" s="152"/>
      <c r="AW78" s="152" t="s">
        <v>395</v>
      </c>
      <c r="AX78" s="149">
        <v>0.5</v>
      </c>
      <c r="AY78" s="149">
        <v>0.6875</v>
      </c>
      <c r="AZ78" s="135" t="s">
        <v>613</v>
      </c>
    </row>
    <row r="79" spans="1:52" x14ac:dyDescent="0.35">
      <c r="A79" s="380">
        <v>44914.693749999999</v>
      </c>
      <c r="B79" s="291">
        <v>44896</v>
      </c>
      <c r="C79" s="291" t="s">
        <v>622</v>
      </c>
      <c r="D79" s="135"/>
      <c r="E79" s="124" t="s">
        <v>2334</v>
      </c>
      <c r="F79" s="124" t="s">
        <v>634</v>
      </c>
      <c r="G79" s="124" t="s">
        <v>2109</v>
      </c>
      <c r="H79" s="158" t="s">
        <v>2339</v>
      </c>
      <c r="I79" s="408" t="s">
        <v>2340</v>
      </c>
      <c r="J79" s="124">
        <v>5010</v>
      </c>
      <c r="K79" s="124" t="s">
        <v>2341</v>
      </c>
      <c r="L79" s="155" t="s">
        <v>2119</v>
      </c>
      <c r="M79" s="152" t="s">
        <v>607</v>
      </c>
      <c r="N79" s="124">
        <v>63071</v>
      </c>
      <c r="O79" s="124">
        <v>5</v>
      </c>
      <c r="P79" s="152" t="s">
        <v>2134</v>
      </c>
      <c r="Q79" s="134">
        <v>21986</v>
      </c>
      <c r="R79" s="134"/>
      <c r="S79" s="157">
        <v>577455.93000000005</v>
      </c>
      <c r="T79" s="152" t="s">
        <v>609</v>
      </c>
      <c r="U79" s="155" t="s">
        <v>610</v>
      </c>
      <c r="V79" s="134"/>
      <c r="W79" s="141" t="s">
        <v>2342</v>
      </c>
      <c r="X79" s="141" t="s">
        <v>2343</v>
      </c>
      <c r="Y79" s="141"/>
      <c r="Z79" s="137">
        <v>44922.375</v>
      </c>
      <c r="AA79" s="145">
        <v>44922</v>
      </c>
      <c r="AB79" s="145">
        <v>44922</v>
      </c>
      <c r="AC79" s="173" t="s">
        <v>612</v>
      </c>
      <c r="AD79" s="134"/>
      <c r="AE79" s="145">
        <v>44921</v>
      </c>
      <c r="AF79" s="152">
        <v>165668</v>
      </c>
      <c r="AG79" s="160">
        <v>2755</v>
      </c>
      <c r="AH79" s="160">
        <v>364.54</v>
      </c>
      <c r="AI79" s="160">
        <v>319.01</v>
      </c>
      <c r="AJ79" s="160">
        <v>477.46</v>
      </c>
      <c r="AK79" s="160">
        <v>0</v>
      </c>
      <c r="AL79" s="168">
        <v>0</v>
      </c>
      <c r="AM79" s="160">
        <v>0</v>
      </c>
      <c r="AN79" s="139">
        <v>0</v>
      </c>
      <c r="AO79" s="139">
        <v>0</v>
      </c>
      <c r="AP79" s="139">
        <v>0</v>
      </c>
      <c r="AQ79" s="160">
        <v>537.41</v>
      </c>
      <c r="AR79" s="168" t="s">
        <v>1028</v>
      </c>
      <c r="AS79" s="165">
        <v>25</v>
      </c>
      <c r="AT79" s="157">
        <v>4478.42</v>
      </c>
      <c r="AU79" s="157">
        <v>4478.42</v>
      </c>
      <c r="AV79" s="152"/>
      <c r="AW79" s="152" t="s">
        <v>395</v>
      </c>
      <c r="AX79" s="149">
        <v>0.35416666666666669</v>
      </c>
      <c r="AY79" s="149">
        <v>0.4513888888888889</v>
      </c>
      <c r="AZ79" s="135" t="s">
        <v>613</v>
      </c>
    </row>
    <row r="80" spans="1:52" x14ac:dyDescent="0.35">
      <c r="A80" s="380">
        <v>44914.693749999999</v>
      </c>
      <c r="B80" s="291">
        <v>44896</v>
      </c>
      <c r="C80" s="291" t="s">
        <v>622</v>
      </c>
      <c r="D80" s="135"/>
      <c r="E80" s="124" t="s">
        <v>2334</v>
      </c>
      <c r="F80" s="124" t="s">
        <v>634</v>
      </c>
      <c r="G80" s="124" t="s">
        <v>2109</v>
      </c>
      <c r="H80" s="158" t="s">
        <v>2339</v>
      </c>
      <c r="I80" s="408" t="s">
        <v>2340</v>
      </c>
      <c r="J80" s="124">
        <v>5010</v>
      </c>
      <c r="K80" s="124" t="s">
        <v>2341</v>
      </c>
      <c r="L80" s="155" t="s">
        <v>2119</v>
      </c>
      <c r="M80" s="152" t="s">
        <v>607</v>
      </c>
      <c r="N80" s="124">
        <v>63072</v>
      </c>
      <c r="O80" s="124">
        <v>5</v>
      </c>
      <c r="P80" s="152" t="s">
        <v>2134</v>
      </c>
      <c r="Q80" s="134">
        <v>22286</v>
      </c>
      <c r="R80" s="134"/>
      <c r="S80" s="157">
        <v>582753.68999999994</v>
      </c>
      <c r="T80" s="152" t="s">
        <v>609</v>
      </c>
      <c r="U80" s="155" t="s">
        <v>610</v>
      </c>
      <c r="V80" s="134"/>
      <c r="W80" s="141" t="s">
        <v>2342</v>
      </c>
      <c r="X80" s="141" t="s">
        <v>2343</v>
      </c>
      <c r="Y80" s="141"/>
      <c r="Z80" s="137">
        <v>44922.375</v>
      </c>
      <c r="AA80" s="145">
        <v>44922</v>
      </c>
      <c r="AB80" s="145">
        <v>44922</v>
      </c>
      <c r="AC80" s="173" t="s">
        <v>612</v>
      </c>
      <c r="AD80" s="134"/>
      <c r="AE80" s="145">
        <v>44921</v>
      </c>
      <c r="AF80" s="152">
        <v>165667</v>
      </c>
      <c r="AG80" s="160">
        <v>2755</v>
      </c>
      <c r="AH80" s="160">
        <v>365.08</v>
      </c>
      <c r="AI80" s="160">
        <v>319.01</v>
      </c>
      <c r="AJ80" s="160">
        <v>482.75</v>
      </c>
      <c r="AK80" s="160">
        <v>0</v>
      </c>
      <c r="AL80" s="168">
        <v>0</v>
      </c>
      <c r="AM80" s="160">
        <v>0</v>
      </c>
      <c r="AN80" s="139">
        <v>0</v>
      </c>
      <c r="AO80" s="139">
        <v>0</v>
      </c>
      <c r="AP80" s="139">
        <v>0</v>
      </c>
      <c r="AQ80" s="160">
        <v>538.21</v>
      </c>
      <c r="AR80" s="168" t="s">
        <v>1028</v>
      </c>
      <c r="AS80" s="165">
        <v>25</v>
      </c>
      <c r="AT80" s="165">
        <v>4485.05</v>
      </c>
      <c r="AU80" s="157">
        <v>4485.05</v>
      </c>
      <c r="AV80" s="152"/>
      <c r="AW80" s="152" t="s">
        <v>395</v>
      </c>
      <c r="AX80" s="149">
        <v>0.375</v>
      </c>
      <c r="AY80" s="149">
        <v>0.4861111111111111</v>
      </c>
      <c r="AZ80" s="135" t="s">
        <v>613</v>
      </c>
    </row>
    <row r="81" spans="1:52" x14ac:dyDescent="0.35">
      <c r="A81" s="380">
        <v>44914.693749999999</v>
      </c>
      <c r="B81" s="291">
        <v>44896</v>
      </c>
      <c r="C81" s="291" t="s">
        <v>622</v>
      </c>
      <c r="D81" s="135"/>
      <c r="E81" s="124" t="s">
        <v>2334</v>
      </c>
      <c r="F81" s="124" t="s">
        <v>634</v>
      </c>
      <c r="G81" s="124" t="s">
        <v>2109</v>
      </c>
      <c r="H81" s="158" t="s">
        <v>2339</v>
      </c>
      <c r="I81" s="408" t="s">
        <v>2340</v>
      </c>
      <c r="J81" s="124">
        <v>5010</v>
      </c>
      <c r="K81" s="124" t="s">
        <v>2341</v>
      </c>
      <c r="L81" s="155" t="s">
        <v>2119</v>
      </c>
      <c r="M81" s="152" t="s">
        <v>607</v>
      </c>
      <c r="N81" s="124">
        <v>63074</v>
      </c>
      <c r="O81" s="124">
        <v>5</v>
      </c>
      <c r="P81" s="152" t="s">
        <v>2134</v>
      </c>
      <c r="Q81" s="134">
        <v>22338</v>
      </c>
      <c r="R81" s="134"/>
      <c r="S81" s="157">
        <v>585402.56999999995</v>
      </c>
      <c r="T81" s="152" t="s">
        <v>609</v>
      </c>
      <c r="U81" s="155" t="s">
        <v>610</v>
      </c>
      <c r="V81" s="134"/>
      <c r="W81" s="141" t="s">
        <v>2342</v>
      </c>
      <c r="X81" s="141" t="s">
        <v>2343</v>
      </c>
      <c r="Y81" s="141"/>
      <c r="Z81" s="137">
        <v>44922.375</v>
      </c>
      <c r="AA81" s="145">
        <v>44922</v>
      </c>
      <c r="AB81" s="145">
        <v>44922</v>
      </c>
      <c r="AC81" s="173" t="s">
        <v>612</v>
      </c>
      <c r="AD81" s="134"/>
      <c r="AE81" s="145">
        <v>44921</v>
      </c>
      <c r="AF81" s="152">
        <v>166163</v>
      </c>
      <c r="AG81" s="165">
        <v>2755</v>
      </c>
      <c r="AH81" s="165">
        <v>365.35</v>
      </c>
      <c r="AI81" s="165">
        <v>319.01</v>
      </c>
      <c r="AJ81" s="165">
        <v>485.4</v>
      </c>
      <c r="AK81" s="160">
        <v>0</v>
      </c>
      <c r="AL81" s="168">
        <v>0</v>
      </c>
      <c r="AM81" s="160">
        <v>0</v>
      </c>
      <c r="AN81" s="139">
        <v>0</v>
      </c>
      <c r="AO81" s="139">
        <v>0</v>
      </c>
      <c r="AP81" s="139">
        <v>0</v>
      </c>
      <c r="AQ81" s="160">
        <v>538.6</v>
      </c>
      <c r="AR81" s="168" t="s">
        <v>1028</v>
      </c>
      <c r="AS81" s="165">
        <v>25</v>
      </c>
      <c r="AT81" s="165">
        <v>4488.3599999999997</v>
      </c>
      <c r="AU81" s="165">
        <v>4488.3599999999997</v>
      </c>
      <c r="AV81" s="152"/>
      <c r="AW81" s="152" t="s">
        <v>395</v>
      </c>
      <c r="AX81" s="149">
        <v>0.46527777777777773</v>
      </c>
      <c r="AY81" s="149">
        <v>0.67361111111111116</v>
      </c>
      <c r="AZ81" s="135" t="s">
        <v>613</v>
      </c>
    </row>
    <row r="82" spans="1:52" x14ac:dyDescent="0.35">
      <c r="A82" s="380">
        <v>44916</v>
      </c>
      <c r="B82" s="291">
        <v>44896</v>
      </c>
      <c r="C82" s="291" t="s">
        <v>42</v>
      </c>
      <c r="D82" s="135"/>
      <c r="E82" s="124" t="s">
        <v>2358</v>
      </c>
      <c r="F82" s="123" t="s">
        <v>634</v>
      </c>
      <c r="G82" s="124" t="s">
        <v>2109</v>
      </c>
      <c r="H82" s="167" t="s">
        <v>2316</v>
      </c>
      <c r="I82" s="410" t="s">
        <v>2317</v>
      </c>
      <c r="J82" s="123">
        <v>5010</v>
      </c>
      <c r="K82" s="124" t="s">
        <v>2318</v>
      </c>
      <c r="L82" s="155" t="s">
        <v>2119</v>
      </c>
      <c r="M82" s="152" t="s">
        <v>607</v>
      </c>
      <c r="N82" s="123">
        <v>63027</v>
      </c>
      <c r="O82" s="124">
        <v>7</v>
      </c>
      <c r="P82" s="152" t="s">
        <v>2134</v>
      </c>
      <c r="Q82" s="156">
        <v>22602</v>
      </c>
      <c r="R82" s="156"/>
      <c r="S82" s="157">
        <v>530457.56999999995</v>
      </c>
      <c r="T82" s="152" t="s">
        <v>609</v>
      </c>
      <c r="U82" s="155" t="s">
        <v>610</v>
      </c>
      <c r="V82" s="150"/>
      <c r="W82" s="141" t="s">
        <v>2319</v>
      </c>
      <c r="X82" s="134" t="s">
        <v>2164</v>
      </c>
      <c r="Y82" s="134"/>
      <c r="Z82" s="137">
        <v>44916.708333333336</v>
      </c>
      <c r="AA82" s="145">
        <v>44917</v>
      </c>
      <c r="AB82" s="145">
        <v>44917</v>
      </c>
      <c r="AC82" s="159" t="s">
        <v>628</v>
      </c>
      <c r="AD82" s="150"/>
      <c r="AE82" s="145">
        <v>44915</v>
      </c>
      <c r="AF82" s="152">
        <v>165005</v>
      </c>
      <c r="AG82" s="157">
        <v>2755</v>
      </c>
      <c r="AH82" s="160">
        <v>359.75</v>
      </c>
      <c r="AI82" s="160">
        <v>319.01</v>
      </c>
      <c r="AJ82" s="168">
        <v>430.46</v>
      </c>
      <c r="AK82" s="168">
        <v>0</v>
      </c>
      <c r="AL82" s="168">
        <v>0</v>
      </c>
      <c r="AM82" s="157">
        <v>0</v>
      </c>
      <c r="AN82" s="157">
        <v>0</v>
      </c>
      <c r="AO82" s="157">
        <v>0</v>
      </c>
      <c r="AP82" s="157">
        <v>0</v>
      </c>
      <c r="AQ82" s="160">
        <v>530.35</v>
      </c>
      <c r="AR82" s="163" t="s">
        <v>1028</v>
      </c>
      <c r="AS82" s="157">
        <v>25</v>
      </c>
      <c r="AT82" s="157">
        <v>4419.57</v>
      </c>
      <c r="AU82" s="157">
        <v>4419.57</v>
      </c>
      <c r="AV82" s="162"/>
      <c r="AW82" s="152" t="s">
        <v>395</v>
      </c>
      <c r="AX82" s="149">
        <v>0.5</v>
      </c>
      <c r="AY82" s="149">
        <v>0.6875</v>
      </c>
      <c r="AZ82" s="135" t="s">
        <v>613</v>
      </c>
    </row>
    <row r="83" spans="1:52" x14ac:dyDescent="0.35">
      <c r="A83" s="380">
        <v>44917.591666666667</v>
      </c>
      <c r="B83" s="291">
        <v>44896</v>
      </c>
      <c r="C83" s="291" t="s">
        <v>622</v>
      </c>
      <c r="D83" s="135"/>
      <c r="E83" s="124" t="s">
        <v>2359</v>
      </c>
      <c r="F83" s="124" t="s">
        <v>2360</v>
      </c>
      <c r="G83" s="124" t="s">
        <v>2109</v>
      </c>
      <c r="H83" s="158" t="s">
        <v>2361</v>
      </c>
      <c r="I83" s="408" t="s">
        <v>2362</v>
      </c>
      <c r="J83" s="124">
        <v>5010</v>
      </c>
      <c r="K83" s="124">
        <v>4700090125</v>
      </c>
      <c r="L83" s="155">
        <v>44918</v>
      </c>
      <c r="M83" s="152" t="s">
        <v>607</v>
      </c>
      <c r="N83" s="124">
        <v>63091</v>
      </c>
      <c r="O83" s="124">
        <v>1</v>
      </c>
      <c r="P83" s="152" t="s">
        <v>2337</v>
      </c>
      <c r="Q83" s="151">
        <v>1758</v>
      </c>
      <c r="R83" s="151"/>
      <c r="S83" s="157">
        <v>67048.759999999995</v>
      </c>
      <c r="T83" s="152" t="s">
        <v>609</v>
      </c>
      <c r="U83" s="155" t="s">
        <v>610</v>
      </c>
      <c r="V83" s="162"/>
      <c r="W83" s="141" t="s">
        <v>2363</v>
      </c>
      <c r="X83" s="141" t="s">
        <v>2364</v>
      </c>
      <c r="Y83" s="141"/>
      <c r="Z83" s="137">
        <v>44918.333333333336</v>
      </c>
      <c r="AA83" s="145">
        <v>44918</v>
      </c>
      <c r="AB83" s="145">
        <v>44918</v>
      </c>
      <c r="AC83" s="169" t="s">
        <v>628</v>
      </c>
      <c r="AD83" s="150"/>
      <c r="AE83" s="145">
        <v>44917</v>
      </c>
      <c r="AF83" s="152">
        <v>165753</v>
      </c>
      <c r="AG83" s="160">
        <v>1386.12</v>
      </c>
      <c r="AH83" s="160">
        <v>156.84</v>
      </c>
      <c r="AI83" s="160">
        <v>127.6</v>
      </c>
      <c r="AJ83" s="168">
        <v>0</v>
      </c>
      <c r="AK83" s="168">
        <v>0</v>
      </c>
      <c r="AL83" s="168">
        <v>0</v>
      </c>
      <c r="AM83" s="160">
        <v>0</v>
      </c>
      <c r="AN83" s="157">
        <v>0</v>
      </c>
      <c r="AO83" s="157">
        <v>0</v>
      </c>
      <c r="AP83" s="157">
        <v>0</v>
      </c>
      <c r="AQ83" s="160">
        <v>231.21</v>
      </c>
      <c r="AR83" s="160">
        <v>5.2564200000000003</v>
      </c>
      <c r="AS83" s="157">
        <v>25</v>
      </c>
      <c r="AT83" s="157">
        <v>1926.77</v>
      </c>
      <c r="AU83" s="157">
        <v>1926.77</v>
      </c>
      <c r="AV83" s="152"/>
      <c r="AW83" s="152" t="s">
        <v>395</v>
      </c>
      <c r="AX83" s="149">
        <v>0.33333333333333331</v>
      </c>
      <c r="AY83" s="149">
        <v>0.3888888888888889</v>
      </c>
      <c r="AZ83" s="135" t="s">
        <v>613</v>
      </c>
    </row>
    <row r="84" spans="1:52" x14ac:dyDescent="0.35">
      <c r="A84" s="380">
        <v>44917.675000000003</v>
      </c>
      <c r="B84" s="291">
        <v>44896</v>
      </c>
      <c r="C84" s="291" t="s">
        <v>42</v>
      </c>
      <c r="D84" s="135"/>
      <c r="E84" s="124" t="s">
        <v>2365</v>
      </c>
      <c r="F84" s="124" t="s">
        <v>634</v>
      </c>
      <c r="G84" s="124" t="s">
        <v>2109</v>
      </c>
      <c r="H84" s="158" t="s">
        <v>2339</v>
      </c>
      <c r="I84" s="408" t="s">
        <v>2340</v>
      </c>
      <c r="J84" s="124">
        <v>5010</v>
      </c>
      <c r="K84" s="124" t="s">
        <v>2341</v>
      </c>
      <c r="L84" s="155" t="s">
        <v>2119</v>
      </c>
      <c r="M84" s="152" t="s">
        <v>607</v>
      </c>
      <c r="N84" s="124">
        <v>63073</v>
      </c>
      <c r="O84" s="124">
        <v>5</v>
      </c>
      <c r="P84" s="152" t="s">
        <v>2134</v>
      </c>
      <c r="Q84" s="134">
        <v>21968</v>
      </c>
      <c r="R84" s="134"/>
      <c r="S84" s="157">
        <v>577455.93000000005</v>
      </c>
      <c r="T84" s="152" t="s">
        <v>609</v>
      </c>
      <c r="U84" s="155" t="s">
        <v>610</v>
      </c>
      <c r="V84" s="134"/>
      <c r="W84" s="141" t="s">
        <v>2342</v>
      </c>
      <c r="X84" s="141" t="s">
        <v>2343</v>
      </c>
      <c r="Y84" s="141"/>
      <c r="Z84" s="137">
        <v>44922.375</v>
      </c>
      <c r="AA84" s="145">
        <v>44922</v>
      </c>
      <c r="AB84" s="145">
        <v>44922</v>
      </c>
      <c r="AC84" s="173" t="s">
        <v>612</v>
      </c>
      <c r="AD84" s="134"/>
      <c r="AE84" s="145">
        <v>44921</v>
      </c>
      <c r="AF84" s="152">
        <v>166165</v>
      </c>
      <c r="AG84" s="165">
        <v>2755</v>
      </c>
      <c r="AH84" s="165">
        <v>364.54</v>
      </c>
      <c r="AI84" s="165">
        <v>319.01</v>
      </c>
      <c r="AJ84" s="165">
        <v>477.46</v>
      </c>
      <c r="AK84" s="160">
        <v>0</v>
      </c>
      <c r="AL84" s="168">
        <v>0</v>
      </c>
      <c r="AM84" s="160">
        <v>0</v>
      </c>
      <c r="AN84" s="139">
        <v>0</v>
      </c>
      <c r="AO84" s="139">
        <v>0</v>
      </c>
      <c r="AP84" s="139">
        <v>0</v>
      </c>
      <c r="AQ84" s="160">
        <v>537.41</v>
      </c>
      <c r="AR84" s="168" t="s">
        <v>1028</v>
      </c>
      <c r="AS84" s="165">
        <v>25</v>
      </c>
      <c r="AT84" s="165">
        <v>4478.42</v>
      </c>
      <c r="AU84" s="165">
        <v>4478.42</v>
      </c>
      <c r="AV84" s="134"/>
      <c r="AW84" s="152" t="s">
        <v>395</v>
      </c>
      <c r="AX84" s="149">
        <v>0.55902777777777779</v>
      </c>
      <c r="AY84" s="149">
        <v>0.66666666666666663</v>
      </c>
      <c r="AZ84" s="135" t="s">
        <v>613</v>
      </c>
    </row>
    <row r="85" spans="1:52" x14ac:dyDescent="0.35">
      <c r="A85" s="380">
        <v>44923.629166666666</v>
      </c>
      <c r="B85" s="291">
        <v>44927</v>
      </c>
      <c r="C85" s="291" t="s">
        <v>622</v>
      </c>
      <c r="D85" s="135"/>
      <c r="E85" s="124" t="s">
        <v>2366</v>
      </c>
      <c r="F85" s="124" t="s">
        <v>634</v>
      </c>
      <c r="G85" s="124" t="s">
        <v>2109</v>
      </c>
      <c r="H85" s="158" t="s">
        <v>2339</v>
      </c>
      <c r="I85" s="408" t="s">
        <v>2340</v>
      </c>
      <c r="J85" s="124">
        <v>5010</v>
      </c>
      <c r="K85" s="124" t="s">
        <v>2341</v>
      </c>
      <c r="L85" s="155" t="s">
        <v>2119</v>
      </c>
      <c r="M85" s="152" t="s">
        <v>607</v>
      </c>
      <c r="N85" s="124">
        <v>63075</v>
      </c>
      <c r="O85" s="124">
        <v>5</v>
      </c>
      <c r="P85" s="134" t="s">
        <v>2134</v>
      </c>
      <c r="Q85" s="134">
        <v>22123</v>
      </c>
      <c r="R85" s="134"/>
      <c r="S85" s="157">
        <v>582223.92000000004</v>
      </c>
      <c r="T85" s="152" t="s">
        <v>609</v>
      </c>
      <c r="U85" s="155" t="s">
        <v>610</v>
      </c>
      <c r="V85" s="164"/>
      <c r="W85" s="141" t="s">
        <v>2342</v>
      </c>
      <c r="X85" s="141" t="s">
        <v>2343</v>
      </c>
      <c r="Y85" s="141"/>
      <c r="Z85" s="137">
        <v>44923.333333333336</v>
      </c>
      <c r="AA85" s="145">
        <v>44923</v>
      </c>
      <c r="AB85" s="145">
        <v>44923</v>
      </c>
      <c r="AC85" s="173" t="s">
        <v>612</v>
      </c>
      <c r="AD85" s="134"/>
      <c r="AE85" s="145">
        <v>44922</v>
      </c>
      <c r="AF85" s="152">
        <v>166286</v>
      </c>
      <c r="AG85" s="165">
        <v>2755</v>
      </c>
      <c r="AH85" s="165">
        <v>365.03</v>
      </c>
      <c r="AI85" s="165">
        <v>319.01</v>
      </c>
      <c r="AJ85" s="165">
        <v>482.22</v>
      </c>
      <c r="AK85" s="160">
        <v>0</v>
      </c>
      <c r="AL85" s="168">
        <v>0</v>
      </c>
      <c r="AM85" s="160">
        <v>0</v>
      </c>
      <c r="AN85" s="139">
        <v>0</v>
      </c>
      <c r="AO85" s="139">
        <v>0</v>
      </c>
      <c r="AP85" s="139">
        <v>0</v>
      </c>
      <c r="AQ85" s="160">
        <v>538.13</v>
      </c>
      <c r="AR85" s="168" t="s">
        <v>1028</v>
      </c>
      <c r="AS85" s="165">
        <v>25</v>
      </c>
      <c r="AT85" s="165">
        <v>4484.3900000000003</v>
      </c>
      <c r="AU85" s="165">
        <v>4484.3900000000003</v>
      </c>
      <c r="AV85" s="134"/>
      <c r="AW85" s="152" t="s">
        <v>395</v>
      </c>
      <c r="AX85" s="149">
        <v>0.3611111111111111</v>
      </c>
      <c r="AY85" s="149">
        <v>0.4513888888888889</v>
      </c>
      <c r="AZ85" s="135" t="s">
        <v>613</v>
      </c>
    </row>
    <row r="86" spans="1:52" x14ac:dyDescent="0.35">
      <c r="A86" s="380">
        <v>44923.629166666666</v>
      </c>
      <c r="B86" s="291">
        <v>44927</v>
      </c>
      <c r="C86" s="291" t="s">
        <v>622</v>
      </c>
      <c r="D86" s="135"/>
      <c r="E86" s="124" t="s">
        <v>2366</v>
      </c>
      <c r="F86" s="124" t="s">
        <v>634</v>
      </c>
      <c r="G86" s="124" t="s">
        <v>2109</v>
      </c>
      <c r="H86" s="158" t="s">
        <v>2339</v>
      </c>
      <c r="I86" s="408" t="s">
        <v>2340</v>
      </c>
      <c r="J86" s="124">
        <v>5010</v>
      </c>
      <c r="K86" s="124" t="s">
        <v>2341</v>
      </c>
      <c r="L86" s="155" t="s">
        <v>2119</v>
      </c>
      <c r="M86" s="152" t="s">
        <v>607</v>
      </c>
      <c r="N86" s="124">
        <v>63076</v>
      </c>
      <c r="O86" s="124">
        <v>4</v>
      </c>
      <c r="P86" s="134" t="s">
        <v>2134</v>
      </c>
      <c r="Q86" s="134">
        <v>17138</v>
      </c>
      <c r="R86" s="134"/>
      <c r="S86" s="157">
        <v>450309.67</v>
      </c>
      <c r="T86" s="152" t="s">
        <v>609</v>
      </c>
      <c r="U86" s="155" t="s">
        <v>610</v>
      </c>
      <c r="V86" s="164"/>
      <c r="W86" s="141" t="s">
        <v>2342</v>
      </c>
      <c r="X86" s="141" t="s">
        <v>2343</v>
      </c>
      <c r="Y86" s="141"/>
      <c r="Z86" s="137">
        <v>44923.333333333336</v>
      </c>
      <c r="AA86" s="145">
        <v>44923</v>
      </c>
      <c r="AB86" s="145">
        <v>44923</v>
      </c>
      <c r="AC86" s="173" t="s">
        <v>612</v>
      </c>
      <c r="AD86" s="134"/>
      <c r="AE86" s="145">
        <v>44922</v>
      </c>
      <c r="AF86" s="152">
        <v>166125</v>
      </c>
      <c r="AG86" s="165">
        <v>2755</v>
      </c>
      <c r="AH86" s="165">
        <v>351.58</v>
      </c>
      <c r="AI86" s="165">
        <v>319.01</v>
      </c>
      <c r="AJ86" s="165">
        <v>350.31</v>
      </c>
      <c r="AK86" s="160">
        <v>0</v>
      </c>
      <c r="AL86" s="168">
        <v>0</v>
      </c>
      <c r="AM86" s="160">
        <v>0</v>
      </c>
      <c r="AN86" s="139">
        <v>0</v>
      </c>
      <c r="AO86" s="139">
        <v>0</v>
      </c>
      <c r="AP86" s="139">
        <v>0</v>
      </c>
      <c r="AQ86" s="160">
        <v>518.29999999999995</v>
      </c>
      <c r="AR86" s="168" t="s">
        <v>1028</v>
      </c>
      <c r="AS86" s="165">
        <v>25</v>
      </c>
      <c r="AT86" s="165">
        <v>4319.2</v>
      </c>
      <c r="AU86" s="165">
        <v>4319.2</v>
      </c>
      <c r="AV86" s="164"/>
      <c r="AW86" s="152" t="s">
        <v>395</v>
      </c>
      <c r="AX86" s="149">
        <v>0.375</v>
      </c>
      <c r="AY86" s="149">
        <v>0.55208333333333337</v>
      </c>
      <c r="AZ86" s="135" t="s">
        <v>613</v>
      </c>
    </row>
    <row r="87" spans="1:52" x14ac:dyDescent="0.35">
      <c r="A87" s="380">
        <v>44923.629166666666</v>
      </c>
      <c r="B87" s="291">
        <v>44927</v>
      </c>
      <c r="C87" s="291" t="s">
        <v>622</v>
      </c>
      <c r="D87" s="135"/>
      <c r="E87" s="124" t="s">
        <v>2366</v>
      </c>
      <c r="F87" s="124" t="s">
        <v>2367</v>
      </c>
      <c r="G87" s="124" t="s">
        <v>2109</v>
      </c>
      <c r="H87" s="158" t="s">
        <v>2368</v>
      </c>
      <c r="I87" s="408" t="s">
        <v>2369</v>
      </c>
      <c r="J87" s="124">
        <v>5013</v>
      </c>
      <c r="K87" s="124" t="s">
        <v>2370</v>
      </c>
      <c r="L87" s="155">
        <v>44924</v>
      </c>
      <c r="M87" s="152" t="s">
        <v>2371</v>
      </c>
      <c r="N87" s="124">
        <v>63110</v>
      </c>
      <c r="O87" s="124">
        <v>3</v>
      </c>
      <c r="P87" s="152" t="s">
        <v>2372</v>
      </c>
      <c r="Q87" s="151">
        <v>1601</v>
      </c>
      <c r="R87" s="151"/>
      <c r="S87" s="157">
        <v>182513.04</v>
      </c>
      <c r="T87" s="152" t="s">
        <v>609</v>
      </c>
      <c r="U87" s="155" t="s">
        <v>610</v>
      </c>
      <c r="V87" s="150"/>
      <c r="W87" s="141" t="s">
        <v>2373</v>
      </c>
      <c r="X87" s="141" t="s">
        <v>615</v>
      </c>
      <c r="Y87" s="141"/>
      <c r="Z87" s="137">
        <v>44924.333333333336</v>
      </c>
      <c r="AA87" s="145">
        <v>44924</v>
      </c>
      <c r="AB87" s="145">
        <v>44924</v>
      </c>
      <c r="AC87" s="173" t="s">
        <v>618</v>
      </c>
      <c r="AD87" s="150"/>
      <c r="AE87" s="145">
        <v>44923</v>
      </c>
      <c r="AF87" s="152">
        <v>166620</v>
      </c>
      <c r="AG87" s="165">
        <v>1990</v>
      </c>
      <c r="AH87" s="165">
        <v>233.31</v>
      </c>
      <c r="AI87" s="165">
        <v>191.41</v>
      </c>
      <c r="AJ87" s="165">
        <v>82.51</v>
      </c>
      <c r="AK87" s="160">
        <v>0</v>
      </c>
      <c r="AL87" s="168">
        <v>0</v>
      </c>
      <c r="AM87" s="160">
        <v>0</v>
      </c>
      <c r="AN87" s="139">
        <v>0</v>
      </c>
      <c r="AO87" s="139">
        <v>0</v>
      </c>
      <c r="AP87" s="139">
        <v>0</v>
      </c>
      <c r="AQ87" s="160">
        <v>343.94</v>
      </c>
      <c r="AR87" s="168" t="s">
        <v>1028</v>
      </c>
      <c r="AS87" s="165">
        <v>25</v>
      </c>
      <c r="AT87" s="165">
        <v>2866.17</v>
      </c>
      <c r="AU87" s="165">
        <v>2866.17</v>
      </c>
      <c r="AV87" s="150"/>
      <c r="AW87" s="152" t="s">
        <v>395</v>
      </c>
      <c r="AX87" s="149">
        <v>0.52083333333333337</v>
      </c>
      <c r="AY87" s="149">
        <v>0.61458333333333337</v>
      </c>
      <c r="AZ87" s="135" t="s">
        <v>613</v>
      </c>
    </row>
    <row r="88" spans="1:52" x14ac:dyDescent="0.35">
      <c r="A88" s="380">
        <v>44925.459722222222</v>
      </c>
      <c r="B88" s="291">
        <v>44927</v>
      </c>
      <c r="C88" s="291" t="s">
        <v>622</v>
      </c>
      <c r="D88" s="135"/>
      <c r="E88" s="124" t="s">
        <v>2374</v>
      </c>
      <c r="F88" s="123" t="s">
        <v>562</v>
      </c>
      <c r="G88" s="124" t="s">
        <v>2109</v>
      </c>
      <c r="H88" s="158" t="s">
        <v>2375</v>
      </c>
      <c r="I88" s="408" t="s">
        <v>2376</v>
      </c>
      <c r="J88" s="124">
        <v>5013</v>
      </c>
      <c r="K88" s="124" t="s">
        <v>2377</v>
      </c>
      <c r="L88" s="155">
        <v>44935</v>
      </c>
      <c r="M88" s="152" t="s">
        <v>607</v>
      </c>
      <c r="N88" s="124">
        <v>63186</v>
      </c>
      <c r="O88" s="124">
        <v>17</v>
      </c>
      <c r="P88" s="152" t="s">
        <v>2378</v>
      </c>
      <c r="Q88" s="151">
        <v>26221</v>
      </c>
      <c r="R88" s="151"/>
      <c r="S88" s="157">
        <v>1696803.89</v>
      </c>
      <c r="T88" s="152" t="s">
        <v>609</v>
      </c>
      <c r="U88" s="155" t="s">
        <v>610</v>
      </c>
      <c r="V88" s="141" t="s">
        <v>2120</v>
      </c>
      <c r="W88" s="141" t="s">
        <v>2379</v>
      </c>
      <c r="X88" s="141" t="s">
        <v>615</v>
      </c>
      <c r="Y88" s="141"/>
      <c r="Z88" s="137">
        <v>44928.291666666664</v>
      </c>
      <c r="AA88" s="145">
        <v>44929</v>
      </c>
      <c r="AB88" s="145">
        <v>44929</v>
      </c>
      <c r="AC88" s="169" t="s">
        <v>612</v>
      </c>
      <c r="AD88" s="150"/>
      <c r="AE88" s="145">
        <v>44925</v>
      </c>
      <c r="AF88" s="152">
        <v>166911</v>
      </c>
      <c r="AG88" s="165">
        <v>2755</v>
      </c>
      <c r="AH88" s="165">
        <v>324.29000000000002</v>
      </c>
      <c r="AI88" s="165">
        <v>319.01</v>
      </c>
      <c r="AJ88" s="165">
        <v>82.51</v>
      </c>
      <c r="AK88" s="160">
        <v>0</v>
      </c>
      <c r="AL88" s="168">
        <v>0</v>
      </c>
      <c r="AM88" s="160">
        <v>0</v>
      </c>
      <c r="AN88" s="139">
        <v>0</v>
      </c>
      <c r="AO88" s="139">
        <v>0</v>
      </c>
      <c r="AP88" s="139">
        <v>0</v>
      </c>
      <c r="AQ88" s="160">
        <v>478.07</v>
      </c>
      <c r="AR88" s="168" t="s">
        <v>1028</v>
      </c>
      <c r="AS88" s="160">
        <v>25</v>
      </c>
      <c r="AT88" s="160">
        <v>3983.88</v>
      </c>
      <c r="AU88" s="160">
        <v>3983.88</v>
      </c>
      <c r="AV88" s="135"/>
      <c r="AW88" s="152" t="s">
        <v>395</v>
      </c>
      <c r="AX88" s="149">
        <v>0.34027777777777773</v>
      </c>
      <c r="AY88" s="149">
        <v>0.61805555555555558</v>
      </c>
      <c r="AZ88" s="135" t="s">
        <v>613</v>
      </c>
    </row>
    <row r="89" spans="1:52" x14ac:dyDescent="0.35">
      <c r="A89" s="380">
        <v>44928.666666666664</v>
      </c>
      <c r="B89" s="291">
        <v>44927</v>
      </c>
      <c r="C89" s="291" t="s">
        <v>622</v>
      </c>
      <c r="D89" s="135"/>
      <c r="E89" s="124" t="s">
        <v>2380</v>
      </c>
      <c r="F89" s="123" t="s">
        <v>562</v>
      </c>
      <c r="G89" s="124" t="s">
        <v>2109</v>
      </c>
      <c r="H89" s="158" t="s">
        <v>2375</v>
      </c>
      <c r="I89" s="408" t="s">
        <v>2376</v>
      </c>
      <c r="J89" s="124">
        <v>5013</v>
      </c>
      <c r="K89" s="124" t="s">
        <v>2377</v>
      </c>
      <c r="L89" s="155">
        <v>44935</v>
      </c>
      <c r="M89" s="152" t="s">
        <v>607</v>
      </c>
      <c r="N89" s="124">
        <v>63158</v>
      </c>
      <c r="O89" s="124">
        <v>14</v>
      </c>
      <c r="P89" s="152" t="s">
        <v>2378</v>
      </c>
      <c r="Q89" s="151">
        <v>18119</v>
      </c>
      <c r="R89" s="151"/>
      <c r="S89" s="157">
        <v>1696803.89</v>
      </c>
      <c r="T89" s="152" t="s">
        <v>609</v>
      </c>
      <c r="U89" s="155" t="s">
        <v>610</v>
      </c>
      <c r="V89" s="141" t="s">
        <v>2120</v>
      </c>
      <c r="W89" s="141" t="s">
        <v>2379</v>
      </c>
      <c r="X89" s="141" t="s">
        <v>615</v>
      </c>
      <c r="Y89" s="141"/>
      <c r="Z89" s="137">
        <v>44928.291666666664</v>
      </c>
      <c r="AA89" s="145">
        <v>44929</v>
      </c>
      <c r="AB89" s="145">
        <v>44929</v>
      </c>
      <c r="AC89" s="169" t="s">
        <v>612</v>
      </c>
      <c r="AD89" s="150"/>
      <c r="AE89" s="145">
        <v>44925</v>
      </c>
      <c r="AF89" s="152">
        <v>166912</v>
      </c>
      <c r="AG89" s="165">
        <v>2755</v>
      </c>
      <c r="AH89" s="165">
        <v>324.29000000000002</v>
      </c>
      <c r="AI89" s="165">
        <v>319.01</v>
      </c>
      <c r="AJ89" s="165">
        <v>82.51</v>
      </c>
      <c r="AK89" s="160">
        <v>0</v>
      </c>
      <c r="AL89" s="168">
        <v>0</v>
      </c>
      <c r="AM89" s="160">
        <v>0</v>
      </c>
      <c r="AN89" s="139">
        <v>0</v>
      </c>
      <c r="AO89" s="139">
        <v>0</v>
      </c>
      <c r="AP89" s="139">
        <v>0</v>
      </c>
      <c r="AQ89" s="160">
        <v>478.07</v>
      </c>
      <c r="AR89" s="168" t="s">
        <v>1028</v>
      </c>
      <c r="AS89" s="160">
        <v>25</v>
      </c>
      <c r="AT89" s="160">
        <v>3983.88</v>
      </c>
      <c r="AU89" s="160">
        <v>3983.88</v>
      </c>
      <c r="AV89" s="135"/>
      <c r="AW89" s="152" t="s">
        <v>395</v>
      </c>
      <c r="AX89" s="149">
        <v>0.34027777777777773</v>
      </c>
      <c r="AY89" s="149">
        <v>0.79999999999999993</v>
      </c>
      <c r="AZ89" s="135" t="s">
        <v>613</v>
      </c>
    </row>
    <row r="90" spans="1:52" x14ac:dyDescent="0.35">
      <c r="A90" s="380">
        <v>44928.666666666664</v>
      </c>
      <c r="B90" s="291">
        <v>44927</v>
      </c>
      <c r="C90" s="291" t="s">
        <v>42</v>
      </c>
      <c r="D90" s="135"/>
      <c r="E90" s="124" t="s">
        <v>2380</v>
      </c>
      <c r="F90" s="123" t="s">
        <v>562</v>
      </c>
      <c r="G90" s="124" t="s">
        <v>2109</v>
      </c>
      <c r="H90" s="158" t="s">
        <v>2375</v>
      </c>
      <c r="I90" s="408" t="s">
        <v>2376</v>
      </c>
      <c r="J90" s="124">
        <v>5013</v>
      </c>
      <c r="K90" s="124" t="s">
        <v>2377</v>
      </c>
      <c r="L90" s="155">
        <v>44935</v>
      </c>
      <c r="M90" s="152" t="s">
        <v>607</v>
      </c>
      <c r="N90" s="124">
        <v>63158</v>
      </c>
      <c r="O90" s="124">
        <v>14</v>
      </c>
      <c r="P90" s="152" t="s">
        <v>2378</v>
      </c>
      <c r="Q90" s="151">
        <v>24080</v>
      </c>
      <c r="R90" s="151"/>
      <c r="S90" s="157">
        <v>1696803.89</v>
      </c>
      <c r="T90" s="152" t="s">
        <v>609</v>
      </c>
      <c r="U90" s="155" t="s">
        <v>610</v>
      </c>
      <c r="V90" s="141" t="s">
        <v>2120</v>
      </c>
      <c r="W90" s="141" t="s">
        <v>2379</v>
      </c>
      <c r="X90" s="141" t="s">
        <v>615</v>
      </c>
      <c r="Y90" s="141"/>
      <c r="Z90" s="137">
        <v>44928.291666666664</v>
      </c>
      <c r="AA90" s="145">
        <v>44929</v>
      </c>
      <c r="AB90" s="145">
        <v>44929</v>
      </c>
      <c r="AC90" s="169" t="s">
        <v>612</v>
      </c>
      <c r="AD90" s="150"/>
      <c r="AE90" s="145">
        <v>44925</v>
      </c>
      <c r="AF90" s="152">
        <v>166913</v>
      </c>
      <c r="AG90" s="165">
        <v>2755</v>
      </c>
      <c r="AH90" s="165">
        <v>324.29000000000002</v>
      </c>
      <c r="AI90" s="165">
        <v>319.01</v>
      </c>
      <c r="AJ90" s="165">
        <v>82.51</v>
      </c>
      <c r="AK90" s="160">
        <v>0</v>
      </c>
      <c r="AL90" s="168">
        <v>0</v>
      </c>
      <c r="AM90" s="160">
        <v>0</v>
      </c>
      <c r="AN90" s="139">
        <v>0</v>
      </c>
      <c r="AO90" s="139">
        <v>0</v>
      </c>
      <c r="AP90" s="139">
        <v>0</v>
      </c>
      <c r="AQ90" s="160">
        <v>478.07</v>
      </c>
      <c r="AR90" s="168" t="s">
        <v>1028</v>
      </c>
      <c r="AS90" s="160">
        <v>25</v>
      </c>
      <c r="AT90" s="160">
        <v>3983.88</v>
      </c>
      <c r="AU90" s="160">
        <v>3983.88</v>
      </c>
      <c r="AV90" s="135"/>
      <c r="AW90" s="152" t="s">
        <v>395</v>
      </c>
      <c r="AX90" s="149">
        <v>0.46527777777777773</v>
      </c>
      <c r="AY90" s="149">
        <v>0.79999999999999993</v>
      </c>
      <c r="AZ90" s="135" t="s">
        <v>613</v>
      </c>
    </row>
    <row r="91" spans="1:52" x14ac:dyDescent="0.35">
      <c r="A91" s="380">
        <v>44928.666666666664</v>
      </c>
      <c r="B91" s="291">
        <v>44927</v>
      </c>
      <c r="C91" s="291" t="s">
        <v>42</v>
      </c>
      <c r="D91" s="135"/>
      <c r="E91" s="124" t="s">
        <v>2380</v>
      </c>
      <c r="F91" s="124" t="s">
        <v>2381</v>
      </c>
      <c r="G91" s="124" t="s">
        <v>2109</v>
      </c>
      <c r="H91" s="158" t="s">
        <v>2382</v>
      </c>
      <c r="I91" s="408" t="s">
        <v>2383</v>
      </c>
      <c r="J91" s="124">
        <v>5014</v>
      </c>
      <c r="K91" s="124">
        <v>4700090085</v>
      </c>
      <c r="L91" s="155">
        <v>44925</v>
      </c>
      <c r="M91" s="152" t="s">
        <v>607</v>
      </c>
      <c r="N91" s="124">
        <v>63180</v>
      </c>
      <c r="O91" s="124">
        <v>1</v>
      </c>
      <c r="P91" s="152" t="s">
        <v>2384</v>
      </c>
      <c r="Q91" s="151">
        <v>158</v>
      </c>
      <c r="R91" s="151"/>
      <c r="S91" s="157">
        <v>17730.169999999998</v>
      </c>
      <c r="T91" s="152" t="s">
        <v>609</v>
      </c>
      <c r="U91" s="155" t="s">
        <v>610</v>
      </c>
      <c r="V91" s="141" t="s">
        <v>2120</v>
      </c>
      <c r="W91" s="141" t="s">
        <v>2385</v>
      </c>
      <c r="X91" s="141" t="s">
        <v>617</v>
      </c>
      <c r="Y91" s="141"/>
      <c r="Z91" s="137">
        <v>44929.458333333336</v>
      </c>
      <c r="AA91" s="145">
        <v>44930</v>
      </c>
      <c r="AB91" s="145">
        <v>44930</v>
      </c>
      <c r="AC91" s="169" t="s">
        <v>612</v>
      </c>
      <c r="AD91" s="150"/>
      <c r="AE91" s="145">
        <v>44928</v>
      </c>
      <c r="AF91" s="152">
        <v>167077</v>
      </c>
      <c r="AG91" s="165">
        <v>125.18</v>
      </c>
      <c r="AH91" s="165">
        <v>28.31</v>
      </c>
      <c r="AI91" s="165">
        <v>127.6</v>
      </c>
      <c r="AJ91" s="160">
        <v>0</v>
      </c>
      <c r="AK91" s="168">
        <v>0</v>
      </c>
      <c r="AL91" s="160">
        <v>0</v>
      </c>
      <c r="AM91" s="139">
        <v>0</v>
      </c>
      <c r="AN91" s="139">
        <v>0</v>
      </c>
      <c r="AO91" s="139">
        <v>0</v>
      </c>
      <c r="AP91" s="139">
        <v>0</v>
      </c>
      <c r="AQ91" s="160">
        <v>41.74</v>
      </c>
      <c r="AR91" s="168" t="s">
        <v>1028</v>
      </c>
      <c r="AS91" s="160">
        <v>25</v>
      </c>
      <c r="AT91" s="160">
        <v>347.83</v>
      </c>
      <c r="AU91" s="160">
        <v>347.83</v>
      </c>
      <c r="AV91" s="135"/>
      <c r="AW91" s="152" t="s">
        <v>395</v>
      </c>
      <c r="AX91" s="149">
        <v>0.29166666666666669</v>
      </c>
      <c r="AY91" s="149">
        <v>0.46527777777777773</v>
      </c>
      <c r="AZ91" s="135" t="s">
        <v>613</v>
      </c>
    </row>
    <row r="92" spans="1:52" x14ac:dyDescent="0.35">
      <c r="A92" s="380">
        <v>44928.666666666664</v>
      </c>
      <c r="B92" s="291">
        <v>44927</v>
      </c>
      <c r="C92" s="291" t="s">
        <v>42</v>
      </c>
      <c r="D92" s="135"/>
      <c r="E92" s="124" t="s">
        <v>2380</v>
      </c>
      <c r="F92" s="123" t="s">
        <v>2386</v>
      </c>
      <c r="G92" s="124" t="s">
        <v>2109</v>
      </c>
      <c r="H92" s="158" t="s">
        <v>2387</v>
      </c>
      <c r="I92" s="408" t="s">
        <v>2388</v>
      </c>
      <c r="J92" s="124">
        <v>5010</v>
      </c>
      <c r="K92" s="124" t="s">
        <v>2389</v>
      </c>
      <c r="L92" s="155">
        <v>44931</v>
      </c>
      <c r="M92" s="152" t="s">
        <v>607</v>
      </c>
      <c r="N92" s="124">
        <v>63191</v>
      </c>
      <c r="O92" s="124">
        <v>1</v>
      </c>
      <c r="P92" s="152" t="s">
        <v>2206</v>
      </c>
      <c r="Q92" s="151">
        <v>19981</v>
      </c>
      <c r="R92" s="151"/>
      <c r="S92" s="157">
        <v>466094.76</v>
      </c>
      <c r="T92" s="152" t="s">
        <v>609</v>
      </c>
      <c r="U92" s="155" t="s">
        <v>647</v>
      </c>
      <c r="V92" s="152" t="s">
        <v>2390</v>
      </c>
      <c r="W92" s="141" t="s">
        <v>2391</v>
      </c>
      <c r="X92" s="141" t="s">
        <v>2164</v>
      </c>
      <c r="Y92" s="141"/>
      <c r="Z92" s="137">
        <v>44930</v>
      </c>
      <c r="AA92" s="145">
        <v>44932</v>
      </c>
      <c r="AB92" s="145">
        <v>44932</v>
      </c>
      <c r="AC92" s="169" t="s">
        <v>612</v>
      </c>
      <c r="AD92" s="1"/>
      <c r="AE92" s="145">
        <v>44937</v>
      </c>
      <c r="AF92" s="152">
        <v>168008</v>
      </c>
      <c r="AG92" s="165">
        <v>1749</v>
      </c>
      <c r="AH92" s="165">
        <v>220.11</v>
      </c>
      <c r="AI92" s="165">
        <v>69.37</v>
      </c>
      <c r="AJ92" s="165">
        <v>316.08999999999997</v>
      </c>
      <c r="AK92" s="168">
        <v>0</v>
      </c>
      <c r="AL92" s="160">
        <v>0</v>
      </c>
      <c r="AM92" s="139">
        <v>0</v>
      </c>
      <c r="AN92" s="139">
        <v>0</v>
      </c>
      <c r="AO92" s="139">
        <v>0</v>
      </c>
      <c r="AP92" s="139">
        <v>0</v>
      </c>
      <c r="AQ92" s="160">
        <v>324.49</v>
      </c>
      <c r="AR92" s="168" t="s">
        <v>1028</v>
      </c>
      <c r="AS92" s="160">
        <v>25</v>
      </c>
      <c r="AT92" s="160">
        <v>2704.06</v>
      </c>
      <c r="AU92" s="160">
        <v>2704.06</v>
      </c>
      <c r="AV92" s="1"/>
      <c r="AW92" s="152" t="s">
        <v>395</v>
      </c>
      <c r="AX92" s="149">
        <v>0.5</v>
      </c>
      <c r="AY92" s="149">
        <v>0.61458333333333337</v>
      </c>
      <c r="AZ92" s="1" t="s">
        <v>613</v>
      </c>
    </row>
    <row r="93" spans="1:52" x14ac:dyDescent="0.35">
      <c r="A93" s="380">
        <v>44928.666666666664</v>
      </c>
      <c r="B93" s="291">
        <v>44927</v>
      </c>
      <c r="C93" s="291" t="s">
        <v>42</v>
      </c>
      <c r="D93" s="135"/>
      <c r="E93" s="124" t="s">
        <v>2380</v>
      </c>
      <c r="F93" s="123" t="s">
        <v>2386</v>
      </c>
      <c r="G93" s="124" t="s">
        <v>2109</v>
      </c>
      <c r="H93" s="158" t="s">
        <v>2387</v>
      </c>
      <c r="I93" s="408" t="s">
        <v>2388</v>
      </c>
      <c r="J93" s="124">
        <v>5010</v>
      </c>
      <c r="K93" s="124" t="s">
        <v>2389</v>
      </c>
      <c r="L93" s="155">
        <v>44931</v>
      </c>
      <c r="M93" s="152" t="s">
        <v>607</v>
      </c>
      <c r="N93" s="124">
        <v>63192</v>
      </c>
      <c r="O93" s="124">
        <v>1</v>
      </c>
      <c r="P93" s="152" t="s">
        <v>2206</v>
      </c>
      <c r="Q93" s="151">
        <v>21462</v>
      </c>
      <c r="R93" s="151"/>
      <c r="S93" s="157">
        <v>504343.82</v>
      </c>
      <c r="T93" s="152" t="s">
        <v>609</v>
      </c>
      <c r="U93" s="155" t="s">
        <v>647</v>
      </c>
      <c r="V93" s="152" t="s">
        <v>2392</v>
      </c>
      <c r="W93" s="141" t="s">
        <v>2391</v>
      </c>
      <c r="X93" s="141" t="s">
        <v>2164</v>
      </c>
      <c r="Y93" s="141"/>
      <c r="Z93" s="137">
        <v>44930</v>
      </c>
      <c r="AA93" s="145">
        <v>44932</v>
      </c>
      <c r="AB93" s="145">
        <v>44932</v>
      </c>
      <c r="AC93" s="169" t="s">
        <v>612</v>
      </c>
      <c r="AD93" s="1"/>
      <c r="AE93" s="145">
        <v>44937</v>
      </c>
      <c r="AF93" s="152">
        <v>168011</v>
      </c>
      <c r="AG93" s="165">
        <v>1749</v>
      </c>
      <c r="AH93" s="165">
        <v>224.01</v>
      </c>
      <c r="AI93" s="165">
        <v>69.37</v>
      </c>
      <c r="AJ93" s="165">
        <v>354.34</v>
      </c>
      <c r="AK93" s="168">
        <v>0</v>
      </c>
      <c r="AL93" s="160">
        <v>0</v>
      </c>
      <c r="AM93" s="139">
        <v>0</v>
      </c>
      <c r="AN93" s="139">
        <v>0</v>
      </c>
      <c r="AO93" s="139">
        <v>0</v>
      </c>
      <c r="AP93" s="139">
        <v>0</v>
      </c>
      <c r="AQ93" s="160">
        <v>330.23</v>
      </c>
      <c r="AR93" s="168" t="s">
        <v>1028</v>
      </c>
      <c r="AS93" s="160">
        <v>25</v>
      </c>
      <c r="AT93" s="160">
        <v>2751.95</v>
      </c>
      <c r="AU93" s="160">
        <v>2751.95</v>
      </c>
      <c r="AV93" s="1"/>
      <c r="AW93" s="152" t="s">
        <v>395</v>
      </c>
      <c r="AX93" s="149">
        <v>0.33333333333333331</v>
      </c>
      <c r="AY93" s="149">
        <v>0.5</v>
      </c>
      <c r="AZ93" s="1" t="s">
        <v>613</v>
      </c>
    </row>
    <row r="94" spans="1:52" x14ac:dyDescent="0.35">
      <c r="A94" s="380">
        <v>44928.683333333334</v>
      </c>
      <c r="B94" s="291">
        <v>44927</v>
      </c>
      <c r="C94" s="291" t="s">
        <v>622</v>
      </c>
      <c r="D94" s="1"/>
      <c r="E94" s="124" t="s">
        <v>2393</v>
      </c>
      <c r="F94" s="123" t="s">
        <v>2386</v>
      </c>
      <c r="G94" s="124" t="s">
        <v>2109</v>
      </c>
      <c r="H94" s="158" t="s">
        <v>2387</v>
      </c>
      <c r="I94" s="408" t="s">
        <v>2388</v>
      </c>
      <c r="J94" s="124">
        <v>5010</v>
      </c>
      <c r="K94" s="124" t="s">
        <v>2389</v>
      </c>
      <c r="L94" s="155">
        <v>44931</v>
      </c>
      <c r="M94" s="152" t="s">
        <v>607</v>
      </c>
      <c r="N94" s="124">
        <v>63193</v>
      </c>
      <c r="O94" s="124">
        <v>1</v>
      </c>
      <c r="P94" s="152" t="s">
        <v>2206</v>
      </c>
      <c r="Q94" s="151">
        <v>21814</v>
      </c>
      <c r="R94" s="151"/>
      <c r="S94" s="157">
        <v>515551.45</v>
      </c>
      <c r="T94" s="152" t="s">
        <v>609</v>
      </c>
      <c r="U94" s="155" t="s">
        <v>647</v>
      </c>
      <c r="V94" s="152" t="s">
        <v>2394</v>
      </c>
      <c r="W94" s="141" t="s">
        <v>2391</v>
      </c>
      <c r="X94" s="141" t="s">
        <v>2164</v>
      </c>
      <c r="Y94" s="141"/>
      <c r="Z94" s="137">
        <v>44930</v>
      </c>
      <c r="AA94" s="145">
        <v>44932</v>
      </c>
      <c r="AB94" s="145">
        <v>44932</v>
      </c>
      <c r="AC94" s="169" t="s">
        <v>612</v>
      </c>
      <c r="AD94" s="1"/>
      <c r="AE94" s="145">
        <v>44937</v>
      </c>
      <c r="AF94" s="152">
        <v>168010</v>
      </c>
      <c r="AG94" s="165">
        <v>1749</v>
      </c>
      <c r="AH94" s="165">
        <v>225.15</v>
      </c>
      <c r="AI94" s="165">
        <v>69.37</v>
      </c>
      <c r="AJ94" s="165">
        <v>365.55</v>
      </c>
      <c r="AK94" s="168">
        <v>0</v>
      </c>
      <c r="AL94" s="160">
        <v>0</v>
      </c>
      <c r="AM94" s="139">
        <v>0</v>
      </c>
      <c r="AN94" s="139">
        <v>0</v>
      </c>
      <c r="AO94" s="139">
        <v>0</v>
      </c>
      <c r="AP94" s="139">
        <v>0</v>
      </c>
      <c r="AQ94" s="160">
        <v>331.92</v>
      </c>
      <c r="AR94" s="168" t="s">
        <v>1028</v>
      </c>
      <c r="AS94" s="160">
        <v>25</v>
      </c>
      <c r="AT94" s="160">
        <v>2765.99</v>
      </c>
      <c r="AU94" s="160">
        <v>2765.99</v>
      </c>
      <c r="AV94" s="1"/>
      <c r="AW94" s="152" t="s">
        <v>395</v>
      </c>
      <c r="AX94" s="149">
        <v>0.33333333333333331</v>
      </c>
      <c r="AY94" s="149">
        <v>0.54861111111111105</v>
      </c>
      <c r="AZ94" s="1" t="s">
        <v>613</v>
      </c>
    </row>
    <row r="95" spans="1:52" x14ac:dyDescent="0.35">
      <c r="A95" s="380">
        <v>44928.683333333334</v>
      </c>
      <c r="B95" s="291">
        <v>44927</v>
      </c>
      <c r="C95" s="291" t="s">
        <v>622</v>
      </c>
      <c r="D95" s="1"/>
      <c r="E95" s="124" t="s">
        <v>2393</v>
      </c>
      <c r="F95" s="123" t="s">
        <v>2386</v>
      </c>
      <c r="G95" s="124" t="s">
        <v>2109</v>
      </c>
      <c r="H95" s="158" t="s">
        <v>2387</v>
      </c>
      <c r="I95" s="408" t="s">
        <v>2388</v>
      </c>
      <c r="J95" s="124">
        <v>5010</v>
      </c>
      <c r="K95" s="124" t="s">
        <v>2389</v>
      </c>
      <c r="L95" s="155">
        <v>44931</v>
      </c>
      <c r="M95" s="152" t="s">
        <v>607</v>
      </c>
      <c r="N95" s="124">
        <v>63194</v>
      </c>
      <c r="O95" s="124">
        <v>1</v>
      </c>
      <c r="P95" s="152" t="s">
        <v>2206</v>
      </c>
      <c r="Q95" s="151">
        <v>18935</v>
      </c>
      <c r="R95" s="151"/>
      <c r="S95" s="157">
        <v>444251.79</v>
      </c>
      <c r="T95" s="152" t="s">
        <v>609</v>
      </c>
      <c r="U95" s="155" t="s">
        <v>647</v>
      </c>
      <c r="V95" s="152" t="s">
        <v>2395</v>
      </c>
      <c r="W95" s="141" t="s">
        <v>2391</v>
      </c>
      <c r="X95" s="141" t="s">
        <v>2164</v>
      </c>
      <c r="Y95" s="141"/>
      <c r="Z95" s="137">
        <v>44931</v>
      </c>
      <c r="AA95" s="145">
        <v>44935</v>
      </c>
      <c r="AB95" s="145">
        <v>44935</v>
      </c>
      <c r="AC95" s="169" t="s">
        <v>612</v>
      </c>
      <c r="AD95" s="1"/>
      <c r="AE95" s="145">
        <v>44937</v>
      </c>
      <c r="AF95" s="152">
        <v>168012</v>
      </c>
      <c r="AG95" s="165">
        <v>1749</v>
      </c>
      <c r="AH95" s="165">
        <v>217.88</v>
      </c>
      <c r="AI95" s="165">
        <v>69.37</v>
      </c>
      <c r="AJ95" s="165">
        <v>294.25</v>
      </c>
      <c r="AK95" s="168">
        <v>0</v>
      </c>
      <c r="AL95" s="160">
        <v>0</v>
      </c>
      <c r="AM95" s="139">
        <v>0</v>
      </c>
      <c r="AN95" s="139">
        <v>0</v>
      </c>
      <c r="AO95" s="139">
        <v>0</v>
      </c>
      <c r="AP95" s="139">
        <v>0</v>
      </c>
      <c r="AQ95" s="160">
        <v>321.2</v>
      </c>
      <c r="AR95" s="168" t="s">
        <v>1028</v>
      </c>
      <c r="AS95" s="160">
        <v>25</v>
      </c>
      <c r="AT95" s="160">
        <v>2676.7</v>
      </c>
      <c r="AU95" s="160">
        <v>2676.7</v>
      </c>
      <c r="AV95" s="1"/>
      <c r="AW95" s="152" t="s">
        <v>395</v>
      </c>
      <c r="AX95" s="149">
        <v>0.62152777777777779</v>
      </c>
      <c r="AY95" s="149">
        <v>0.76944444444444438</v>
      </c>
      <c r="AZ95" s="1" t="s">
        <v>613</v>
      </c>
    </row>
    <row r="96" spans="1:52" x14ac:dyDescent="0.35">
      <c r="A96" s="380">
        <v>44928.683333333334</v>
      </c>
      <c r="B96" s="291">
        <v>44927</v>
      </c>
      <c r="C96" s="291" t="s">
        <v>622</v>
      </c>
      <c r="D96" s="1"/>
      <c r="E96" s="124" t="s">
        <v>2393</v>
      </c>
      <c r="F96" s="123" t="s">
        <v>2386</v>
      </c>
      <c r="G96" s="124" t="s">
        <v>2109</v>
      </c>
      <c r="H96" s="158" t="s">
        <v>2387</v>
      </c>
      <c r="I96" s="408" t="s">
        <v>2388</v>
      </c>
      <c r="J96" s="124">
        <v>5010</v>
      </c>
      <c r="K96" s="124" t="s">
        <v>2389</v>
      </c>
      <c r="L96" s="155">
        <v>44931</v>
      </c>
      <c r="M96" s="152" t="s">
        <v>607</v>
      </c>
      <c r="N96" s="124">
        <v>63195</v>
      </c>
      <c r="O96" s="124">
        <v>1</v>
      </c>
      <c r="P96" s="152" t="s">
        <v>2206</v>
      </c>
      <c r="Q96" s="151">
        <v>22877</v>
      </c>
      <c r="R96" s="151"/>
      <c r="S96" s="157">
        <v>540112.88</v>
      </c>
      <c r="T96" s="152" t="s">
        <v>609</v>
      </c>
      <c r="U96" s="155" t="s">
        <v>647</v>
      </c>
      <c r="V96" s="152" t="s">
        <v>2396</v>
      </c>
      <c r="W96" s="141" t="s">
        <v>2391</v>
      </c>
      <c r="X96" s="141" t="s">
        <v>2164</v>
      </c>
      <c r="Y96" s="141"/>
      <c r="Z96" s="137">
        <v>44931</v>
      </c>
      <c r="AA96" s="145">
        <v>44935</v>
      </c>
      <c r="AB96" s="145">
        <v>44935</v>
      </c>
      <c r="AC96" s="169" t="s">
        <v>612</v>
      </c>
      <c r="AD96" s="1"/>
      <c r="AE96" s="145">
        <v>44937</v>
      </c>
      <c r="AF96" s="152">
        <v>168013</v>
      </c>
      <c r="AG96" s="165">
        <v>1749</v>
      </c>
      <c r="AH96" s="165">
        <v>227.66</v>
      </c>
      <c r="AI96" s="165">
        <v>69.37</v>
      </c>
      <c r="AJ96" s="165">
        <v>390.11</v>
      </c>
      <c r="AK96" s="168">
        <v>0</v>
      </c>
      <c r="AL96" s="160">
        <v>0</v>
      </c>
      <c r="AM96" s="139">
        <v>0</v>
      </c>
      <c r="AN96" s="139">
        <v>0</v>
      </c>
      <c r="AO96" s="139">
        <v>0</v>
      </c>
      <c r="AP96" s="139">
        <v>0</v>
      </c>
      <c r="AQ96" s="160">
        <v>335.61</v>
      </c>
      <c r="AR96" s="168" t="s">
        <v>1028</v>
      </c>
      <c r="AS96" s="160">
        <v>25</v>
      </c>
      <c r="AT96" s="160">
        <v>2796.75</v>
      </c>
      <c r="AU96" s="160">
        <v>2796.75</v>
      </c>
      <c r="AV96" s="1"/>
      <c r="AW96" s="152" t="s">
        <v>395</v>
      </c>
      <c r="AX96" s="149">
        <v>0.65972222222222221</v>
      </c>
      <c r="AY96" s="149">
        <v>0.77083333333333337</v>
      </c>
      <c r="AZ96" s="1" t="s">
        <v>613</v>
      </c>
    </row>
    <row r="97" spans="1:52" x14ac:dyDescent="0.35">
      <c r="A97" s="380">
        <v>44928.683333333334</v>
      </c>
      <c r="B97" s="291">
        <v>44927</v>
      </c>
      <c r="C97" s="291" t="s">
        <v>622</v>
      </c>
      <c r="D97" s="1"/>
      <c r="E97" s="124" t="s">
        <v>2393</v>
      </c>
      <c r="F97" s="123" t="s">
        <v>2386</v>
      </c>
      <c r="G97" s="124" t="s">
        <v>2109</v>
      </c>
      <c r="H97" s="158" t="s">
        <v>2387</v>
      </c>
      <c r="I97" s="408" t="s">
        <v>2388</v>
      </c>
      <c r="J97" s="124">
        <v>5010</v>
      </c>
      <c r="K97" s="124" t="s">
        <v>2389</v>
      </c>
      <c r="L97" s="155">
        <v>44931</v>
      </c>
      <c r="M97" s="152" t="s">
        <v>607</v>
      </c>
      <c r="N97" s="124">
        <v>63196</v>
      </c>
      <c r="O97" s="124">
        <v>1</v>
      </c>
      <c r="P97" s="152" t="s">
        <v>2206</v>
      </c>
      <c r="Q97" s="151">
        <v>22767</v>
      </c>
      <c r="R97" s="151"/>
      <c r="S97" s="157">
        <v>537966.74</v>
      </c>
      <c r="T97" s="152" t="s">
        <v>609</v>
      </c>
      <c r="U97" s="155" t="s">
        <v>647</v>
      </c>
      <c r="V97" s="152" t="s">
        <v>2397</v>
      </c>
      <c r="W97" s="141" t="s">
        <v>2391</v>
      </c>
      <c r="X97" s="141" t="s">
        <v>2164</v>
      </c>
      <c r="Y97" s="141"/>
      <c r="Z97" s="137">
        <v>44931</v>
      </c>
      <c r="AA97" s="145">
        <v>44936</v>
      </c>
      <c r="AB97" s="145">
        <v>44935</v>
      </c>
      <c r="AC97" s="169" t="s">
        <v>612</v>
      </c>
      <c r="AD97" s="1"/>
      <c r="AE97" s="145">
        <v>44937</v>
      </c>
      <c r="AF97" s="152">
        <v>168007</v>
      </c>
      <c r="AG97" s="165">
        <v>1749</v>
      </c>
      <c r="AH97" s="165">
        <v>227.44</v>
      </c>
      <c r="AI97" s="165">
        <v>69.37</v>
      </c>
      <c r="AJ97" s="165">
        <v>387.97</v>
      </c>
      <c r="AK97" s="168">
        <v>0</v>
      </c>
      <c r="AL97" s="160">
        <v>0</v>
      </c>
      <c r="AM97" s="139">
        <v>0</v>
      </c>
      <c r="AN97" s="139">
        <v>0</v>
      </c>
      <c r="AO97" s="139">
        <v>0</v>
      </c>
      <c r="AP97" s="139">
        <v>0</v>
      </c>
      <c r="AQ97" s="160">
        <v>335.29</v>
      </c>
      <c r="AR97" s="168" t="s">
        <v>1028</v>
      </c>
      <c r="AS97" s="160">
        <v>25</v>
      </c>
      <c r="AT97" s="160">
        <v>2794.07</v>
      </c>
      <c r="AU97" s="160">
        <v>2794.07</v>
      </c>
      <c r="AV97" s="1"/>
      <c r="AW97" s="152" t="s">
        <v>395</v>
      </c>
      <c r="AX97" s="149">
        <v>0.34722222222222227</v>
      </c>
      <c r="AY97" s="149">
        <v>0.41666666666666669</v>
      </c>
      <c r="AZ97" s="1" t="s">
        <v>613</v>
      </c>
    </row>
    <row r="98" spans="1:52" x14ac:dyDescent="0.35">
      <c r="A98" s="380">
        <v>44928.683333333334</v>
      </c>
      <c r="B98" s="291">
        <v>44927</v>
      </c>
      <c r="C98" s="291" t="s">
        <v>622</v>
      </c>
      <c r="D98" s="1"/>
      <c r="E98" s="124" t="s">
        <v>2393</v>
      </c>
      <c r="F98" s="124" t="s">
        <v>634</v>
      </c>
      <c r="G98" s="124" t="s">
        <v>2398</v>
      </c>
      <c r="H98" s="158" t="s">
        <v>2399</v>
      </c>
      <c r="I98" s="408" t="s">
        <v>2400</v>
      </c>
      <c r="J98" s="124">
        <v>5010</v>
      </c>
      <c r="K98" s="124" t="s">
        <v>2401</v>
      </c>
      <c r="L98" s="155">
        <v>44862</v>
      </c>
      <c r="M98" s="152" t="s">
        <v>607</v>
      </c>
      <c r="N98" s="141" t="s">
        <v>2402</v>
      </c>
      <c r="O98" s="124">
        <v>1</v>
      </c>
      <c r="P98" s="152" t="s">
        <v>2206</v>
      </c>
      <c r="Q98" s="151">
        <v>17600</v>
      </c>
      <c r="R98" s="151"/>
      <c r="S98" s="157">
        <v>2653046.5099999998</v>
      </c>
      <c r="T98" s="152" t="s">
        <v>609</v>
      </c>
      <c r="U98" s="155" t="s">
        <v>647</v>
      </c>
      <c r="V98" s="152" t="s">
        <v>2403</v>
      </c>
      <c r="W98" s="141" t="s">
        <v>2404</v>
      </c>
      <c r="X98" s="141" t="s">
        <v>2120</v>
      </c>
      <c r="Y98" s="141"/>
      <c r="Z98" s="137">
        <v>44932.375</v>
      </c>
      <c r="AA98" s="145">
        <v>44927</v>
      </c>
      <c r="AB98" s="145">
        <v>44927</v>
      </c>
      <c r="AC98" s="169" t="s">
        <v>612</v>
      </c>
      <c r="AD98" s="150"/>
      <c r="AE98" s="145">
        <v>44931</v>
      </c>
      <c r="AF98" s="152">
        <v>167465</v>
      </c>
      <c r="AG98" s="165">
        <v>1749</v>
      </c>
      <c r="AH98" s="165">
        <v>1586.97</v>
      </c>
      <c r="AI98" s="165">
        <v>270.93</v>
      </c>
      <c r="AJ98" s="160">
        <v>3979.57</v>
      </c>
      <c r="AK98" s="168">
        <v>280</v>
      </c>
      <c r="AL98" s="160">
        <v>0</v>
      </c>
      <c r="AM98" s="168">
        <v>985</v>
      </c>
      <c r="AN98" s="139">
        <v>0</v>
      </c>
      <c r="AO98" s="139" t="s">
        <v>2405</v>
      </c>
      <c r="AP98" s="139">
        <v>0</v>
      </c>
      <c r="AQ98" s="160">
        <v>2339.52</v>
      </c>
      <c r="AR98" s="168" t="s">
        <v>1028</v>
      </c>
      <c r="AS98" s="160">
        <v>25</v>
      </c>
      <c r="AT98" s="160">
        <v>19495.990000000002</v>
      </c>
      <c r="AU98" s="160">
        <v>19495.990000000002</v>
      </c>
      <c r="AV98" s="135"/>
      <c r="AW98" s="152" t="s">
        <v>395</v>
      </c>
      <c r="AX98" s="149">
        <v>0.70277777777777783</v>
      </c>
      <c r="AY98" s="149">
        <v>0.73333333333333339</v>
      </c>
      <c r="AZ98" s="135" t="s">
        <v>613</v>
      </c>
    </row>
    <row r="99" spans="1:52" x14ac:dyDescent="0.35">
      <c r="A99" s="380">
        <v>44928.683333333334</v>
      </c>
      <c r="B99" s="291">
        <v>44927</v>
      </c>
      <c r="C99" s="291" t="s">
        <v>622</v>
      </c>
      <c r="D99" s="1"/>
      <c r="E99" s="124" t="s">
        <v>2393</v>
      </c>
      <c r="F99" s="124" t="s">
        <v>634</v>
      </c>
      <c r="G99" s="124" t="s">
        <v>2398</v>
      </c>
      <c r="H99" s="158" t="s">
        <v>2399</v>
      </c>
      <c r="I99" s="408" t="s">
        <v>2400</v>
      </c>
      <c r="J99" s="124">
        <v>5010</v>
      </c>
      <c r="K99" s="124" t="s">
        <v>2401</v>
      </c>
      <c r="L99" s="155">
        <v>44862</v>
      </c>
      <c r="M99" s="152" t="s">
        <v>607</v>
      </c>
      <c r="N99" s="141" t="s">
        <v>2402</v>
      </c>
      <c r="O99" s="124">
        <v>1</v>
      </c>
      <c r="P99" s="152" t="s">
        <v>2206</v>
      </c>
      <c r="Q99" s="151">
        <v>14305</v>
      </c>
      <c r="R99" s="151"/>
      <c r="S99" s="157">
        <v>2653046.5099999998</v>
      </c>
      <c r="T99" s="152" t="s">
        <v>609</v>
      </c>
      <c r="U99" s="155" t="s">
        <v>647</v>
      </c>
      <c r="V99" s="152" t="s">
        <v>2406</v>
      </c>
      <c r="W99" s="141" t="s">
        <v>2404</v>
      </c>
      <c r="X99" s="141" t="s">
        <v>2120</v>
      </c>
      <c r="Y99" s="141"/>
      <c r="Z99" s="137">
        <v>44932.375</v>
      </c>
      <c r="AA99" s="145">
        <v>44927</v>
      </c>
      <c r="AB99" s="145">
        <v>44927</v>
      </c>
      <c r="AC99" s="169" t="s">
        <v>612</v>
      </c>
      <c r="AD99" s="150"/>
      <c r="AE99" s="145">
        <v>44931</v>
      </c>
      <c r="AF99" s="152">
        <v>167459</v>
      </c>
      <c r="AG99" s="165">
        <v>1749</v>
      </c>
      <c r="AH99" s="165">
        <v>761.35</v>
      </c>
      <c r="AI99" s="165">
        <v>270.93</v>
      </c>
      <c r="AJ99" s="160">
        <v>3979.57</v>
      </c>
      <c r="AK99" s="168">
        <v>280</v>
      </c>
      <c r="AL99" s="160">
        <v>0</v>
      </c>
      <c r="AM99" s="168">
        <v>985</v>
      </c>
      <c r="AN99" s="139">
        <v>0</v>
      </c>
      <c r="AO99" s="157">
        <v>180</v>
      </c>
      <c r="AP99" s="139">
        <v>0</v>
      </c>
      <c r="AQ99" s="160">
        <v>1122.3900000000001</v>
      </c>
      <c r="AR99" s="168" t="s">
        <v>1028</v>
      </c>
      <c r="AS99" s="160">
        <v>25</v>
      </c>
      <c r="AT99" s="160">
        <v>9353.24</v>
      </c>
      <c r="AU99" s="160">
        <v>9353.24</v>
      </c>
      <c r="AV99" s="135"/>
      <c r="AW99" s="152" t="s">
        <v>395</v>
      </c>
      <c r="AX99" s="149">
        <v>0.70277777777777783</v>
      </c>
      <c r="AY99" s="149">
        <v>0.73333333333333339</v>
      </c>
      <c r="AZ99" s="135" t="s">
        <v>613</v>
      </c>
    </row>
    <row r="100" spans="1:52" x14ac:dyDescent="0.35">
      <c r="A100" s="380">
        <v>44930.478472222225</v>
      </c>
      <c r="B100" s="291">
        <v>44927</v>
      </c>
      <c r="C100" s="291" t="s">
        <v>622</v>
      </c>
      <c r="D100" s="1"/>
      <c r="E100" s="124" t="s">
        <v>2407</v>
      </c>
      <c r="F100" s="124" t="s">
        <v>634</v>
      </c>
      <c r="G100" s="124" t="s">
        <v>2398</v>
      </c>
      <c r="H100" s="158" t="s">
        <v>2399</v>
      </c>
      <c r="I100" s="408" t="s">
        <v>2400</v>
      </c>
      <c r="J100" s="124">
        <v>5010</v>
      </c>
      <c r="K100" s="124" t="s">
        <v>2401</v>
      </c>
      <c r="L100" s="155">
        <v>44862</v>
      </c>
      <c r="M100" s="152" t="s">
        <v>607</v>
      </c>
      <c r="N100" s="141" t="s">
        <v>2402</v>
      </c>
      <c r="O100" s="124">
        <v>1</v>
      </c>
      <c r="P100" s="152" t="s">
        <v>2206</v>
      </c>
      <c r="Q100" s="151">
        <v>11523</v>
      </c>
      <c r="R100" s="151"/>
      <c r="S100" s="157">
        <v>2653046.5099999998</v>
      </c>
      <c r="T100" s="152" t="s">
        <v>609</v>
      </c>
      <c r="U100" s="155" t="s">
        <v>647</v>
      </c>
      <c r="V100" s="152" t="s">
        <v>103</v>
      </c>
      <c r="W100" s="141" t="s">
        <v>2404</v>
      </c>
      <c r="X100" s="141" t="s">
        <v>2120</v>
      </c>
      <c r="Y100" s="141"/>
      <c r="Z100" s="137">
        <v>44932.375</v>
      </c>
      <c r="AA100" s="145">
        <v>44927</v>
      </c>
      <c r="AB100" s="145">
        <v>44927</v>
      </c>
      <c r="AC100" s="169" t="s">
        <v>612</v>
      </c>
      <c r="AD100" s="150"/>
      <c r="AE100" s="145">
        <v>44931</v>
      </c>
      <c r="AF100" s="152">
        <v>167461</v>
      </c>
      <c r="AG100" s="165">
        <v>1749</v>
      </c>
      <c r="AH100" s="165">
        <v>761.35</v>
      </c>
      <c r="AI100" s="165">
        <v>270.93</v>
      </c>
      <c r="AJ100" s="160">
        <v>3979.57</v>
      </c>
      <c r="AK100" s="168">
        <v>280</v>
      </c>
      <c r="AL100" s="160">
        <v>0</v>
      </c>
      <c r="AM100" s="168">
        <v>985</v>
      </c>
      <c r="AN100" s="139">
        <v>0</v>
      </c>
      <c r="AO100" s="157">
        <v>180</v>
      </c>
      <c r="AP100" s="139">
        <v>0</v>
      </c>
      <c r="AQ100" s="160">
        <v>1122.3900000000001</v>
      </c>
      <c r="AR100" s="168" t="s">
        <v>1028</v>
      </c>
      <c r="AS100" s="160">
        <v>25</v>
      </c>
      <c r="AT100" s="160">
        <v>9353.24</v>
      </c>
      <c r="AU100" s="160">
        <v>9353.24</v>
      </c>
      <c r="AV100" s="135"/>
      <c r="AW100" s="152" t="s">
        <v>395</v>
      </c>
      <c r="AX100" s="149">
        <v>0.70277777777777783</v>
      </c>
      <c r="AY100" s="149">
        <v>0.73333333333333339</v>
      </c>
      <c r="AZ100" s="135" t="s">
        <v>613</v>
      </c>
    </row>
    <row r="101" spans="1:52" x14ac:dyDescent="0.35">
      <c r="A101" s="380">
        <v>44931.462500000001</v>
      </c>
      <c r="B101" s="291">
        <v>44927</v>
      </c>
      <c r="C101" s="291" t="s">
        <v>622</v>
      </c>
      <c r="D101" s="1"/>
      <c r="E101" s="124" t="s">
        <v>2408</v>
      </c>
      <c r="F101" s="124" t="s">
        <v>634</v>
      </c>
      <c r="G101" s="124" t="s">
        <v>2398</v>
      </c>
      <c r="H101" s="158" t="s">
        <v>2399</v>
      </c>
      <c r="I101" s="408" t="s">
        <v>2400</v>
      </c>
      <c r="J101" s="124">
        <v>5010</v>
      </c>
      <c r="K101" s="124" t="s">
        <v>2401</v>
      </c>
      <c r="L101" s="155">
        <v>44862</v>
      </c>
      <c r="M101" s="152" t="s">
        <v>607</v>
      </c>
      <c r="N101" s="141" t="s">
        <v>2402</v>
      </c>
      <c r="O101" s="124">
        <v>1</v>
      </c>
      <c r="P101" s="152" t="s">
        <v>2206</v>
      </c>
      <c r="Q101" s="151">
        <v>10500</v>
      </c>
      <c r="R101" s="151"/>
      <c r="S101" s="157">
        <v>2653046.5099999998</v>
      </c>
      <c r="T101" s="152" t="s">
        <v>609</v>
      </c>
      <c r="U101" s="155" t="s">
        <v>647</v>
      </c>
      <c r="V101" s="152" t="s">
        <v>99</v>
      </c>
      <c r="W101" s="141" t="s">
        <v>2404</v>
      </c>
      <c r="X101" s="141" t="s">
        <v>2120</v>
      </c>
      <c r="Y101" s="141"/>
      <c r="Z101" s="137">
        <v>44932.375</v>
      </c>
      <c r="AA101" s="145">
        <v>44927</v>
      </c>
      <c r="AB101" s="145">
        <v>44927</v>
      </c>
      <c r="AC101" s="169" t="s">
        <v>612</v>
      </c>
      <c r="AD101" s="150"/>
      <c r="AE101" s="145">
        <v>44931</v>
      </c>
      <c r="AF101" s="152">
        <v>167463</v>
      </c>
      <c r="AG101" s="165">
        <v>1749</v>
      </c>
      <c r="AH101" s="165">
        <v>761.35</v>
      </c>
      <c r="AI101" s="165">
        <v>270.93</v>
      </c>
      <c r="AJ101" s="160">
        <v>3979.57</v>
      </c>
      <c r="AK101" s="168">
        <v>280</v>
      </c>
      <c r="AL101" s="160">
        <v>0</v>
      </c>
      <c r="AM101" s="168">
        <v>985</v>
      </c>
      <c r="AN101" s="139">
        <v>0</v>
      </c>
      <c r="AO101" s="157">
        <v>180</v>
      </c>
      <c r="AP101" s="139">
        <v>0</v>
      </c>
      <c r="AQ101" s="160">
        <v>1122.3900000000001</v>
      </c>
      <c r="AR101" s="168" t="s">
        <v>1028</v>
      </c>
      <c r="AS101" s="160">
        <v>25</v>
      </c>
      <c r="AT101" s="160">
        <v>9353.24</v>
      </c>
      <c r="AU101" s="160">
        <v>9353.24</v>
      </c>
      <c r="AV101" s="135"/>
      <c r="AW101" s="152" t="s">
        <v>395</v>
      </c>
      <c r="AX101" s="149">
        <v>0.70277777777777783</v>
      </c>
      <c r="AY101" s="149">
        <v>0.73333333333333339</v>
      </c>
      <c r="AZ101" s="135" t="s">
        <v>613</v>
      </c>
    </row>
    <row r="102" spans="1:52" x14ac:dyDescent="0.35">
      <c r="A102" s="380">
        <v>44931.474305555559</v>
      </c>
      <c r="B102" s="291">
        <v>44927</v>
      </c>
      <c r="C102" s="291" t="s">
        <v>622</v>
      </c>
      <c r="D102" s="1"/>
      <c r="E102" s="124" t="s">
        <v>2408</v>
      </c>
      <c r="F102" s="123" t="s">
        <v>634</v>
      </c>
      <c r="G102" s="124" t="s">
        <v>2398</v>
      </c>
      <c r="H102" s="158" t="s">
        <v>2409</v>
      </c>
      <c r="I102" s="408" t="s">
        <v>2410</v>
      </c>
      <c r="J102" s="124" t="s">
        <v>2119</v>
      </c>
      <c r="K102" s="124" t="s">
        <v>2119</v>
      </c>
      <c r="L102" s="155" t="s">
        <v>2119</v>
      </c>
      <c r="M102" s="152" t="s">
        <v>607</v>
      </c>
      <c r="N102" s="124" t="s">
        <v>2402</v>
      </c>
      <c r="O102" s="124">
        <v>1</v>
      </c>
      <c r="P102" s="152" t="s">
        <v>2206</v>
      </c>
      <c r="Q102" s="151">
        <v>18973</v>
      </c>
      <c r="R102" s="151"/>
      <c r="S102" s="157">
        <v>349932.65</v>
      </c>
      <c r="T102" s="152" t="s">
        <v>609</v>
      </c>
      <c r="U102" s="155" t="s">
        <v>647</v>
      </c>
      <c r="V102" s="152" t="s">
        <v>2411</v>
      </c>
      <c r="W102" s="141" t="s">
        <v>2412</v>
      </c>
      <c r="X102" s="141" t="s">
        <v>2402</v>
      </c>
      <c r="Y102" s="141"/>
      <c r="Z102" s="137">
        <v>44936</v>
      </c>
      <c r="AA102" s="145">
        <v>44936</v>
      </c>
      <c r="AB102" s="145">
        <v>44936</v>
      </c>
      <c r="AC102" s="169" t="s">
        <v>628</v>
      </c>
      <c r="AD102" s="1"/>
      <c r="AE102" s="145">
        <v>44936</v>
      </c>
      <c r="AF102" s="152">
        <v>167832</v>
      </c>
      <c r="AG102" s="165">
        <v>1749</v>
      </c>
      <c r="AH102" s="165">
        <v>322.08</v>
      </c>
      <c r="AI102" s="165">
        <v>270.93</v>
      </c>
      <c r="AJ102" s="165">
        <v>374.9</v>
      </c>
      <c r="AK102" s="168">
        <v>560</v>
      </c>
      <c r="AL102" s="160">
        <v>0</v>
      </c>
      <c r="AM102" s="139">
        <v>0</v>
      </c>
      <c r="AN102" s="139">
        <v>0</v>
      </c>
      <c r="AO102" s="139">
        <v>180</v>
      </c>
      <c r="AP102" s="139">
        <v>0</v>
      </c>
      <c r="AQ102" s="160">
        <v>474.81</v>
      </c>
      <c r="AR102" s="168" t="s">
        <v>1028</v>
      </c>
      <c r="AS102" s="160">
        <v>25</v>
      </c>
      <c r="AT102" s="160">
        <v>3956.72</v>
      </c>
      <c r="AU102" s="160">
        <v>3956.72</v>
      </c>
      <c r="AV102" s="1" t="s">
        <v>589</v>
      </c>
      <c r="AW102" s="152" t="s">
        <v>395</v>
      </c>
      <c r="AX102" s="149">
        <v>0.61944444444444446</v>
      </c>
      <c r="AY102" s="149">
        <v>0.72916666666666663</v>
      </c>
      <c r="AZ102" s="1" t="s">
        <v>613</v>
      </c>
    </row>
    <row r="103" spans="1:52" x14ac:dyDescent="0.35">
      <c r="A103" s="380">
        <v>44931.531944444447</v>
      </c>
      <c r="B103" s="291">
        <v>44927</v>
      </c>
      <c r="C103" s="291" t="s">
        <v>622</v>
      </c>
      <c r="D103" s="1"/>
      <c r="E103" s="124" t="s">
        <v>2413</v>
      </c>
      <c r="F103" s="124" t="s">
        <v>634</v>
      </c>
      <c r="G103" s="124" t="s">
        <v>2398</v>
      </c>
      <c r="H103" s="158" t="s">
        <v>2399</v>
      </c>
      <c r="I103" s="408" t="s">
        <v>2400</v>
      </c>
      <c r="J103" s="124">
        <v>5010</v>
      </c>
      <c r="K103" s="124" t="s">
        <v>2401</v>
      </c>
      <c r="L103" s="155">
        <v>44862</v>
      </c>
      <c r="M103" s="152" t="s">
        <v>607</v>
      </c>
      <c r="N103" s="141" t="s">
        <v>2402</v>
      </c>
      <c r="O103" s="124">
        <v>1</v>
      </c>
      <c r="P103" s="152" t="s">
        <v>2206</v>
      </c>
      <c r="Q103" s="151">
        <v>17235</v>
      </c>
      <c r="R103" s="151"/>
      <c r="S103" s="157">
        <v>2653046.5099999998</v>
      </c>
      <c r="T103" s="152" t="s">
        <v>609</v>
      </c>
      <c r="U103" s="155" t="s">
        <v>647</v>
      </c>
      <c r="V103" s="152" t="s">
        <v>2414</v>
      </c>
      <c r="W103" s="141" t="s">
        <v>2404</v>
      </c>
      <c r="X103" s="141" t="s">
        <v>2120</v>
      </c>
      <c r="Y103" s="141"/>
      <c r="Z103" s="137">
        <v>44932.375</v>
      </c>
      <c r="AA103" s="145">
        <v>44927</v>
      </c>
      <c r="AB103" s="145">
        <v>44927</v>
      </c>
      <c r="AC103" s="169" t="s">
        <v>612</v>
      </c>
      <c r="AD103" s="150"/>
      <c r="AE103" s="145">
        <v>44931</v>
      </c>
      <c r="AF103" s="152">
        <v>167464</v>
      </c>
      <c r="AG103" s="165">
        <v>1749</v>
      </c>
      <c r="AH103" s="165">
        <v>761.35</v>
      </c>
      <c r="AI103" s="165">
        <v>270.93</v>
      </c>
      <c r="AJ103" s="160">
        <v>3979.57</v>
      </c>
      <c r="AK103" s="168">
        <v>280</v>
      </c>
      <c r="AL103" s="160">
        <v>0</v>
      </c>
      <c r="AM103" s="168">
        <v>985</v>
      </c>
      <c r="AN103" s="139">
        <v>0</v>
      </c>
      <c r="AO103" s="157">
        <v>180</v>
      </c>
      <c r="AP103" s="139">
        <v>0</v>
      </c>
      <c r="AQ103" s="160">
        <v>1122.3900000000001</v>
      </c>
      <c r="AR103" s="168" t="s">
        <v>1028</v>
      </c>
      <c r="AS103" s="160">
        <v>25</v>
      </c>
      <c r="AT103" s="160">
        <v>9353.24</v>
      </c>
      <c r="AU103" s="160">
        <v>9353.24</v>
      </c>
      <c r="AV103" s="135"/>
      <c r="AW103" s="152" t="s">
        <v>395</v>
      </c>
      <c r="AX103" s="149">
        <v>0.70277777777777783</v>
      </c>
      <c r="AY103" s="149">
        <v>0.73333333333333339</v>
      </c>
      <c r="AZ103" s="135" t="s">
        <v>613</v>
      </c>
    </row>
    <row r="104" spans="1:52" x14ac:dyDescent="0.35">
      <c r="A104" s="380">
        <v>44931.531944444447</v>
      </c>
      <c r="B104" s="291">
        <v>44927</v>
      </c>
      <c r="C104" s="291" t="s">
        <v>622</v>
      </c>
      <c r="D104" s="1"/>
      <c r="E104" s="124" t="s">
        <v>2415</v>
      </c>
      <c r="F104" s="123" t="s">
        <v>559</v>
      </c>
      <c r="G104" s="124" t="s">
        <v>2109</v>
      </c>
      <c r="H104" s="158" t="s">
        <v>2416</v>
      </c>
      <c r="I104" s="408" t="s">
        <v>2417</v>
      </c>
      <c r="J104" s="124">
        <v>5010</v>
      </c>
      <c r="K104" s="124" t="s">
        <v>2418</v>
      </c>
      <c r="L104" s="155" t="s">
        <v>2119</v>
      </c>
      <c r="M104" s="152" t="s">
        <v>607</v>
      </c>
      <c r="N104" s="124">
        <v>63205</v>
      </c>
      <c r="O104" s="124">
        <v>4</v>
      </c>
      <c r="P104" s="152" t="s">
        <v>616</v>
      </c>
      <c r="Q104" s="151">
        <v>640</v>
      </c>
      <c r="R104" s="151"/>
      <c r="S104" s="157">
        <v>160276.51999999999</v>
      </c>
      <c r="T104" s="152" t="s">
        <v>609</v>
      </c>
      <c r="U104" s="155" t="s">
        <v>610</v>
      </c>
      <c r="V104" s="141" t="s">
        <v>2120</v>
      </c>
      <c r="W104" s="141" t="s">
        <v>2419</v>
      </c>
      <c r="X104" s="141" t="s">
        <v>2420</v>
      </c>
      <c r="Y104" s="141"/>
      <c r="Z104" s="137">
        <v>44932.5</v>
      </c>
      <c r="AA104" s="145">
        <v>44932</v>
      </c>
      <c r="AB104" s="145">
        <v>44932</v>
      </c>
      <c r="AC104" s="169" t="s">
        <v>612</v>
      </c>
      <c r="AD104" s="1"/>
      <c r="AE104" s="145">
        <v>44931</v>
      </c>
      <c r="AF104" s="152">
        <v>167431</v>
      </c>
      <c r="AG104" s="165">
        <v>1990</v>
      </c>
      <c r="AH104" s="165">
        <v>231.04</v>
      </c>
      <c r="AI104" s="165">
        <v>191.41</v>
      </c>
      <c r="AJ104" s="165">
        <v>60.28</v>
      </c>
      <c r="AK104" s="168">
        <v>0</v>
      </c>
      <c r="AL104" s="160">
        <v>0</v>
      </c>
      <c r="AM104" s="139">
        <v>0</v>
      </c>
      <c r="AN104" s="139">
        <v>0</v>
      </c>
      <c r="AO104" s="139">
        <v>0</v>
      </c>
      <c r="AP104" s="139">
        <v>0</v>
      </c>
      <c r="AQ104" s="160">
        <v>340.6</v>
      </c>
      <c r="AR104" s="144">
        <v>5.4005299999999998</v>
      </c>
      <c r="AS104" s="160">
        <v>25</v>
      </c>
      <c r="AT104" s="160">
        <v>2838.33</v>
      </c>
      <c r="AU104" s="160">
        <v>2838.33</v>
      </c>
      <c r="AV104" s="1"/>
      <c r="AW104" s="152" t="s">
        <v>395</v>
      </c>
      <c r="AX104" s="149">
        <v>0.33333333333333331</v>
      </c>
      <c r="AY104" s="149">
        <v>0.39583333333333331</v>
      </c>
      <c r="AZ104" s="1" t="s">
        <v>613</v>
      </c>
    </row>
    <row r="105" spans="1:52" x14ac:dyDescent="0.35">
      <c r="A105" s="380">
        <v>44931.676388888889</v>
      </c>
      <c r="B105" s="291">
        <v>44927</v>
      </c>
      <c r="C105" s="291" t="s">
        <v>622</v>
      </c>
      <c r="D105" s="1"/>
      <c r="E105" s="124" t="s">
        <v>2421</v>
      </c>
      <c r="F105" s="123" t="s">
        <v>559</v>
      </c>
      <c r="G105" s="124" t="s">
        <v>2109</v>
      </c>
      <c r="H105" s="158" t="s">
        <v>2422</v>
      </c>
      <c r="I105" s="408" t="s">
        <v>2423</v>
      </c>
      <c r="J105" s="124">
        <v>5010</v>
      </c>
      <c r="K105" s="124" t="s">
        <v>2424</v>
      </c>
      <c r="L105" s="155" t="s">
        <v>2119</v>
      </c>
      <c r="M105" s="152" t="s">
        <v>607</v>
      </c>
      <c r="N105" s="124">
        <v>63226</v>
      </c>
      <c r="O105" s="124">
        <v>3</v>
      </c>
      <c r="P105" s="152" t="s">
        <v>616</v>
      </c>
      <c r="Q105" s="151">
        <v>8710</v>
      </c>
      <c r="R105" s="151"/>
      <c r="S105" s="157">
        <v>4583040.78</v>
      </c>
      <c r="T105" s="152" t="s">
        <v>609</v>
      </c>
      <c r="U105" s="155" t="s">
        <v>610</v>
      </c>
      <c r="V105" s="141" t="s">
        <v>2120</v>
      </c>
      <c r="W105" s="141" t="s">
        <v>2425</v>
      </c>
      <c r="X105" s="141" t="s">
        <v>2426</v>
      </c>
      <c r="Y105" s="141"/>
      <c r="Z105" s="137">
        <v>44935.458333333336</v>
      </c>
      <c r="AA105" s="145">
        <v>44936</v>
      </c>
      <c r="AB105" s="145">
        <v>44932</v>
      </c>
      <c r="AC105" s="169" t="s">
        <v>612</v>
      </c>
      <c r="AD105" s="1"/>
      <c r="AE105" s="145">
        <v>44932</v>
      </c>
      <c r="AF105" s="152">
        <v>167613</v>
      </c>
      <c r="AG105" s="165">
        <v>2755</v>
      </c>
      <c r="AH105" s="165">
        <v>873.23</v>
      </c>
      <c r="AI105" s="165">
        <v>319.01</v>
      </c>
      <c r="AJ105" s="165">
        <v>4483.04</v>
      </c>
      <c r="AK105" s="168">
        <v>0</v>
      </c>
      <c r="AL105" s="160">
        <v>0</v>
      </c>
      <c r="AM105" s="139">
        <v>985</v>
      </c>
      <c r="AN105" s="139">
        <v>0</v>
      </c>
      <c r="AO105" s="139">
        <v>0</v>
      </c>
      <c r="AP105" s="139">
        <v>0</v>
      </c>
      <c r="AQ105" s="160">
        <v>1287.31</v>
      </c>
      <c r="AR105" s="168" t="s">
        <v>1028</v>
      </c>
      <c r="AS105" s="160">
        <v>25</v>
      </c>
      <c r="AT105" s="160">
        <v>10727.59</v>
      </c>
      <c r="AU105" s="160">
        <v>10727.59</v>
      </c>
      <c r="AV105" s="1"/>
      <c r="AW105" s="152" t="s">
        <v>395</v>
      </c>
      <c r="AX105" s="149">
        <v>0.37152777777777773</v>
      </c>
      <c r="AY105" s="149">
        <v>0.58750000000000002</v>
      </c>
      <c r="AZ105" s="1" t="s">
        <v>613</v>
      </c>
    </row>
    <row r="106" spans="1:52" x14ac:dyDescent="0.35">
      <c r="A106" s="380">
        <v>44931.724999999999</v>
      </c>
      <c r="B106" s="291">
        <v>44927</v>
      </c>
      <c r="C106" s="291" t="s">
        <v>622</v>
      </c>
      <c r="D106" s="1"/>
      <c r="E106" s="124" t="s">
        <v>2427</v>
      </c>
      <c r="F106" s="123" t="s">
        <v>559</v>
      </c>
      <c r="G106" s="124" t="s">
        <v>2109</v>
      </c>
      <c r="H106" s="158" t="s">
        <v>2428</v>
      </c>
      <c r="I106" s="408" t="s">
        <v>2429</v>
      </c>
      <c r="J106" s="124">
        <v>5003</v>
      </c>
      <c r="K106" s="124" t="s">
        <v>2430</v>
      </c>
      <c r="L106" s="155" t="s">
        <v>2119</v>
      </c>
      <c r="M106" s="152" t="s">
        <v>607</v>
      </c>
      <c r="N106" s="124">
        <v>63219</v>
      </c>
      <c r="O106" s="124">
        <v>1</v>
      </c>
      <c r="P106" s="152" t="s">
        <v>619</v>
      </c>
      <c r="Q106" s="151">
        <v>530</v>
      </c>
      <c r="R106" s="151"/>
      <c r="S106" s="157">
        <v>44536.18</v>
      </c>
      <c r="T106" s="152" t="s">
        <v>609</v>
      </c>
      <c r="U106" s="155" t="s">
        <v>610</v>
      </c>
      <c r="V106" s="141" t="s">
        <v>2120</v>
      </c>
      <c r="W106" s="141" t="s">
        <v>2431</v>
      </c>
      <c r="X106" s="141" t="s">
        <v>561</v>
      </c>
      <c r="Y106" s="141"/>
      <c r="Z106" s="137">
        <v>44935.458333333336</v>
      </c>
      <c r="AA106" s="145">
        <v>44936</v>
      </c>
      <c r="AB106" s="145">
        <v>44936</v>
      </c>
      <c r="AC106" s="169" t="s">
        <v>628</v>
      </c>
      <c r="AD106" s="1"/>
      <c r="AE106" s="145">
        <v>44932</v>
      </c>
      <c r="AF106" s="152">
        <v>167606</v>
      </c>
      <c r="AG106" s="165">
        <v>429.34</v>
      </c>
      <c r="AH106" s="165">
        <v>59.32</v>
      </c>
      <c r="AI106" s="165">
        <v>0</v>
      </c>
      <c r="AJ106" s="165">
        <v>127.6</v>
      </c>
      <c r="AK106" s="168">
        <v>0</v>
      </c>
      <c r="AL106" s="160">
        <v>0</v>
      </c>
      <c r="AM106" s="139">
        <v>0</v>
      </c>
      <c r="AN106" s="139">
        <v>0</v>
      </c>
      <c r="AO106" s="139">
        <v>0</v>
      </c>
      <c r="AP106" s="139">
        <v>0</v>
      </c>
      <c r="AQ106" s="160">
        <v>87.44</v>
      </c>
      <c r="AR106" s="144">
        <v>5.4005299999999998</v>
      </c>
      <c r="AS106" s="160">
        <v>25</v>
      </c>
      <c r="AT106" s="160">
        <v>728.7</v>
      </c>
      <c r="AU106" s="160">
        <v>728.7</v>
      </c>
      <c r="AV106" s="1"/>
      <c r="AW106" s="152" t="s">
        <v>395</v>
      </c>
      <c r="AX106" s="149">
        <v>0.37152777777777773</v>
      </c>
      <c r="AY106" s="149">
        <v>0.58750000000000002</v>
      </c>
      <c r="AZ106" s="1" t="s">
        <v>613</v>
      </c>
    </row>
    <row r="107" spans="1:52" x14ac:dyDescent="0.35">
      <c r="A107" s="380">
        <v>44932.450694444444</v>
      </c>
      <c r="B107" s="291">
        <v>44927</v>
      </c>
      <c r="C107" s="291" t="s">
        <v>622</v>
      </c>
      <c r="D107" s="1"/>
      <c r="E107" s="124" t="s">
        <v>2432</v>
      </c>
      <c r="F107" s="123" t="s">
        <v>559</v>
      </c>
      <c r="G107" s="124" t="s">
        <v>2109</v>
      </c>
      <c r="H107" s="158" t="s">
        <v>2433</v>
      </c>
      <c r="I107" s="408" t="s">
        <v>2434</v>
      </c>
      <c r="J107" s="124">
        <v>5002</v>
      </c>
      <c r="K107" s="124" t="s">
        <v>2435</v>
      </c>
      <c r="L107" s="155" t="s">
        <v>2119</v>
      </c>
      <c r="M107" s="152" t="s">
        <v>607</v>
      </c>
      <c r="N107" s="124">
        <v>63216</v>
      </c>
      <c r="O107" s="124">
        <v>1</v>
      </c>
      <c r="P107" s="152" t="s">
        <v>648</v>
      </c>
      <c r="Q107" s="151">
        <v>220</v>
      </c>
      <c r="R107" s="151"/>
      <c r="S107" s="157">
        <v>18417.86</v>
      </c>
      <c r="T107" s="152" t="s">
        <v>609</v>
      </c>
      <c r="U107" s="155" t="s">
        <v>610</v>
      </c>
      <c r="V107" s="141" t="s">
        <v>2120</v>
      </c>
      <c r="W107" s="141" t="s">
        <v>2436</v>
      </c>
      <c r="X107" s="141" t="s">
        <v>631</v>
      </c>
      <c r="Y107" s="141"/>
      <c r="Z107" s="137">
        <v>44935.458333333336</v>
      </c>
      <c r="AA107" s="145">
        <v>44936</v>
      </c>
      <c r="AB107" s="145">
        <v>44936</v>
      </c>
      <c r="AC107" s="169" t="s">
        <v>628</v>
      </c>
      <c r="AD107" s="1"/>
      <c r="AE107" s="145">
        <v>44932</v>
      </c>
      <c r="AF107" s="152">
        <v>167610</v>
      </c>
      <c r="AG107" s="165">
        <v>178.22</v>
      </c>
      <c r="AH107" s="165">
        <v>33.72</v>
      </c>
      <c r="AI107" s="165">
        <v>127.6</v>
      </c>
      <c r="AJ107" s="165">
        <v>0</v>
      </c>
      <c r="AK107" s="168">
        <v>0</v>
      </c>
      <c r="AL107" s="160">
        <v>0</v>
      </c>
      <c r="AM107" s="139">
        <v>0</v>
      </c>
      <c r="AN107" s="139">
        <v>0</v>
      </c>
      <c r="AO107" s="139">
        <v>0</v>
      </c>
      <c r="AP107" s="139">
        <v>0</v>
      </c>
      <c r="AQ107" s="160">
        <v>49.71</v>
      </c>
      <c r="AR107" s="144">
        <v>5.4005299999999998</v>
      </c>
      <c r="AS107" s="160">
        <v>25</v>
      </c>
      <c r="AT107" s="160">
        <v>414.25</v>
      </c>
      <c r="AU107" s="160">
        <v>414.25</v>
      </c>
      <c r="AV107" s="1"/>
      <c r="AW107" s="152" t="s">
        <v>395</v>
      </c>
      <c r="AX107" s="149">
        <v>0.37152777777777773</v>
      </c>
      <c r="AY107" s="149">
        <v>0.58750000000000002</v>
      </c>
      <c r="AZ107" s="1" t="s">
        <v>613</v>
      </c>
    </row>
    <row r="108" spans="1:52" x14ac:dyDescent="0.35">
      <c r="A108" s="380">
        <v>44932.450694444444</v>
      </c>
      <c r="B108" s="291">
        <v>44927</v>
      </c>
      <c r="C108" s="291" t="s">
        <v>622</v>
      </c>
      <c r="D108" s="1"/>
      <c r="E108" s="124" t="s">
        <v>2432</v>
      </c>
      <c r="F108" s="123" t="s">
        <v>2123</v>
      </c>
      <c r="G108" s="124" t="s">
        <v>2109</v>
      </c>
      <c r="H108" s="158" t="s">
        <v>2437</v>
      </c>
      <c r="I108" s="408" t="s">
        <v>2438</v>
      </c>
      <c r="J108" s="124">
        <v>5014</v>
      </c>
      <c r="K108" s="124">
        <v>4700089738</v>
      </c>
      <c r="L108" s="155" t="s">
        <v>2119</v>
      </c>
      <c r="M108" s="152" t="s">
        <v>607</v>
      </c>
      <c r="N108" s="124">
        <v>63231</v>
      </c>
      <c r="O108" s="124">
        <v>2</v>
      </c>
      <c r="P108" s="152" t="s">
        <v>619</v>
      </c>
      <c r="Q108" s="151">
        <v>300</v>
      </c>
      <c r="R108" s="151"/>
      <c r="S108" s="157">
        <v>9522.5300000000007</v>
      </c>
      <c r="T108" s="152" t="s">
        <v>609</v>
      </c>
      <c r="U108" s="155" t="s">
        <v>610</v>
      </c>
      <c r="V108" s="141" t="s">
        <v>2120</v>
      </c>
      <c r="W108" s="141" t="s">
        <v>2439</v>
      </c>
      <c r="X108" s="141" t="s">
        <v>621</v>
      </c>
      <c r="Y108" s="141"/>
      <c r="Z108" s="137">
        <v>44936.416666666664</v>
      </c>
      <c r="AA108" s="145">
        <v>44936</v>
      </c>
      <c r="AB108" s="145">
        <v>44937</v>
      </c>
      <c r="AC108" s="169" t="s">
        <v>628</v>
      </c>
      <c r="AD108" s="1"/>
      <c r="AE108" s="145">
        <v>44935</v>
      </c>
      <c r="AF108" s="152">
        <v>167811</v>
      </c>
      <c r="AG108" s="165">
        <v>235.08</v>
      </c>
      <c r="AH108" s="165">
        <v>39.520000000000003</v>
      </c>
      <c r="AI108" s="165">
        <v>127.6</v>
      </c>
      <c r="AJ108" s="165">
        <v>0</v>
      </c>
      <c r="AK108" s="168">
        <v>0</v>
      </c>
      <c r="AL108" s="160">
        <v>0</v>
      </c>
      <c r="AM108" s="139">
        <v>0</v>
      </c>
      <c r="AN108" s="139">
        <v>0</v>
      </c>
      <c r="AO108" s="139">
        <v>0</v>
      </c>
      <c r="AP108" s="139">
        <v>0</v>
      </c>
      <c r="AQ108" s="160">
        <v>58.25</v>
      </c>
      <c r="AR108" s="144">
        <v>5.2239899999999997</v>
      </c>
      <c r="AS108" s="160">
        <v>25</v>
      </c>
      <c r="AT108" s="160">
        <v>485.45</v>
      </c>
      <c r="AU108" s="160">
        <v>485.45</v>
      </c>
      <c r="AV108" s="1"/>
      <c r="AW108" s="152" t="s">
        <v>395</v>
      </c>
      <c r="AX108" s="149">
        <v>0.32291666666666669</v>
      </c>
      <c r="AY108" s="149">
        <v>0.36805555555555558</v>
      </c>
      <c r="AZ108" s="1" t="s">
        <v>613</v>
      </c>
    </row>
    <row r="109" spans="1:52" x14ac:dyDescent="0.35">
      <c r="A109" s="380">
        <v>44932.457638888889</v>
      </c>
      <c r="B109" s="291">
        <v>44927</v>
      </c>
      <c r="C109" s="291" t="s">
        <v>42</v>
      </c>
      <c r="D109" s="1"/>
      <c r="E109" s="124" t="s">
        <v>2440</v>
      </c>
      <c r="F109" s="123" t="s">
        <v>562</v>
      </c>
      <c r="G109" s="124" t="s">
        <v>2109</v>
      </c>
      <c r="H109" s="158" t="s">
        <v>2441</v>
      </c>
      <c r="I109" s="408" t="s">
        <v>2442</v>
      </c>
      <c r="J109" s="124">
        <v>5013</v>
      </c>
      <c r="K109" s="124" t="s">
        <v>2443</v>
      </c>
      <c r="L109" s="155">
        <v>44937</v>
      </c>
      <c r="M109" s="152" t="s">
        <v>607</v>
      </c>
      <c r="N109" s="124">
        <v>63237</v>
      </c>
      <c r="O109" s="124">
        <v>9</v>
      </c>
      <c r="P109" s="152" t="s">
        <v>2206</v>
      </c>
      <c r="Q109" s="151">
        <v>15404</v>
      </c>
      <c r="R109" s="151"/>
      <c r="S109" s="157">
        <v>196494.34</v>
      </c>
      <c r="T109" s="152" t="s">
        <v>609</v>
      </c>
      <c r="U109" s="155" t="s">
        <v>647</v>
      </c>
      <c r="V109" s="141" t="s">
        <v>2120</v>
      </c>
      <c r="W109" s="141" t="s">
        <v>2444</v>
      </c>
      <c r="X109" s="141" t="s">
        <v>633</v>
      </c>
      <c r="Y109" s="141"/>
      <c r="Z109" s="137">
        <v>44936.375</v>
      </c>
      <c r="AA109" s="145">
        <v>44937</v>
      </c>
      <c r="AB109" s="145">
        <v>44937</v>
      </c>
      <c r="AC109" s="169" t="s">
        <v>612</v>
      </c>
      <c r="AD109" s="1"/>
      <c r="AE109" s="145">
        <v>44935</v>
      </c>
      <c r="AF109" s="152">
        <v>167809</v>
      </c>
      <c r="AG109" s="165">
        <v>2755</v>
      </c>
      <c r="AH109" s="165">
        <v>325.70999999999998</v>
      </c>
      <c r="AI109" s="165">
        <v>319.01</v>
      </c>
      <c r="AJ109" s="165">
        <v>96.49</v>
      </c>
      <c r="AK109" s="168">
        <v>0</v>
      </c>
      <c r="AL109" s="160">
        <v>0</v>
      </c>
      <c r="AM109" s="139">
        <v>0</v>
      </c>
      <c r="AN109" s="139">
        <v>0</v>
      </c>
      <c r="AO109" s="139">
        <v>0</v>
      </c>
      <c r="AP109" s="139">
        <v>0</v>
      </c>
      <c r="AQ109" s="160">
        <v>480.17</v>
      </c>
      <c r="AR109" s="168" t="s">
        <v>1028</v>
      </c>
      <c r="AS109" s="160">
        <v>25</v>
      </c>
      <c r="AT109" s="160">
        <v>4001.38</v>
      </c>
      <c r="AU109" s="160">
        <v>4001.38</v>
      </c>
      <c r="AV109" s="1"/>
      <c r="AW109" s="152" t="s">
        <v>395</v>
      </c>
      <c r="AX109" s="149">
        <v>0.32291666666666669</v>
      </c>
      <c r="AY109" s="149">
        <v>0.78472222222222221</v>
      </c>
      <c r="AZ109" s="1" t="s">
        <v>613</v>
      </c>
    </row>
    <row r="110" spans="1:52" x14ac:dyDescent="0.35">
      <c r="A110" s="380">
        <v>44932.458333333336</v>
      </c>
      <c r="B110" s="291">
        <v>44927</v>
      </c>
      <c r="C110" s="291" t="s">
        <v>622</v>
      </c>
      <c r="D110" s="1"/>
      <c r="E110" s="124" t="s">
        <v>2440</v>
      </c>
      <c r="F110" s="123" t="s">
        <v>634</v>
      </c>
      <c r="G110" s="124" t="s">
        <v>2398</v>
      </c>
      <c r="H110" s="158" t="s">
        <v>2409</v>
      </c>
      <c r="I110" s="408" t="s">
        <v>2410</v>
      </c>
      <c r="J110" s="124" t="s">
        <v>2119</v>
      </c>
      <c r="K110" s="124" t="s">
        <v>2119</v>
      </c>
      <c r="L110" s="155" t="s">
        <v>2119</v>
      </c>
      <c r="M110" s="152" t="s">
        <v>607</v>
      </c>
      <c r="N110" s="124" t="s">
        <v>2402</v>
      </c>
      <c r="O110" s="124">
        <v>1</v>
      </c>
      <c r="P110" s="152" t="s">
        <v>2206</v>
      </c>
      <c r="Q110" s="151">
        <v>20499</v>
      </c>
      <c r="R110" s="151"/>
      <c r="S110" s="157">
        <v>349932.65</v>
      </c>
      <c r="T110" s="152" t="s">
        <v>609</v>
      </c>
      <c r="U110" s="155" t="s">
        <v>647</v>
      </c>
      <c r="V110" s="152" t="s">
        <v>2445</v>
      </c>
      <c r="W110" s="141" t="s">
        <v>2412</v>
      </c>
      <c r="X110" s="141" t="s">
        <v>2402</v>
      </c>
      <c r="Y110" s="141"/>
      <c r="Z110" s="137">
        <v>44936</v>
      </c>
      <c r="AA110" s="145">
        <v>44936</v>
      </c>
      <c r="AB110" s="145">
        <v>44936</v>
      </c>
      <c r="AC110" s="169" t="s">
        <v>628</v>
      </c>
      <c r="AD110" s="1"/>
      <c r="AE110" s="145">
        <v>44936</v>
      </c>
      <c r="AF110" s="152">
        <v>167831</v>
      </c>
      <c r="AG110" s="165">
        <v>1749</v>
      </c>
      <c r="AH110" s="165">
        <v>322.08</v>
      </c>
      <c r="AI110" s="165">
        <v>270.93</v>
      </c>
      <c r="AJ110" s="165">
        <v>374.9</v>
      </c>
      <c r="AK110" s="168">
        <v>560</v>
      </c>
      <c r="AL110" s="160">
        <v>0</v>
      </c>
      <c r="AM110" s="139">
        <v>0</v>
      </c>
      <c r="AN110" s="139">
        <v>0</v>
      </c>
      <c r="AO110" s="139">
        <v>180</v>
      </c>
      <c r="AP110" s="139">
        <v>0</v>
      </c>
      <c r="AQ110" s="160">
        <v>474.81</v>
      </c>
      <c r="AR110" s="168" t="s">
        <v>1028</v>
      </c>
      <c r="AS110" s="160">
        <v>25</v>
      </c>
      <c r="AT110" s="160">
        <v>3956.72</v>
      </c>
      <c r="AU110" s="160">
        <v>3956.72</v>
      </c>
      <c r="AV110" s="1" t="s">
        <v>589</v>
      </c>
      <c r="AW110" s="152" t="s">
        <v>395</v>
      </c>
      <c r="AX110" s="149">
        <v>0.61944444444444446</v>
      </c>
      <c r="AY110" s="149">
        <v>0.72916666666666663</v>
      </c>
      <c r="AZ110" s="1" t="s">
        <v>613</v>
      </c>
    </row>
    <row r="111" spans="1:52" x14ac:dyDescent="0.35">
      <c r="A111" s="380">
        <v>44932.520138888889</v>
      </c>
      <c r="B111" s="291">
        <v>44927</v>
      </c>
      <c r="C111" s="291" t="s">
        <v>622</v>
      </c>
      <c r="D111" s="1"/>
      <c r="E111" s="124" t="s">
        <v>2446</v>
      </c>
      <c r="F111" s="123" t="s">
        <v>634</v>
      </c>
      <c r="G111" s="124" t="s">
        <v>2398</v>
      </c>
      <c r="H111" s="158" t="s">
        <v>2409</v>
      </c>
      <c r="I111" s="408" t="s">
        <v>2410</v>
      </c>
      <c r="J111" s="124" t="s">
        <v>2119</v>
      </c>
      <c r="K111" s="124" t="s">
        <v>2119</v>
      </c>
      <c r="L111" s="155" t="s">
        <v>2119</v>
      </c>
      <c r="M111" s="152" t="s">
        <v>607</v>
      </c>
      <c r="N111" s="124" t="s">
        <v>2402</v>
      </c>
      <c r="O111" s="124">
        <v>1</v>
      </c>
      <c r="P111" s="152" t="s">
        <v>2206</v>
      </c>
      <c r="Q111" s="151">
        <v>10199</v>
      </c>
      <c r="R111" s="151"/>
      <c r="S111" s="157">
        <v>349932.65</v>
      </c>
      <c r="T111" s="152" t="s">
        <v>609</v>
      </c>
      <c r="U111" s="155" t="s">
        <v>647</v>
      </c>
      <c r="V111" s="152" t="s">
        <v>2447</v>
      </c>
      <c r="W111" s="141" t="s">
        <v>2412</v>
      </c>
      <c r="X111" s="141" t="s">
        <v>2402</v>
      </c>
      <c r="Y111" s="141"/>
      <c r="Z111" s="137">
        <v>44936</v>
      </c>
      <c r="AA111" s="145">
        <v>44936</v>
      </c>
      <c r="AB111" s="145">
        <v>44936</v>
      </c>
      <c r="AC111" s="169" t="s">
        <v>628</v>
      </c>
      <c r="AD111" s="1"/>
      <c r="AE111" s="145">
        <v>44936</v>
      </c>
      <c r="AF111" s="152">
        <v>167833</v>
      </c>
      <c r="AG111" s="165">
        <v>1749</v>
      </c>
      <c r="AH111" s="165">
        <v>322.08</v>
      </c>
      <c r="AI111" s="165">
        <v>270.93</v>
      </c>
      <c r="AJ111" s="165">
        <v>374.9</v>
      </c>
      <c r="AK111" s="168">
        <v>560</v>
      </c>
      <c r="AL111" s="160">
        <v>0</v>
      </c>
      <c r="AM111" s="139">
        <v>0</v>
      </c>
      <c r="AN111" s="139">
        <v>0</v>
      </c>
      <c r="AO111" s="139">
        <v>180</v>
      </c>
      <c r="AP111" s="139">
        <v>0</v>
      </c>
      <c r="AQ111" s="160">
        <v>474.81</v>
      </c>
      <c r="AR111" s="168" t="s">
        <v>1028</v>
      </c>
      <c r="AS111" s="160">
        <v>25</v>
      </c>
      <c r="AT111" s="160">
        <v>3956.72</v>
      </c>
      <c r="AU111" s="160">
        <v>3956.72</v>
      </c>
      <c r="AV111" s="1" t="s">
        <v>589</v>
      </c>
      <c r="AW111" s="152" t="s">
        <v>395</v>
      </c>
      <c r="AX111" s="149">
        <v>0.61944444444444446</v>
      </c>
      <c r="AY111" s="149">
        <v>0.72916666666666663</v>
      </c>
      <c r="AZ111" s="1" t="s">
        <v>613</v>
      </c>
    </row>
    <row r="112" spans="1:52" x14ac:dyDescent="0.35">
      <c r="A112" s="380">
        <v>44932.707638888889</v>
      </c>
      <c r="B112" s="291">
        <v>44927</v>
      </c>
      <c r="C112" s="291" t="s">
        <v>622</v>
      </c>
      <c r="D112" s="1"/>
      <c r="E112" s="124" t="s">
        <v>2448</v>
      </c>
      <c r="F112" s="123" t="s">
        <v>634</v>
      </c>
      <c r="G112" s="124" t="s">
        <v>2109</v>
      </c>
      <c r="H112" s="158" t="s">
        <v>2449</v>
      </c>
      <c r="I112" s="408" t="s">
        <v>2450</v>
      </c>
      <c r="J112" s="124">
        <v>5010</v>
      </c>
      <c r="K112" s="124" t="s">
        <v>2451</v>
      </c>
      <c r="L112" s="155" t="s">
        <v>2119</v>
      </c>
      <c r="M112" s="152" t="s">
        <v>607</v>
      </c>
      <c r="N112" s="124">
        <v>63247</v>
      </c>
      <c r="O112" s="124">
        <v>19</v>
      </c>
      <c r="P112" s="152" t="s">
        <v>616</v>
      </c>
      <c r="Q112" s="151">
        <v>10855.82</v>
      </c>
      <c r="R112" s="151"/>
      <c r="S112" s="157">
        <v>684749.53</v>
      </c>
      <c r="T112" s="152" t="s">
        <v>609</v>
      </c>
      <c r="U112" s="155" t="s">
        <v>610</v>
      </c>
      <c r="V112" s="141" t="s">
        <v>2120</v>
      </c>
      <c r="W112" s="141" t="s">
        <v>2452</v>
      </c>
      <c r="X112" s="141" t="s">
        <v>2199</v>
      </c>
      <c r="Y112" s="141"/>
      <c r="Z112" s="137">
        <v>44936.291666666664</v>
      </c>
      <c r="AA112" s="145">
        <v>44936</v>
      </c>
      <c r="AB112" s="145">
        <v>44936</v>
      </c>
      <c r="AC112" s="169" t="s">
        <v>612</v>
      </c>
      <c r="AD112" s="1"/>
      <c r="AE112" s="145">
        <v>44935</v>
      </c>
      <c r="AF112" s="152">
        <v>167718</v>
      </c>
      <c r="AG112" s="165">
        <v>2755</v>
      </c>
      <c r="AH112" s="165">
        <v>601.78</v>
      </c>
      <c r="AI112" s="165">
        <v>319.01</v>
      </c>
      <c r="AJ112" s="165">
        <v>1290.75</v>
      </c>
      <c r="AK112" s="168">
        <v>0</v>
      </c>
      <c r="AL112" s="160">
        <v>0</v>
      </c>
      <c r="AM112" s="139">
        <v>1514.18</v>
      </c>
      <c r="AN112" s="139">
        <v>0</v>
      </c>
      <c r="AO112" s="139">
        <v>0</v>
      </c>
      <c r="AP112" s="139">
        <v>0</v>
      </c>
      <c r="AQ112" s="160">
        <v>887.14</v>
      </c>
      <c r="AR112" s="168" t="s">
        <v>1028</v>
      </c>
      <c r="AS112" s="160">
        <v>25</v>
      </c>
      <c r="AT112" s="160">
        <v>7392.86</v>
      </c>
      <c r="AU112" s="160">
        <v>7392.86</v>
      </c>
      <c r="AV112" s="1"/>
      <c r="AW112" s="152" t="s">
        <v>395</v>
      </c>
      <c r="AX112" s="149">
        <v>0.44444444444444442</v>
      </c>
      <c r="AY112" s="149">
        <v>0.64583333333333337</v>
      </c>
      <c r="AZ112" s="1" t="s">
        <v>613</v>
      </c>
    </row>
    <row r="113" spans="1:52" x14ac:dyDescent="0.35">
      <c r="A113" s="380">
        <v>44935.388888888891</v>
      </c>
      <c r="B113" s="291">
        <v>44927</v>
      </c>
      <c r="C113" s="291" t="s">
        <v>622</v>
      </c>
      <c r="D113" s="1"/>
      <c r="E113" s="124" t="s">
        <v>2453</v>
      </c>
      <c r="F113" s="123" t="s">
        <v>634</v>
      </c>
      <c r="G113" s="124" t="s">
        <v>2109</v>
      </c>
      <c r="H113" s="158" t="s">
        <v>2454</v>
      </c>
      <c r="I113" s="408" t="s">
        <v>2455</v>
      </c>
      <c r="J113" s="124">
        <v>5010</v>
      </c>
      <c r="K113" s="124" t="s">
        <v>2456</v>
      </c>
      <c r="L113" s="155" t="s">
        <v>2119</v>
      </c>
      <c r="M113" s="152" t="s">
        <v>607</v>
      </c>
      <c r="N113" s="124">
        <v>63245</v>
      </c>
      <c r="O113" s="124">
        <v>2</v>
      </c>
      <c r="P113" s="152" t="s">
        <v>648</v>
      </c>
      <c r="Q113" s="151">
        <v>4560</v>
      </c>
      <c r="R113" s="151"/>
      <c r="S113" s="157">
        <v>88413.42</v>
      </c>
      <c r="T113" s="152" t="s">
        <v>609</v>
      </c>
      <c r="U113" s="155" t="s">
        <v>610</v>
      </c>
      <c r="V113" s="141" t="s">
        <v>2120</v>
      </c>
      <c r="W113" s="141" t="s">
        <v>2457</v>
      </c>
      <c r="X113" s="141" t="s">
        <v>564</v>
      </c>
      <c r="Y113" s="141"/>
      <c r="Z113" s="137">
        <v>44937.375</v>
      </c>
      <c r="AA113" s="145">
        <v>44937</v>
      </c>
      <c r="AB113" s="145">
        <v>44937</v>
      </c>
      <c r="AC113" s="169" t="s">
        <v>1010</v>
      </c>
      <c r="AD113" s="1"/>
      <c r="AE113" s="145">
        <v>44936</v>
      </c>
      <c r="AF113" s="152">
        <v>167857</v>
      </c>
      <c r="AG113" s="165">
        <v>1990</v>
      </c>
      <c r="AH113" s="165">
        <v>224.9</v>
      </c>
      <c r="AI113" s="165">
        <v>0</v>
      </c>
      <c r="AJ113" s="165">
        <v>191.41</v>
      </c>
      <c r="AK113" s="168">
        <v>0</v>
      </c>
      <c r="AL113" s="160">
        <v>0</v>
      </c>
      <c r="AM113" s="139">
        <v>0</v>
      </c>
      <c r="AN113" s="139">
        <v>0</v>
      </c>
      <c r="AO113" s="139">
        <v>0</v>
      </c>
      <c r="AP113" s="139">
        <v>0</v>
      </c>
      <c r="AQ113" s="160">
        <v>331.54</v>
      </c>
      <c r="AR113" s="168" t="s">
        <v>1028</v>
      </c>
      <c r="AS113" s="160">
        <v>25</v>
      </c>
      <c r="AT113" s="160">
        <v>2762.85</v>
      </c>
      <c r="AU113" s="160">
        <v>2762.85</v>
      </c>
      <c r="AV113" s="1"/>
      <c r="AW113" s="152" t="s">
        <v>395</v>
      </c>
      <c r="AX113" s="149">
        <v>0.32291666666666669</v>
      </c>
      <c r="AY113" s="149">
        <v>0.36805555555555558</v>
      </c>
      <c r="AZ113" s="1" t="s">
        <v>613</v>
      </c>
    </row>
    <row r="114" spans="1:52" x14ac:dyDescent="0.35">
      <c r="A114" s="380">
        <v>44935.561805555553</v>
      </c>
      <c r="B114" s="291">
        <v>44927</v>
      </c>
      <c r="C114" s="291" t="s">
        <v>622</v>
      </c>
      <c r="D114" s="1"/>
      <c r="E114" s="124" t="s">
        <v>2458</v>
      </c>
      <c r="F114" s="123" t="s">
        <v>559</v>
      </c>
      <c r="G114" s="124" t="s">
        <v>2109</v>
      </c>
      <c r="H114" s="158" t="s">
        <v>2116</v>
      </c>
      <c r="I114" s="408" t="s">
        <v>2459</v>
      </c>
      <c r="J114" s="124">
        <v>5010</v>
      </c>
      <c r="K114" s="124" t="s">
        <v>2118</v>
      </c>
      <c r="L114" s="155" t="s">
        <v>2119</v>
      </c>
      <c r="M114" s="152" t="s">
        <v>607</v>
      </c>
      <c r="N114" s="124">
        <v>63234</v>
      </c>
      <c r="O114" s="124">
        <v>4</v>
      </c>
      <c r="P114" s="152" t="s">
        <v>616</v>
      </c>
      <c r="Q114" s="151">
        <v>1036</v>
      </c>
      <c r="R114" s="151"/>
      <c r="S114" s="157">
        <v>138922.99</v>
      </c>
      <c r="T114" s="152" t="s">
        <v>609</v>
      </c>
      <c r="U114" s="155" t="s">
        <v>610</v>
      </c>
      <c r="V114" s="141" t="s">
        <v>2120</v>
      </c>
      <c r="W114" s="141" t="s">
        <v>2121</v>
      </c>
      <c r="X114" s="141" t="s">
        <v>617</v>
      </c>
      <c r="Y114" s="141"/>
      <c r="Z114" s="137">
        <v>44937.375</v>
      </c>
      <c r="AA114" s="145">
        <v>44937</v>
      </c>
      <c r="AB114" s="145">
        <v>44937</v>
      </c>
      <c r="AC114" s="169" t="s">
        <v>2114</v>
      </c>
      <c r="AD114" s="1"/>
      <c r="AE114" s="145">
        <v>44935</v>
      </c>
      <c r="AF114" s="152">
        <v>167806</v>
      </c>
      <c r="AG114" s="165">
        <v>1735</v>
      </c>
      <c r="AH114" s="165">
        <v>196.37</v>
      </c>
      <c r="AI114" s="165">
        <v>127.6</v>
      </c>
      <c r="AJ114" s="165">
        <v>38.92</v>
      </c>
      <c r="AK114" s="168">
        <v>0</v>
      </c>
      <c r="AL114" s="160">
        <v>0</v>
      </c>
      <c r="AM114" s="139">
        <v>0</v>
      </c>
      <c r="AN114" s="139">
        <v>0</v>
      </c>
      <c r="AO114" s="139">
        <v>0</v>
      </c>
      <c r="AP114" s="139">
        <v>0</v>
      </c>
      <c r="AQ114" s="160">
        <v>289.49</v>
      </c>
      <c r="AR114" s="168" t="s">
        <v>1028</v>
      </c>
      <c r="AS114" s="160">
        <v>25</v>
      </c>
      <c r="AT114" s="160">
        <v>2412.38</v>
      </c>
      <c r="AU114" s="160">
        <v>2412.38</v>
      </c>
      <c r="AV114" s="1"/>
      <c r="AW114" s="152" t="s">
        <v>395</v>
      </c>
      <c r="AX114" s="149">
        <v>0.32291666666666669</v>
      </c>
      <c r="AY114" s="149">
        <v>0.36805555555555558</v>
      </c>
      <c r="AZ114" s="1" t="s">
        <v>613</v>
      </c>
    </row>
    <row r="115" spans="1:52" x14ac:dyDescent="0.35">
      <c r="A115" s="380">
        <v>44935.561805555553</v>
      </c>
      <c r="B115" s="291">
        <v>44927</v>
      </c>
      <c r="C115" s="291" t="s">
        <v>42</v>
      </c>
      <c r="D115" s="1"/>
      <c r="E115" s="124" t="s">
        <v>2458</v>
      </c>
      <c r="F115" s="123" t="s">
        <v>634</v>
      </c>
      <c r="G115" s="124" t="s">
        <v>2109</v>
      </c>
      <c r="H115" s="158" t="s">
        <v>2460</v>
      </c>
      <c r="I115" s="408" t="s">
        <v>2461</v>
      </c>
      <c r="J115" s="124">
        <v>5014</v>
      </c>
      <c r="K115" s="124" t="s">
        <v>2462</v>
      </c>
      <c r="L115" s="155" t="s">
        <v>2119</v>
      </c>
      <c r="M115" s="152" t="s">
        <v>607</v>
      </c>
      <c r="N115" s="124">
        <v>63256</v>
      </c>
      <c r="O115" s="124">
        <v>14</v>
      </c>
      <c r="P115" s="152" t="s">
        <v>648</v>
      </c>
      <c r="Q115" s="151">
        <v>11057</v>
      </c>
      <c r="R115" s="151"/>
      <c r="S115" s="157">
        <v>145601.62</v>
      </c>
      <c r="T115" s="152" t="s">
        <v>609</v>
      </c>
      <c r="U115" s="155" t="s">
        <v>610</v>
      </c>
      <c r="V115" s="141" t="s">
        <v>2120</v>
      </c>
      <c r="W115" s="141" t="s">
        <v>2463</v>
      </c>
      <c r="X115" s="141" t="s">
        <v>620</v>
      </c>
      <c r="Y115" s="141"/>
      <c r="Z115" s="137">
        <v>44937.5</v>
      </c>
      <c r="AA115" s="145">
        <v>44938</v>
      </c>
      <c r="AB115" s="145">
        <v>44938</v>
      </c>
      <c r="AC115" s="169" t="s">
        <v>612</v>
      </c>
      <c r="AD115" s="1"/>
      <c r="AE115" s="145">
        <v>44936</v>
      </c>
      <c r="AF115" s="152">
        <v>167896</v>
      </c>
      <c r="AG115" s="165">
        <v>2755</v>
      </c>
      <c r="AH115" s="165">
        <v>320.52999999999997</v>
      </c>
      <c r="AI115" s="165">
        <v>319.01</v>
      </c>
      <c r="AJ115" s="165">
        <v>45.6</v>
      </c>
      <c r="AK115" s="168">
        <v>0</v>
      </c>
      <c r="AL115" s="160">
        <v>0</v>
      </c>
      <c r="AM115" s="139">
        <v>0</v>
      </c>
      <c r="AN115" s="139">
        <v>0</v>
      </c>
      <c r="AO115" s="139">
        <v>0</v>
      </c>
      <c r="AP115" s="139">
        <v>0</v>
      </c>
      <c r="AQ115" s="160">
        <v>472.52</v>
      </c>
      <c r="AR115" s="168" t="s">
        <v>1028</v>
      </c>
      <c r="AS115" s="160">
        <v>25</v>
      </c>
      <c r="AT115" s="160">
        <v>3937.66</v>
      </c>
      <c r="AU115" s="160">
        <v>3937.66</v>
      </c>
      <c r="AV115" s="1"/>
      <c r="AW115" s="152" t="s">
        <v>395</v>
      </c>
      <c r="AX115" s="149">
        <v>0.41319444444444442</v>
      </c>
      <c r="AY115" s="149">
        <v>0.66666666666666663</v>
      </c>
      <c r="AZ115" s="1" t="s">
        <v>613</v>
      </c>
    </row>
    <row r="116" spans="1:52" x14ac:dyDescent="0.35">
      <c r="A116" s="380">
        <v>44935.561805555553</v>
      </c>
      <c r="B116" s="291">
        <v>44927</v>
      </c>
      <c r="C116" s="291" t="s">
        <v>622</v>
      </c>
      <c r="D116" s="1"/>
      <c r="E116" s="124" t="s">
        <v>2458</v>
      </c>
      <c r="F116" s="123" t="s">
        <v>559</v>
      </c>
      <c r="G116" s="124" t="s">
        <v>2109</v>
      </c>
      <c r="H116" s="158" t="s">
        <v>2464</v>
      </c>
      <c r="I116" s="408" t="s">
        <v>2465</v>
      </c>
      <c r="J116" s="124">
        <v>5013</v>
      </c>
      <c r="K116" s="124">
        <v>4700090762</v>
      </c>
      <c r="L116" s="155">
        <v>44940</v>
      </c>
      <c r="M116" s="152" t="s">
        <v>607</v>
      </c>
      <c r="N116" s="124">
        <v>63257</v>
      </c>
      <c r="O116" s="124">
        <v>1</v>
      </c>
      <c r="P116" s="152" t="s">
        <v>616</v>
      </c>
      <c r="Q116" s="151">
        <v>140</v>
      </c>
      <c r="R116" s="151"/>
      <c r="S116" s="157">
        <v>20069.02</v>
      </c>
      <c r="T116" s="152" t="s">
        <v>609</v>
      </c>
      <c r="U116" s="155" t="s">
        <v>610</v>
      </c>
      <c r="V116" s="141" t="s">
        <v>2120</v>
      </c>
      <c r="W116" s="141" t="s">
        <v>2466</v>
      </c>
      <c r="X116" s="141" t="s">
        <v>614</v>
      </c>
      <c r="Y116" s="141"/>
      <c r="Z116" s="137">
        <v>44937.625</v>
      </c>
      <c r="AA116" s="145">
        <v>44938</v>
      </c>
      <c r="AB116" s="145">
        <v>44938</v>
      </c>
      <c r="AC116" s="169" t="s">
        <v>628</v>
      </c>
      <c r="AD116" s="1"/>
      <c r="AE116" s="145">
        <v>44936</v>
      </c>
      <c r="AF116" s="152">
        <v>167951</v>
      </c>
      <c r="AG116" s="165">
        <v>110.15</v>
      </c>
      <c r="AH116" s="165">
        <v>26.78</v>
      </c>
      <c r="AI116" s="165">
        <v>127.6</v>
      </c>
      <c r="AJ116" s="165">
        <v>0</v>
      </c>
      <c r="AK116" s="168">
        <v>0</v>
      </c>
      <c r="AL116" s="160">
        <v>0</v>
      </c>
      <c r="AM116" s="139">
        <v>0</v>
      </c>
      <c r="AN116" s="139">
        <v>0</v>
      </c>
      <c r="AO116" s="139">
        <v>0</v>
      </c>
      <c r="AP116" s="139">
        <v>0</v>
      </c>
      <c r="AQ116" s="160">
        <v>39.479999999999997</v>
      </c>
      <c r="AR116" s="144">
        <v>5.2450299999999999</v>
      </c>
      <c r="AS116" s="160">
        <v>25</v>
      </c>
      <c r="AT116" s="160">
        <v>329.01</v>
      </c>
      <c r="AU116" s="160">
        <v>329.01</v>
      </c>
      <c r="AV116" s="1"/>
      <c r="AW116" s="152" t="s">
        <v>395</v>
      </c>
      <c r="AX116" s="149">
        <v>0.41319444444444442</v>
      </c>
      <c r="AY116" s="149">
        <v>0.66666666666666663</v>
      </c>
      <c r="AZ116" s="1" t="s">
        <v>613</v>
      </c>
    </row>
    <row r="117" spans="1:52" x14ac:dyDescent="0.35">
      <c r="A117" s="380">
        <v>44935.619444444441</v>
      </c>
      <c r="B117" s="291">
        <v>44927</v>
      </c>
      <c r="C117" s="291" t="s">
        <v>622</v>
      </c>
      <c r="D117" s="1"/>
      <c r="E117" s="124" t="s">
        <v>2467</v>
      </c>
      <c r="F117" s="123" t="s">
        <v>634</v>
      </c>
      <c r="G117" s="124" t="s">
        <v>2109</v>
      </c>
      <c r="H117" s="158" t="s">
        <v>2454</v>
      </c>
      <c r="I117" s="408" t="s">
        <v>2468</v>
      </c>
      <c r="J117" s="124">
        <v>5010</v>
      </c>
      <c r="K117" s="124" t="s">
        <v>2456</v>
      </c>
      <c r="L117" s="155" t="s">
        <v>2119</v>
      </c>
      <c r="M117" s="152" t="s">
        <v>607</v>
      </c>
      <c r="N117" s="124">
        <v>63245</v>
      </c>
      <c r="O117" s="124">
        <v>2</v>
      </c>
      <c r="P117" s="152" t="s">
        <v>648</v>
      </c>
      <c r="Q117" s="151">
        <v>4560</v>
      </c>
      <c r="R117" s="151"/>
      <c r="S117" s="157">
        <v>88413.42</v>
      </c>
      <c r="T117" s="152" t="s">
        <v>609</v>
      </c>
      <c r="U117" s="155" t="s">
        <v>610</v>
      </c>
      <c r="V117" s="141" t="s">
        <v>2120</v>
      </c>
      <c r="W117" s="141" t="s">
        <v>2457</v>
      </c>
      <c r="X117" s="141" t="s">
        <v>564</v>
      </c>
      <c r="Y117" s="141"/>
      <c r="Z117" s="137">
        <v>44937.333333333336</v>
      </c>
      <c r="AA117" s="145">
        <v>44937</v>
      </c>
      <c r="AB117" s="145">
        <v>44937</v>
      </c>
      <c r="AC117" s="169" t="s">
        <v>1010</v>
      </c>
      <c r="AD117" s="1"/>
      <c r="AE117" s="145">
        <v>44936</v>
      </c>
      <c r="AF117" s="152">
        <v>167857</v>
      </c>
      <c r="AG117" s="165">
        <v>1990</v>
      </c>
      <c r="AH117" s="165">
        <v>224.9</v>
      </c>
      <c r="AI117" s="165">
        <v>0</v>
      </c>
      <c r="AJ117" s="165">
        <v>191.41</v>
      </c>
      <c r="AK117" s="168">
        <v>0</v>
      </c>
      <c r="AL117" s="160">
        <v>0</v>
      </c>
      <c r="AM117" s="139">
        <v>0</v>
      </c>
      <c r="AN117" s="139">
        <v>0</v>
      </c>
      <c r="AO117" s="139">
        <v>0</v>
      </c>
      <c r="AP117" s="139">
        <v>0</v>
      </c>
      <c r="AQ117" s="160">
        <v>331.54</v>
      </c>
      <c r="AR117" s="168" t="s">
        <v>1028</v>
      </c>
      <c r="AS117" s="160">
        <v>25</v>
      </c>
      <c r="AT117" s="160">
        <v>2762.85</v>
      </c>
      <c r="AU117" s="160">
        <v>2762.85</v>
      </c>
      <c r="AV117" s="1"/>
      <c r="AW117" s="152" t="s">
        <v>395</v>
      </c>
      <c r="AX117" s="149">
        <v>0.32291666666666669</v>
      </c>
      <c r="AY117" s="149">
        <v>0.36805555555555558</v>
      </c>
      <c r="AZ117" s="1" t="s">
        <v>613</v>
      </c>
    </row>
    <row r="118" spans="1:52" x14ac:dyDescent="0.35">
      <c r="A118" s="380">
        <v>44935.761805555558</v>
      </c>
      <c r="B118" s="291">
        <v>44927</v>
      </c>
      <c r="C118" s="291" t="s">
        <v>622</v>
      </c>
      <c r="D118" s="1"/>
      <c r="E118" s="124" t="s">
        <v>2469</v>
      </c>
      <c r="F118" s="123" t="s">
        <v>559</v>
      </c>
      <c r="G118" s="124" t="s">
        <v>2109</v>
      </c>
      <c r="H118" s="158" t="s">
        <v>2470</v>
      </c>
      <c r="I118" s="408" t="s">
        <v>2471</v>
      </c>
      <c r="J118" s="124">
        <v>5013</v>
      </c>
      <c r="K118" s="124" t="s">
        <v>2472</v>
      </c>
      <c r="L118" s="155"/>
      <c r="M118" s="152" t="s">
        <v>607</v>
      </c>
      <c r="N118" s="124">
        <v>63273</v>
      </c>
      <c r="O118" s="124">
        <v>4</v>
      </c>
      <c r="P118" s="152" t="s">
        <v>648</v>
      </c>
      <c r="Q118" s="151">
        <v>2130</v>
      </c>
      <c r="R118" s="151"/>
      <c r="S118" s="157">
        <v>56495.9</v>
      </c>
      <c r="T118" s="152" t="s">
        <v>609</v>
      </c>
      <c r="U118" s="155" t="s">
        <v>610</v>
      </c>
      <c r="V118" s="152"/>
      <c r="W118" s="141" t="s">
        <v>2473</v>
      </c>
      <c r="X118" s="141" t="s">
        <v>615</v>
      </c>
      <c r="Y118" s="141"/>
      <c r="Z118" s="137">
        <v>44939.333333333336</v>
      </c>
      <c r="AA118" s="145">
        <v>44942</v>
      </c>
      <c r="AB118" s="145">
        <v>44942</v>
      </c>
      <c r="AC118" s="169" t="s">
        <v>628</v>
      </c>
      <c r="AD118" s="1"/>
      <c r="AE118" s="145">
        <v>44938</v>
      </c>
      <c r="AF118" s="152">
        <v>168316</v>
      </c>
      <c r="AG118" s="165">
        <v>1658.5</v>
      </c>
      <c r="AH118" s="165">
        <v>184.6</v>
      </c>
      <c r="AI118" s="165">
        <v>127.6</v>
      </c>
      <c r="AJ118" s="165">
        <v>0</v>
      </c>
      <c r="AK118" s="168">
        <v>0</v>
      </c>
      <c r="AL118" s="160">
        <v>0</v>
      </c>
      <c r="AM118" s="139">
        <v>0</v>
      </c>
      <c r="AN118" s="139">
        <v>0</v>
      </c>
      <c r="AO118" s="139">
        <v>0</v>
      </c>
      <c r="AP118" s="139">
        <v>0</v>
      </c>
      <c r="AQ118" s="160">
        <v>272.14</v>
      </c>
      <c r="AR118" s="168" t="s">
        <v>1028</v>
      </c>
      <c r="AS118" s="160">
        <v>25</v>
      </c>
      <c r="AT118" s="160">
        <v>3956.72</v>
      </c>
      <c r="AU118" s="160">
        <v>3956.72</v>
      </c>
      <c r="AV118" s="1"/>
      <c r="AW118" s="152" t="s">
        <v>395</v>
      </c>
      <c r="AX118" s="149">
        <v>0.4236111111111111</v>
      </c>
      <c r="AY118" s="149">
        <v>0.47916666666666669</v>
      </c>
      <c r="AZ118" s="1" t="s">
        <v>613</v>
      </c>
    </row>
    <row r="119" spans="1:52" x14ac:dyDescent="0.35">
      <c r="A119" s="380">
        <v>44936.663194444445</v>
      </c>
      <c r="B119" s="291">
        <v>44927</v>
      </c>
      <c r="C119" s="291" t="s">
        <v>42</v>
      </c>
      <c r="D119" s="1"/>
      <c r="E119" s="124" t="s">
        <v>2474</v>
      </c>
      <c r="F119" s="123" t="s">
        <v>943</v>
      </c>
      <c r="G119" s="124" t="s">
        <v>2109</v>
      </c>
      <c r="H119" s="158" t="s">
        <v>2475</v>
      </c>
      <c r="I119" s="408" t="s">
        <v>2476</v>
      </c>
      <c r="J119" s="124">
        <v>5010</v>
      </c>
      <c r="K119" s="124" t="s">
        <v>2477</v>
      </c>
      <c r="L119" s="155" t="s">
        <v>2119</v>
      </c>
      <c r="M119" s="152" t="s">
        <v>607</v>
      </c>
      <c r="N119" s="124">
        <v>63268</v>
      </c>
      <c r="O119" s="124">
        <v>2</v>
      </c>
      <c r="P119" s="152" t="s">
        <v>619</v>
      </c>
      <c r="Q119" s="151">
        <v>4230</v>
      </c>
      <c r="R119" s="151"/>
      <c r="S119" s="157">
        <v>52282.86</v>
      </c>
      <c r="T119" s="152" t="s">
        <v>609</v>
      </c>
      <c r="U119" s="155" t="s">
        <v>610</v>
      </c>
      <c r="V119" s="152"/>
      <c r="W119" s="141" t="s">
        <v>2478</v>
      </c>
      <c r="X119" s="141" t="s">
        <v>564</v>
      </c>
      <c r="Y119" s="141"/>
      <c r="Z119" s="137">
        <v>44938.5</v>
      </c>
      <c r="AA119" s="145">
        <v>44939</v>
      </c>
      <c r="AB119" s="145">
        <v>44939</v>
      </c>
      <c r="AC119" s="169" t="s">
        <v>618</v>
      </c>
      <c r="AD119" s="1"/>
      <c r="AE119" s="145">
        <v>44937</v>
      </c>
      <c r="AF119" s="152">
        <v>168096</v>
      </c>
      <c r="AG119" s="165">
        <v>1990</v>
      </c>
      <c r="AH119" s="165">
        <v>224.9</v>
      </c>
      <c r="AI119" s="165">
        <v>191.41</v>
      </c>
      <c r="AJ119" s="165">
        <v>0</v>
      </c>
      <c r="AK119" s="168">
        <v>0</v>
      </c>
      <c r="AL119" s="160">
        <v>0</v>
      </c>
      <c r="AM119" s="139">
        <v>0</v>
      </c>
      <c r="AN119" s="139">
        <v>0</v>
      </c>
      <c r="AO119" s="139">
        <v>0</v>
      </c>
      <c r="AP119" s="139">
        <v>0</v>
      </c>
      <c r="AQ119" s="160">
        <v>331.54</v>
      </c>
      <c r="AR119" s="168" t="s">
        <v>1028</v>
      </c>
      <c r="AS119" s="160">
        <v>25</v>
      </c>
      <c r="AT119" s="160">
        <v>2762.85</v>
      </c>
      <c r="AU119" s="160">
        <v>2762.85</v>
      </c>
      <c r="AV119" s="1"/>
      <c r="AW119" s="152" t="s">
        <v>395</v>
      </c>
      <c r="AX119" s="149">
        <v>0.41666666666666669</v>
      </c>
      <c r="AY119" s="149">
        <v>0.69444444444444453</v>
      </c>
      <c r="AZ119" s="1" t="s">
        <v>613</v>
      </c>
    </row>
    <row r="120" spans="1:52" x14ac:dyDescent="0.35">
      <c r="A120" s="380">
        <v>44936.779861111114</v>
      </c>
      <c r="B120" s="291">
        <v>44927</v>
      </c>
      <c r="C120" s="291" t="s">
        <v>622</v>
      </c>
      <c r="D120" s="1"/>
      <c r="E120" s="124" t="s">
        <v>2479</v>
      </c>
      <c r="F120" s="123" t="s">
        <v>2220</v>
      </c>
      <c r="G120" s="124" t="s">
        <v>2109</v>
      </c>
      <c r="H120" s="158" t="s">
        <v>2480</v>
      </c>
      <c r="I120" s="408" t="s">
        <v>2481</v>
      </c>
      <c r="J120" s="124">
        <v>5014</v>
      </c>
      <c r="K120" s="124" t="s">
        <v>2482</v>
      </c>
      <c r="L120" s="155" t="s">
        <v>2119</v>
      </c>
      <c r="M120" s="152" t="s">
        <v>607</v>
      </c>
      <c r="N120" s="124">
        <v>63220</v>
      </c>
      <c r="O120" s="124">
        <v>7</v>
      </c>
      <c r="P120" s="152" t="s">
        <v>2134</v>
      </c>
      <c r="Q120" s="151">
        <v>856</v>
      </c>
      <c r="R120" s="151"/>
      <c r="S120" s="157">
        <v>153271.35</v>
      </c>
      <c r="T120" s="152" t="s">
        <v>609</v>
      </c>
      <c r="U120" s="155" t="s">
        <v>610</v>
      </c>
      <c r="V120" s="141" t="s">
        <v>2120</v>
      </c>
      <c r="W120" s="141" t="s">
        <v>2483</v>
      </c>
      <c r="X120" s="141" t="s">
        <v>646</v>
      </c>
      <c r="Y120" s="141"/>
      <c r="Z120" s="137">
        <v>44936.583333333336</v>
      </c>
      <c r="AA120" s="145">
        <v>44937</v>
      </c>
      <c r="AB120" s="145">
        <v>44937</v>
      </c>
      <c r="AC120" s="169" t="s">
        <v>2114</v>
      </c>
      <c r="AD120" s="1"/>
      <c r="AE120" s="145">
        <v>44935</v>
      </c>
      <c r="AF120" s="152">
        <v>167759</v>
      </c>
      <c r="AG120" s="165">
        <v>1735</v>
      </c>
      <c r="AH120" s="165">
        <v>197.83</v>
      </c>
      <c r="AI120" s="165">
        <v>127.6</v>
      </c>
      <c r="AJ120" s="165">
        <v>53.27</v>
      </c>
      <c r="AK120" s="168">
        <v>0</v>
      </c>
      <c r="AL120" s="160">
        <v>0</v>
      </c>
      <c r="AM120" s="139">
        <v>0</v>
      </c>
      <c r="AN120" s="139">
        <v>0</v>
      </c>
      <c r="AO120" s="139">
        <v>0</v>
      </c>
      <c r="AP120" s="139">
        <v>0</v>
      </c>
      <c r="AQ120" s="160">
        <v>291.64</v>
      </c>
      <c r="AR120" s="168" t="s">
        <v>1028</v>
      </c>
      <c r="AS120" s="160">
        <v>25</v>
      </c>
      <c r="AT120" s="160">
        <v>2430.34</v>
      </c>
      <c r="AU120" s="160">
        <v>2430.34</v>
      </c>
      <c r="AV120" s="1"/>
      <c r="AW120" s="152" t="s">
        <v>395</v>
      </c>
      <c r="AX120" s="149">
        <v>0.32291666666666669</v>
      </c>
      <c r="AY120" s="149">
        <v>0.36805555555555558</v>
      </c>
      <c r="AZ120" s="1" t="s">
        <v>613</v>
      </c>
    </row>
    <row r="121" spans="1:52" x14ac:dyDescent="0.35">
      <c r="A121" s="380">
        <v>44937.745833333334</v>
      </c>
      <c r="B121" s="291">
        <v>44927</v>
      </c>
      <c r="C121" s="291" t="s">
        <v>622</v>
      </c>
      <c r="D121" s="1"/>
      <c r="E121" s="124" t="s">
        <v>2484</v>
      </c>
      <c r="F121" s="123" t="s">
        <v>943</v>
      </c>
      <c r="G121" s="124" t="s">
        <v>2109</v>
      </c>
      <c r="H121" s="158" t="s">
        <v>2485</v>
      </c>
      <c r="I121" s="408" t="s">
        <v>2486</v>
      </c>
      <c r="J121" s="124">
        <v>5010</v>
      </c>
      <c r="K121" s="124" t="s">
        <v>2487</v>
      </c>
      <c r="L121" s="155" t="s">
        <v>2119</v>
      </c>
      <c r="M121" s="152" t="s">
        <v>607</v>
      </c>
      <c r="N121" s="124" t="s">
        <v>2488</v>
      </c>
      <c r="O121" s="124">
        <v>12</v>
      </c>
      <c r="P121" s="152" t="s">
        <v>616</v>
      </c>
      <c r="Q121" s="151">
        <v>1233.73</v>
      </c>
      <c r="R121" s="151"/>
      <c r="S121" s="157" t="s">
        <v>2489</v>
      </c>
      <c r="T121" s="152" t="s">
        <v>609</v>
      </c>
      <c r="U121" s="155" t="s">
        <v>610</v>
      </c>
      <c r="V121" s="141" t="s">
        <v>2120</v>
      </c>
      <c r="W121" s="141" t="s">
        <v>2490</v>
      </c>
      <c r="X121" s="141" t="s">
        <v>2491</v>
      </c>
      <c r="Y121" s="141"/>
      <c r="Z121" s="137">
        <v>44939.75</v>
      </c>
      <c r="AA121" s="145">
        <v>44940</v>
      </c>
      <c r="AB121" s="145">
        <v>44942</v>
      </c>
      <c r="AC121" s="169" t="s">
        <v>628</v>
      </c>
      <c r="AD121" s="1"/>
      <c r="AE121" s="145">
        <v>44938</v>
      </c>
      <c r="AF121" s="152">
        <v>168303</v>
      </c>
      <c r="AG121" s="165">
        <v>1990</v>
      </c>
      <c r="AH121" s="165">
        <v>241.78</v>
      </c>
      <c r="AI121" s="165">
        <v>191.41</v>
      </c>
      <c r="AJ121" s="165">
        <v>165.64</v>
      </c>
      <c r="AK121" s="168">
        <v>0</v>
      </c>
      <c r="AL121" s="160">
        <v>0</v>
      </c>
      <c r="AM121" s="139">
        <v>0</v>
      </c>
      <c r="AN121" s="139">
        <v>0</v>
      </c>
      <c r="AO121" s="139">
        <v>0</v>
      </c>
      <c r="AP121" s="139">
        <v>0</v>
      </c>
      <c r="AQ121" s="160">
        <v>356.43</v>
      </c>
      <c r="AR121" s="168" t="s">
        <v>1028</v>
      </c>
      <c r="AS121" s="160">
        <v>25</v>
      </c>
      <c r="AT121" s="160">
        <v>2970.26</v>
      </c>
      <c r="AU121" s="160">
        <v>2970.26</v>
      </c>
      <c r="AV121" s="1"/>
      <c r="AW121" s="152" t="s">
        <v>395</v>
      </c>
      <c r="AX121" s="149">
        <v>0.4236111111111111</v>
      </c>
      <c r="AY121" s="149">
        <v>0.47916666666666669</v>
      </c>
      <c r="AZ121" s="1" t="s">
        <v>613</v>
      </c>
    </row>
    <row r="122" spans="1:52" x14ac:dyDescent="0.35">
      <c r="A122" s="380">
        <v>44937.754861111112</v>
      </c>
      <c r="B122" s="291">
        <v>44927</v>
      </c>
      <c r="C122" s="291" t="s">
        <v>622</v>
      </c>
      <c r="D122" s="1"/>
      <c r="E122" s="124" t="s">
        <v>2492</v>
      </c>
      <c r="F122" s="123" t="s">
        <v>634</v>
      </c>
      <c r="G122" s="124" t="s">
        <v>2109</v>
      </c>
      <c r="H122" s="158" t="s">
        <v>2493</v>
      </c>
      <c r="I122" s="408" t="s">
        <v>2494</v>
      </c>
      <c r="J122" s="124">
        <v>5003</v>
      </c>
      <c r="K122" s="124" t="s">
        <v>2495</v>
      </c>
      <c r="L122" s="155" t="s">
        <v>2119</v>
      </c>
      <c r="M122" s="152" t="s">
        <v>607</v>
      </c>
      <c r="N122" s="124">
        <v>63286</v>
      </c>
      <c r="O122" s="124">
        <v>2</v>
      </c>
      <c r="P122" s="152" t="s">
        <v>616</v>
      </c>
      <c r="Q122" s="151">
        <v>1471</v>
      </c>
      <c r="R122" s="151"/>
      <c r="S122" s="157">
        <v>115846.41</v>
      </c>
      <c r="T122" s="152" t="s">
        <v>609</v>
      </c>
      <c r="U122" s="155" t="s">
        <v>610</v>
      </c>
      <c r="V122" s="152"/>
      <c r="W122" s="141" t="s">
        <v>2496</v>
      </c>
      <c r="X122" s="141" t="s">
        <v>636</v>
      </c>
      <c r="Y122" s="141"/>
      <c r="Z122" s="137">
        <v>44943.416666666664</v>
      </c>
      <c r="AA122" s="145">
        <v>44944</v>
      </c>
      <c r="AB122" s="145">
        <v>44944</v>
      </c>
      <c r="AC122" s="169" t="s">
        <v>618</v>
      </c>
      <c r="AD122" s="1"/>
      <c r="AE122" s="145">
        <v>44942</v>
      </c>
      <c r="AF122" s="152">
        <v>168661</v>
      </c>
      <c r="AG122" s="165">
        <v>1990</v>
      </c>
      <c r="AH122" s="165">
        <v>226.51</v>
      </c>
      <c r="AI122" s="165">
        <v>191.41</v>
      </c>
      <c r="AJ122" s="165">
        <v>15.85</v>
      </c>
      <c r="AK122" s="139">
        <v>0</v>
      </c>
      <c r="AL122" s="160">
        <v>0</v>
      </c>
      <c r="AM122" s="139">
        <v>0</v>
      </c>
      <c r="AN122" s="139">
        <v>0</v>
      </c>
      <c r="AO122" s="139">
        <v>0</v>
      </c>
      <c r="AP122" s="139">
        <v>0</v>
      </c>
      <c r="AQ122" s="160">
        <v>333.92</v>
      </c>
      <c r="AR122" s="168" t="s">
        <v>1028</v>
      </c>
      <c r="AS122" s="160">
        <v>25</v>
      </c>
      <c r="AT122" s="160">
        <v>2782.69</v>
      </c>
      <c r="AU122" s="160">
        <v>2782.69</v>
      </c>
      <c r="AV122" s="1"/>
      <c r="AW122" s="152" t="s">
        <v>395</v>
      </c>
      <c r="AX122" s="149">
        <v>0.44027777777777777</v>
      </c>
      <c r="AY122" s="149">
        <v>0.65625</v>
      </c>
      <c r="AZ122" s="1" t="s">
        <v>613</v>
      </c>
    </row>
    <row r="123" spans="1:52" x14ac:dyDescent="0.35">
      <c r="A123" s="380">
        <v>44938.53402777778</v>
      </c>
      <c r="B123" s="291">
        <v>44927</v>
      </c>
      <c r="C123" s="291" t="s">
        <v>622</v>
      </c>
      <c r="D123" s="1"/>
      <c r="E123" s="124" t="s">
        <v>2497</v>
      </c>
      <c r="F123" s="123" t="s">
        <v>2360</v>
      </c>
      <c r="G123" s="124" t="s">
        <v>2109</v>
      </c>
      <c r="H123" s="158" t="s">
        <v>2498</v>
      </c>
      <c r="I123" s="408" t="s">
        <v>2499</v>
      </c>
      <c r="J123" s="124">
        <v>5014</v>
      </c>
      <c r="K123" s="124" t="s">
        <v>2500</v>
      </c>
      <c r="L123" s="155" t="s">
        <v>2119</v>
      </c>
      <c r="M123" s="152" t="s">
        <v>607</v>
      </c>
      <c r="N123" s="124">
        <v>63287</v>
      </c>
      <c r="O123" s="124">
        <v>3</v>
      </c>
      <c r="P123" s="152" t="s">
        <v>616</v>
      </c>
      <c r="Q123" s="151">
        <v>1801</v>
      </c>
      <c r="R123" s="151"/>
      <c r="S123" s="157">
        <v>436658.28</v>
      </c>
      <c r="T123" s="152" t="s">
        <v>609</v>
      </c>
      <c r="U123" s="155" t="s">
        <v>610</v>
      </c>
      <c r="V123" s="152"/>
      <c r="W123" s="141" t="s">
        <v>2501</v>
      </c>
      <c r="X123" s="141" t="s">
        <v>2502</v>
      </c>
      <c r="Y123" s="141"/>
      <c r="Z123" s="137">
        <v>44942.583333333336</v>
      </c>
      <c r="AA123" s="145">
        <v>44943</v>
      </c>
      <c r="AB123" s="145">
        <v>44943</v>
      </c>
      <c r="AC123" s="169" t="s">
        <v>618</v>
      </c>
      <c r="AD123" s="1"/>
      <c r="AE123" s="145">
        <v>44939</v>
      </c>
      <c r="AF123" s="152">
        <v>168433</v>
      </c>
      <c r="AG123" s="165">
        <v>1990</v>
      </c>
      <c r="AH123" s="165">
        <v>259.20999999999998</v>
      </c>
      <c r="AI123" s="165">
        <v>191.41</v>
      </c>
      <c r="AJ123" s="165">
        <v>336.66</v>
      </c>
      <c r="AK123" s="168">
        <v>0</v>
      </c>
      <c r="AL123" s="160">
        <v>0</v>
      </c>
      <c r="AM123" s="139">
        <v>0</v>
      </c>
      <c r="AN123" s="139">
        <v>0</v>
      </c>
      <c r="AO123" s="139">
        <v>0</v>
      </c>
      <c r="AP123" s="139">
        <v>0</v>
      </c>
      <c r="AQ123" s="160">
        <v>382.13</v>
      </c>
      <c r="AR123" s="168" t="s">
        <v>1028</v>
      </c>
      <c r="AS123" s="160">
        <v>25</v>
      </c>
      <c r="AT123" s="160">
        <f>SUM(AG123:AS123)</f>
        <v>3184.41</v>
      </c>
      <c r="AU123" s="160">
        <f>AT123</f>
        <v>3184.41</v>
      </c>
      <c r="AV123" s="1"/>
      <c r="AW123" s="152" t="s">
        <v>395</v>
      </c>
      <c r="AX123" s="149">
        <v>0.33333333333333331</v>
      </c>
      <c r="AY123" s="149">
        <v>0.39583333333333331</v>
      </c>
      <c r="AZ123" s="1" t="s">
        <v>613</v>
      </c>
    </row>
    <row r="124" spans="1:52" x14ac:dyDescent="0.35">
      <c r="A124" s="380">
        <v>44939.634722222225</v>
      </c>
      <c r="B124" s="291">
        <v>44927</v>
      </c>
      <c r="C124" s="291" t="s">
        <v>622</v>
      </c>
      <c r="D124" s="1"/>
      <c r="E124" s="124" t="s">
        <v>2503</v>
      </c>
      <c r="F124" s="123" t="s">
        <v>634</v>
      </c>
      <c r="G124" s="124" t="s">
        <v>2109</v>
      </c>
      <c r="H124" s="158" t="s">
        <v>2504</v>
      </c>
      <c r="I124" s="408" t="s">
        <v>2505</v>
      </c>
      <c r="J124" s="124">
        <v>5010</v>
      </c>
      <c r="K124" s="124" t="s">
        <v>2506</v>
      </c>
      <c r="L124" s="155" t="s">
        <v>2119</v>
      </c>
      <c r="M124" s="152" t="s">
        <v>607</v>
      </c>
      <c r="N124" s="124">
        <v>63294</v>
      </c>
      <c r="O124" s="124">
        <v>4</v>
      </c>
      <c r="P124" s="152" t="s">
        <v>616</v>
      </c>
      <c r="Q124" s="151">
        <v>3180</v>
      </c>
      <c r="R124" s="151"/>
      <c r="S124" s="157">
        <v>188772.76</v>
      </c>
      <c r="T124" s="152" t="s">
        <v>609</v>
      </c>
      <c r="U124" s="155" t="s">
        <v>610</v>
      </c>
      <c r="V124" s="152"/>
      <c r="W124" s="141" t="s">
        <v>2507</v>
      </c>
      <c r="X124" s="141" t="s">
        <v>617</v>
      </c>
      <c r="Y124" s="141"/>
      <c r="Z124" s="137">
        <v>44943.458333333336</v>
      </c>
      <c r="AA124" s="145">
        <v>44943</v>
      </c>
      <c r="AB124" s="145">
        <v>44944</v>
      </c>
      <c r="AC124" s="169" t="s">
        <v>618</v>
      </c>
      <c r="AD124" s="1"/>
      <c r="AE124" s="145">
        <v>44942</v>
      </c>
      <c r="AF124" s="152">
        <v>168662</v>
      </c>
      <c r="AG124" s="165">
        <v>1990</v>
      </c>
      <c r="AH124" s="165">
        <v>233.94</v>
      </c>
      <c r="AI124" s="165">
        <v>191.41</v>
      </c>
      <c r="AJ124" s="165">
        <v>88.77</v>
      </c>
      <c r="AK124" s="168">
        <v>0</v>
      </c>
      <c r="AL124" s="139">
        <v>0</v>
      </c>
      <c r="AM124" s="139">
        <v>0</v>
      </c>
      <c r="AN124" s="139">
        <v>0</v>
      </c>
      <c r="AO124" s="139">
        <v>0</v>
      </c>
      <c r="AP124" s="139">
        <v>0</v>
      </c>
      <c r="AQ124" s="160">
        <v>344.88</v>
      </c>
      <c r="AR124" s="168" t="s">
        <v>1028</v>
      </c>
      <c r="AS124" s="160">
        <v>25</v>
      </c>
      <c r="AT124" s="160">
        <v>2874</v>
      </c>
      <c r="AU124" s="160">
        <v>2874</v>
      </c>
      <c r="AV124" s="1"/>
      <c r="AW124" s="152" t="s">
        <v>395</v>
      </c>
      <c r="AX124" s="149">
        <v>0.34375</v>
      </c>
      <c r="AY124" s="149">
        <v>0.66388888888888886</v>
      </c>
      <c r="AZ124" s="1" t="s">
        <v>613</v>
      </c>
    </row>
    <row r="125" spans="1:52" x14ac:dyDescent="0.35">
      <c r="A125" s="380">
        <v>44939.634722222225</v>
      </c>
      <c r="B125" s="291">
        <v>44927</v>
      </c>
      <c r="C125" s="291" t="s">
        <v>622</v>
      </c>
      <c r="D125" s="1"/>
      <c r="E125" s="124" t="s">
        <v>2503</v>
      </c>
      <c r="F125" s="123" t="s">
        <v>634</v>
      </c>
      <c r="G125" s="124" t="s">
        <v>2109</v>
      </c>
      <c r="H125" s="158" t="s">
        <v>2508</v>
      </c>
      <c r="I125" s="408" t="s">
        <v>2509</v>
      </c>
      <c r="J125" s="124">
        <v>5010</v>
      </c>
      <c r="K125" s="124" t="s">
        <v>2111</v>
      </c>
      <c r="L125" s="155" t="s">
        <v>2119</v>
      </c>
      <c r="M125" s="152" t="s">
        <v>607</v>
      </c>
      <c r="N125" s="124">
        <v>63304</v>
      </c>
      <c r="O125" s="124">
        <v>7</v>
      </c>
      <c r="P125" s="152" t="s">
        <v>648</v>
      </c>
      <c r="Q125" s="151">
        <v>21800</v>
      </c>
      <c r="R125" s="151"/>
      <c r="S125" s="157">
        <v>519254.2</v>
      </c>
      <c r="T125" s="152" t="s">
        <v>609</v>
      </c>
      <c r="U125" s="155" t="s">
        <v>610</v>
      </c>
      <c r="V125" s="152"/>
      <c r="W125" s="141" t="s">
        <v>2510</v>
      </c>
      <c r="X125" s="141" t="s">
        <v>620</v>
      </c>
      <c r="Y125" s="141"/>
      <c r="Z125" s="137">
        <v>44944.375</v>
      </c>
      <c r="AA125" s="145">
        <v>44944</v>
      </c>
      <c r="AB125" s="145">
        <v>44946</v>
      </c>
      <c r="AC125" s="169" t="s">
        <v>612</v>
      </c>
      <c r="AD125" s="1"/>
      <c r="AE125" s="145">
        <v>44943</v>
      </c>
      <c r="AF125" s="152">
        <v>168851</v>
      </c>
      <c r="AG125" s="165">
        <v>2755</v>
      </c>
      <c r="AH125" s="165">
        <v>358.61</v>
      </c>
      <c r="AI125" s="165">
        <v>319.01</v>
      </c>
      <c r="AJ125" s="165">
        <v>419.25</v>
      </c>
      <c r="AK125" s="168">
        <v>0</v>
      </c>
      <c r="AL125" s="160">
        <v>0</v>
      </c>
      <c r="AM125" s="139">
        <v>0</v>
      </c>
      <c r="AN125" s="139">
        <v>0</v>
      </c>
      <c r="AO125" s="139">
        <v>25</v>
      </c>
      <c r="AP125" s="139">
        <v>0</v>
      </c>
      <c r="AQ125" s="160">
        <v>528.66</v>
      </c>
      <c r="AR125" s="168" t="s">
        <v>1028</v>
      </c>
      <c r="AS125" s="160">
        <v>25</v>
      </c>
      <c r="AT125" s="160">
        <v>4405.53</v>
      </c>
      <c r="AU125" s="160">
        <v>4405.53</v>
      </c>
      <c r="AV125" s="1" t="s">
        <v>26</v>
      </c>
      <c r="AW125" s="152" t="s">
        <v>395</v>
      </c>
      <c r="AX125" s="149">
        <v>0.3888888888888889</v>
      </c>
      <c r="AY125" s="149">
        <v>0.66388888888888886</v>
      </c>
      <c r="AZ125" s="1" t="s">
        <v>613</v>
      </c>
    </row>
    <row r="126" spans="1:52" x14ac:dyDescent="0.35">
      <c r="A126" s="380">
        <v>44939.634722222225</v>
      </c>
      <c r="B126" s="291">
        <v>44927</v>
      </c>
      <c r="C126" s="291" t="s">
        <v>622</v>
      </c>
      <c r="D126" s="1"/>
      <c r="E126" s="124" t="s">
        <v>2503</v>
      </c>
      <c r="F126" s="123" t="s">
        <v>634</v>
      </c>
      <c r="G126" s="124" t="s">
        <v>2109</v>
      </c>
      <c r="H126" s="158" t="s">
        <v>2508</v>
      </c>
      <c r="I126" s="408" t="s">
        <v>2509</v>
      </c>
      <c r="J126" s="124">
        <v>5010</v>
      </c>
      <c r="K126" s="124" t="s">
        <v>2111</v>
      </c>
      <c r="L126" s="155" t="s">
        <v>2119</v>
      </c>
      <c r="M126" s="152" t="s">
        <v>607</v>
      </c>
      <c r="N126" s="124">
        <v>63297</v>
      </c>
      <c r="O126" s="124">
        <v>7</v>
      </c>
      <c r="P126" s="152" t="s">
        <v>648</v>
      </c>
      <c r="Q126" s="151">
        <v>22357</v>
      </c>
      <c r="R126" s="151"/>
      <c r="S126" s="157">
        <v>524018.01</v>
      </c>
      <c r="T126" s="152" t="s">
        <v>609</v>
      </c>
      <c r="U126" s="155" t="s">
        <v>610</v>
      </c>
      <c r="V126" s="152"/>
      <c r="W126" s="141" t="s">
        <v>2510</v>
      </c>
      <c r="X126" s="141" t="s">
        <v>620</v>
      </c>
      <c r="Y126" s="141"/>
      <c r="Z126" s="137">
        <v>44944.375</v>
      </c>
      <c r="AA126" s="145">
        <v>44944</v>
      </c>
      <c r="AB126" s="145">
        <v>44946</v>
      </c>
      <c r="AC126" s="169" t="s">
        <v>628</v>
      </c>
      <c r="AD126" s="1"/>
      <c r="AE126" s="145">
        <v>44945</v>
      </c>
      <c r="AF126" s="152">
        <v>169130</v>
      </c>
      <c r="AG126" s="165">
        <v>2755</v>
      </c>
      <c r="AH126" s="165">
        <v>359.1</v>
      </c>
      <c r="AI126" s="165">
        <v>319.01</v>
      </c>
      <c r="AJ126" s="165">
        <v>424.02</v>
      </c>
      <c r="AK126" s="168">
        <v>0</v>
      </c>
      <c r="AL126" s="160">
        <v>0</v>
      </c>
      <c r="AM126" s="139">
        <v>0</v>
      </c>
      <c r="AN126" s="139">
        <v>0</v>
      </c>
      <c r="AO126" s="139">
        <v>0</v>
      </c>
      <c r="AP126" s="139">
        <v>0</v>
      </c>
      <c r="AQ126" s="160">
        <v>529.38</v>
      </c>
      <c r="AR126" s="168" t="s">
        <v>1028</v>
      </c>
      <c r="AS126" s="160">
        <v>25</v>
      </c>
      <c r="AT126" s="160">
        <v>4411.51</v>
      </c>
      <c r="AU126" s="160">
        <v>4411.51</v>
      </c>
      <c r="AV126" s="1"/>
      <c r="AW126" s="152" t="s">
        <v>395</v>
      </c>
      <c r="AX126" s="149">
        <v>0.48958333333333331</v>
      </c>
      <c r="AY126" s="149">
        <v>0.65972222222222221</v>
      </c>
      <c r="AZ126" s="1" t="s">
        <v>613</v>
      </c>
    </row>
    <row r="127" spans="1:52" x14ac:dyDescent="0.35">
      <c r="A127" s="380">
        <v>44939.634722222225</v>
      </c>
      <c r="B127" s="291">
        <v>44927</v>
      </c>
      <c r="C127" s="291" t="s">
        <v>622</v>
      </c>
      <c r="D127" s="1"/>
      <c r="E127" s="124" t="s">
        <v>2503</v>
      </c>
      <c r="F127" s="123" t="s">
        <v>634</v>
      </c>
      <c r="G127" s="124" t="s">
        <v>2109</v>
      </c>
      <c r="H127" s="158" t="s">
        <v>2508</v>
      </c>
      <c r="I127" s="408" t="s">
        <v>2509</v>
      </c>
      <c r="J127" s="124">
        <v>5010</v>
      </c>
      <c r="K127" s="124" t="s">
        <v>2111</v>
      </c>
      <c r="L127" s="155" t="s">
        <v>2119</v>
      </c>
      <c r="M127" s="152" t="s">
        <v>607</v>
      </c>
      <c r="N127" s="124">
        <v>63303</v>
      </c>
      <c r="O127" s="124">
        <v>7</v>
      </c>
      <c r="P127" s="152" t="s">
        <v>648</v>
      </c>
      <c r="Q127" s="151">
        <v>24161</v>
      </c>
      <c r="R127" s="151"/>
      <c r="S127" s="157">
        <v>574037.91</v>
      </c>
      <c r="T127" s="152" t="s">
        <v>609</v>
      </c>
      <c r="U127" s="155" t="s">
        <v>610</v>
      </c>
      <c r="V127" s="152"/>
      <c r="W127" s="141" t="s">
        <v>2510</v>
      </c>
      <c r="X127" s="141" t="s">
        <v>620</v>
      </c>
      <c r="Y127" s="141"/>
      <c r="Z127" s="137">
        <v>44944.375</v>
      </c>
      <c r="AA127" s="145">
        <v>44944</v>
      </c>
      <c r="AB127" s="145">
        <v>44946</v>
      </c>
      <c r="AC127" s="169" t="s">
        <v>612</v>
      </c>
      <c r="AD127" s="1"/>
      <c r="AE127" s="145">
        <v>44943</v>
      </c>
      <c r="AF127" s="152">
        <v>168852</v>
      </c>
      <c r="AG127" s="165">
        <v>2755</v>
      </c>
      <c r="AH127" s="165">
        <v>364.19</v>
      </c>
      <c r="AI127" s="165">
        <v>319.01</v>
      </c>
      <c r="AJ127" s="165">
        <v>474.04</v>
      </c>
      <c r="AK127" s="168">
        <v>0</v>
      </c>
      <c r="AL127" s="160">
        <v>0</v>
      </c>
      <c r="AM127" s="139">
        <v>0</v>
      </c>
      <c r="AN127" s="139">
        <v>0</v>
      </c>
      <c r="AO127" s="139">
        <v>25</v>
      </c>
      <c r="AP127" s="139">
        <v>0</v>
      </c>
      <c r="AQ127" s="160">
        <v>536.9</v>
      </c>
      <c r="AR127" s="168" t="s">
        <v>1028</v>
      </c>
      <c r="AS127" s="160">
        <v>25</v>
      </c>
      <c r="AT127" s="160">
        <v>4474.1400000000003</v>
      </c>
      <c r="AU127" s="160">
        <v>4474.1400000000003</v>
      </c>
      <c r="AV127" s="1" t="s">
        <v>26</v>
      </c>
      <c r="AW127" s="152" t="s">
        <v>395</v>
      </c>
      <c r="AX127" s="149">
        <v>0.34027777777777773</v>
      </c>
      <c r="AY127" s="149">
        <v>0.52083333333333337</v>
      </c>
      <c r="AZ127" s="1" t="s">
        <v>613</v>
      </c>
    </row>
    <row r="128" spans="1:52" x14ac:dyDescent="0.35">
      <c r="A128" s="380">
        <v>44939.634722222225</v>
      </c>
      <c r="B128" s="291">
        <v>44927</v>
      </c>
      <c r="C128" s="291" t="s">
        <v>622</v>
      </c>
      <c r="D128" s="1"/>
      <c r="E128" s="124" t="s">
        <v>2503</v>
      </c>
      <c r="F128" s="123" t="s">
        <v>559</v>
      </c>
      <c r="G128" s="124" t="s">
        <v>2109</v>
      </c>
      <c r="H128" s="158" t="s">
        <v>2511</v>
      </c>
      <c r="I128" s="408" t="s">
        <v>2512</v>
      </c>
      <c r="J128" s="124">
        <v>5010</v>
      </c>
      <c r="K128" s="124" t="s">
        <v>2513</v>
      </c>
      <c r="L128" s="155" t="s">
        <v>2119</v>
      </c>
      <c r="M128" s="152" t="s">
        <v>607</v>
      </c>
      <c r="N128" s="124">
        <v>63308</v>
      </c>
      <c r="O128" s="124">
        <v>3</v>
      </c>
      <c r="P128" s="152" t="s">
        <v>2514</v>
      </c>
      <c r="Q128" s="151">
        <v>11700</v>
      </c>
      <c r="R128" s="151"/>
      <c r="S128" s="157">
        <v>153432.82</v>
      </c>
      <c r="T128" s="152" t="s">
        <v>609</v>
      </c>
      <c r="U128" s="155" t="s">
        <v>610</v>
      </c>
      <c r="V128" s="152"/>
      <c r="W128" s="141" t="s">
        <v>2515</v>
      </c>
      <c r="X128" s="141" t="s">
        <v>626</v>
      </c>
      <c r="Y128" s="141"/>
      <c r="Z128" s="137">
        <v>44944.583333333336</v>
      </c>
      <c r="AA128" s="145">
        <v>44945</v>
      </c>
      <c r="AB128" s="145">
        <v>44945</v>
      </c>
      <c r="AC128" s="169" t="s">
        <v>612</v>
      </c>
      <c r="AD128" s="1"/>
      <c r="AE128" s="145">
        <v>44943</v>
      </c>
      <c r="AF128" s="152">
        <v>168862</v>
      </c>
      <c r="AG128" s="165">
        <v>2755</v>
      </c>
      <c r="AH128" s="165">
        <v>321.32</v>
      </c>
      <c r="AI128" s="165">
        <v>319.01</v>
      </c>
      <c r="AJ128" s="165">
        <v>53.43</v>
      </c>
      <c r="AK128" s="168">
        <v>0</v>
      </c>
      <c r="AL128" s="160">
        <v>0</v>
      </c>
      <c r="AM128" s="139">
        <v>0</v>
      </c>
      <c r="AN128" s="139">
        <v>0</v>
      </c>
      <c r="AO128" s="139">
        <v>0</v>
      </c>
      <c r="AP128" s="139">
        <v>0</v>
      </c>
      <c r="AQ128" s="160">
        <v>473.69</v>
      </c>
      <c r="AR128" s="168" t="s">
        <v>1028</v>
      </c>
      <c r="AS128" s="160">
        <v>25</v>
      </c>
      <c r="AT128" s="160">
        <v>3947.45</v>
      </c>
      <c r="AU128" s="160">
        <v>3947.45</v>
      </c>
      <c r="AV128" s="1"/>
      <c r="AW128" s="152" t="s">
        <v>395</v>
      </c>
      <c r="AX128" s="149">
        <v>0.33333333333333331</v>
      </c>
      <c r="AY128" s="149">
        <v>0.48819444444444443</v>
      </c>
      <c r="AZ128" s="1" t="s">
        <v>613</v>
      </c>
    </row>
    <row r="129" spans="1:52" x14ac:dyDescent="0.35">
      <c r="A129" s="380">
        <v>44939.634722222225</v>
      </c>
      <c r="B129" s="291">
        <v>44927</v>
      </c>
      <c r="C129" s="291" t="s">
        <v>622</v>
      </c>
      <c r="D129" s="1"/>
      <c r="E129" s="124" t="s">
        <v>2503</v>
      </c>
      <c r="F129" s="123" t="s">
        <v>559</v>
      </c>
      <c r="G129" s="124" t="s">
        <v>2109</v>
      </c>
      <c r="H129" s="158" t="s">
        <v>2511</v>
      </c>
      <c r="I129" s="408" t="s">
        <v>2512</v>
      </c>
      <c r="J129" s="124">
        <v>5010</v>
      </c>
      <c r="K129" s="124" t="s">
        <v>2516</v>
      </c>
      <c r="L129" s="155" t="s">
        <v>606</v>
      </c>
      <c r="M129" s="152" t="s">
        <v>607</v>
      </c>
      <c r="N129" s="124">
        <v>63310</v>
      </c>
      <c r="O129" s="124">
        <v>3</v>
      </c>
      <c r="P129" s="152" t="s">
        <v>564</v>
      </c>
      <c r="Q129" s="151">
        <v>11700</v>
      </c>
      <c r="R129" s="151"/>
      <c r="S129" s="157">
        <v>153432.81</v>
      </c>
      <c r="T129" s="152" t="s">
        <v>609</v>
      </c>
      <c r="U129" s="155" t="s">
        <v>610</v>
      </c>
      <c r="V129" s="152"/>
      <c r="W129" s="158" t="s">
        <v>2515</v>
      </c>
      <c r="X129" s="141" t="s">
        <v>626</v>
      </c>
      <c r="Y129" s="141"/>
      <c r="Z129" s="137">
        <v>44944.666666666664</v>
      </c>
      <c r="AA129" s="145">
        <v>44945</v>
      </c>
      <c r="AB129" s="145">
        <v>44945</v>
      </c>
      <c r="AC129" s="169" t="s">
        <v>612</v>
      </c>
      <c r="AD129" s="1"/>
      <c r="AE129" s="145">
        <v>44943</v>
      </c>
      <c r="AF129" s="152">
        <v>168857</v>
      </c>
      <c r="AG129" s="165">
        <v>2755</v>
      </c>
      <c r="AH129" s="165">
        <v>321.32</v>
      </c>
      <c r="AI129" s="165">
        <v>319.01</v>
      </c>
      <c r="AJ129" s="165">
        <v>53.43</v>
      </c>
      <c r="AK129" s="168">
        <v>0</v>
      </c>
      <c r="AL129" s="160">
        <v>0</v>
      </c>
      <c r="AM129" s="139">
        <v>0</v>
      </c>
      <c r="AN129" s="139">
        <v>0</v>
      </c>
      <c r="AO129" s="139">
        <v>0</v>
      </c>
      <c r="AP129" s="139">
        <v>0</v>
      </c>
      <c r="AQ129" s="160">
        <v>473.69</v>
      </c>
      <c r="AR129" s="168" t="s">
        <v>1028</v>
      </c>
      <c r="AS129" s="160">
        <v>25</v>
      </c>
      <c r="AT129" s="160">
        <v>3947.45</v>
      </c>
      <c r="AU129" s="160">
        <v>3947.45</v>
      </c>
      <c r="AV129" s="1"/>
      <c r="AW129" s="152" t="s">
        <v>395</v>
      </c>
      <c r="AX129" s="149">
        <v>0.33333333333333331</v>
      </c>
      <c r="AY129" s="149">
        <v>0.6069444444444444</v>
      </c>
      <c r="AZ129" s="1" t="s">
        <v>613</v>
      </c>
    </row>
    <row r="130" spans="1:52" x14ac:dyDescent="0.35">
      <c r="A130" s="380">
        <v>44939.634722222225</v>
      </c>
      <c r="B130" s="291">
        <v>44927</v>
      </c>
      <c r="C130" s="291" t="s">
        <v>622</v>
      </c>
      <c r="D130" s="1"/>
      <c r="E130" s="124" t="s">
        <v>2503</v>
      </c>
      <c r="F130" s="123" t="s">
        <v>559</v>
      </c>
      <c r="G130" s="124" t="s">
        <v>2109</v>
      </c>
      <c r="H130" s="158" t="s">
        <v>2511</v>
      </c>
      <c r="I130" s="408" t="s">
        <v>2512</v>
      </c>
      <c r="J130" s="124">
        <v>5010</v>
      </c>
      <c r="K130" s="124" t="s">
        <v>2516</v>
      </c>
      <c r="L130" s="155" t="s">
        <v>606</v>
      </c>
      <c r="M130" s="152" t="s">
        <v>607</v>
      </c>
      <c r="N130" s="124">
        <v>63308</v>
      </c>
      <c r="O130" s="124">
        <v>3</v>
      </c>
      <c r="P130" s="152" t="s">
        <v>564</v>
      </c>
      <c r="Q130" s="151">
        <v>11700</v>
      </c>
      <c r="R130" s="151"/>
      <c r="S130" s="157">
        <v>153432.82</v>
      </c>
      <c r="T130" s="152" t="s">
        <v>609</v>
      </c>
      <c r="U130" s="155" t="s">
        <v>610</v>
      </c>
      <c r="V130" s="152"/>
      <c r="W130" s="158" t="s">
        <v>2515</v>
      </c>
      <c r="X130" s="141" t="s">
        <v>626</v>
      </c>
      <c r="Y130" s="141"/>
      <c r="Z130" s="137">
        <v>44944.666666666664</v>
      </c>
      <c r="AA130" s="145">
        <v>44945</v>
      </c>
      <c r="AB130" s="145">
        <v>44945</v>
      </c>
      <c r="AC130" s="169" t="s">
        <v>612</v>
      </c>
      <c r="AD130" s="1"/>
      <c r="AE130" s="145">
        <v>44943</v>
      </c>
      <c r="AF130" s="152">
        <v>168862</v>
      </c>
      <c r="AG130" s="165">
        <v>2755</v>
      </c>
      <c r="AH130" s="165">
        <v>321.32</v>
      </c>
      <c r="AI130" s="165">
        <v>319.01</v>
      </c>
      <c r="AJ130" s="165">
        <v>53.43</v>
      </c>
      <c r="AK130" s="168">
        <v>0</v>
      </c>
      <c r="AL130" s="160">
        <v>0</v>
      </c>
      <c r="AM130" s="139">
        <v>0</v>
      </c>
      <c r="AN130" s="139">
        <v>0</v>
      </c>
      <c r="AO130" s="139">
        <v>0</v>
      </c>
      <c r="AP130" s="139">
        <v>0</v>
      </c>
      <c r="AQ130" s="160">
        <v>473.69</v>
      </c>
      <c r="AR130" s="168" t="s">
        <v>1028</v>
      </c>
      <c r="AS130" s="160">
        <v>25</v>
      </c>
      <c r="AT130" s="160">
        <v>3947.45</v>
      </c>
      <c r="AU130" s="160">
        <v>3947.45</v>
      </c>
      <c r="AV130" s="1"/>
      <c r="AW130" s="152" t="s">
        <v>395</v>
      </c>
      <c r="AX130" s="149">
        <v>0.33333333333333331</v>
      </c>
      <c r="AY130" s="149">
        <v>0.6069444444444444</v>
      </c>
      <c r="AZ130" s="1" t="s">
        <v>613</v>
      </c>
    </row>
    <row r="131" spans="1:52" x14ac:dyDescent="0.35">
      <c r="A131" s="380">
        <v>44939.634722222225</v>
      </c>
      <c r="B131" s="291">
        <v>44927</v>
      </c>
      <c r="C131" s="291" t="s">
        <v>622</v>
      </c>
      <c r="D131" s="1"/>
      <c r="E131" s="124" t="s">
        <v>2503</v>
      </c>
      <c r="F131" s="123" t="s">
        <v>634</v>
      </c>
      <c r="G131" s="124" t="s">
        <v>2109</v>
      </c>
      <c r="H131" s="158" t="s">
        <v>2508</v>
      </c>
      <c r="I131" s="408" t="s">
        <v>2509</v>
      </c>
      <c r="J131" s="124">
        <v>5010</v>
      </c>
      <c r="K131" s="124" t="s">
        <v>2111</v>
      </c>
      <c r="L131" s="155" t="s">
        <v>2119</v>
      </c>
      <c r="M131" s="152" t="s">
        <v>607</v>
      </c>
      <c r="N131" s="124">
        <v>63302</v>
      </c>
      <c r="O131" s="124">
        <v>8</v>
      </c>
      <c r="P131" s="152" t="s">
        <v>648</v>
      </c>
      <c r="Q131" s="151">
        <v>22398</v>
      </c>
      <c r="R131" s="151"/>
      <c r="S131" s="157">
        <v>524018.01</v>
      </c>
      <c r="T131" s="152" t="s">
        <v>609</v>
      </c>
      <c r="U131" s="155" t="s">
        <v>610</v>
      </c>
      <c r="V131" s="152"/>
      <c r="W131" s="141" t="s">
        <v>2510</v>
      </c>
      <c r="X131" s="141" t="s">
        <v>620</v>
      </c>
      <c r="Y131" s="141"/>
      <c r="Z131" s="137">
        <v>44945.375</v>
      </c>
      <c r="AA131" s="145">
        <v>44945</v>
      </c>
      <c r="AB131" s="145">
        <v>44949</v>
      </c>
      <c r="AC131" s="169" t="s">
        <v>612</v>
      </c>
      <c r="AD131" s="1"/>
      <c r="AE131" s="145">
        <v>44943</v>
      </c>
      <c r="AF131" s="152">
        <v>168853</v>
      </c>
      <c r="AG131" s="165">
        <v>2755</v>
      </c>
      <c r="AH131" s="165">
        <v>359.1</v>
      </c>
      <c r="AI131" s="165">
        <v>319.01</v>
      </c>
      <c r="AJ131" s="165">
        <v>424.02</v>
      </c>
      <c r="AK131" s="168">
        <v>0</v>
      </c>
      <c r="AL131" s="160">
        <v>0</v>
      </c>
      <c r="AM131" s="139">
        <v>0</v>
      </c>
      <c r="AN131" s="139">
        <v>0</v>
      </c>
      <c r="AO131" s="139">
        <v>25</v>
      </c>
      <c r="AP131" s="139">
        <v>0</v>
      </c>
      <c r="AQ131" s="160">
        <v>529.38</v>
      </c>
      <c r="AR131" s="168" t="s">
        <v>1028</v>
      </c>
      <c r="AS131" s="160">
        <v>25</v>
      </c>
      <c r="AT131" s="160">
        <v>4411.51</v>
      </c>
      <c r="AU131" s="160">
        <v>4411.51</v>
      </c>
      <c r="AV131" s="1" t="s">
        <v>26</v>
      </c>
      <c r="AW131" s="152" t="s">
        <v>395</v>
      </c>
      <c r="AX131" s="149">
        <v>0.37847222222222227</v>
      </c>
      <c r="AY131" s="149">
        <v>0.48958333333333331</v>
      </c>
      <c r="AZ131" s="1" t="s">
        <v>613</v>
      </c>
    </row>
    <row r="132" spans="1:52" x14ac:dyDescent="0.35">
      <c r="A132" s="380">
        <v>44942.434027777781</v>
      </c>
      <c r="B132" s="291">
        <v>44927</v>
      </c>
      <c r="C132" s="291" t="s">
        <v>622</v>
      </c>
      <c r="D132" s="1"/>
      <c r="E132" s="124" t="s">
        <v>2517</v>
      </c>
      <c r="F132" s="123" t="s">
        <v>634</v>
      </c>
      <c r="G132" s="124" t="s">
        <v>2109</v>
      </c>
      <c r="H132" s="158" t="s">
        <v>2508</v>
      </c>
      <c r="I132" s="408" t="s">
        <v>2509</v>
      </c>
      <c r="J132" s="124">
        <v>5010</v>
      </c>
      <c r="K132" s="124" t="s">
        <v>2111</v>
      </c>
      <c r="L132" s="155" t="s">
        <v>2119</v>
      </c>
      <c r="M132" s="152" t="s">
        <v>607</v>
      </c>
      <c r="N132" s="124">
        <v>63301</v>
      </c>
      <c r="O132" s="124">
        <v>8</v>
      </c>
      <c r="P132" s="152" t="s">
        <v>648</v>
      </c>
      <c r="Q132" s="151">
        <v>22692</v>
      </c>
      <c r="R132" s="151"/>
      <c r="S132" s="157">
        <v>526399.9</v>
      </c>
      <c r="T132" s="152" t="s">
        <v>609</v>
      </c>
      <c r="U132" s="155" t="s">
        <v>610</v>
      </c>
      <c r="V132" s="152"/>
      <c r="W132" s="141" t="s">
        <v>2510</v>
      </c>
      <c r="X132" s="141" t="s">
        <v>620</v>
      </c>
      <c r="Y132" s="141"/>
      <c r="Z132" s="137">
        <v>44945.375</v>
      </c>
      <c r="AA132" s="145">
        <v>44945.375</v>
      </c>
      <c r="AB132" s="145">
        <v>44949</v>
      </c>
      <c r="AC132" s="169" t="s">
        <v>612</v>
      </c>
      <c r="AD132" s="1"/>
      <c r="AE132" s="145">
        <v>44944</v>
      </c>
      <c r="AF132" s="152">
        <v>169005</v>
      </c>
      <c r="AG132" s="165">
        <v>2755</v>
      </c>
      <c r="AH132" s="165">
        <v>359.34</v>
      </c>
      <c r="AI132" s="165">
        <v>319.01</v>
      </c>
      <c r="AJ132" s="165">
        <v>426.4</v>
      </c>
      <c r="AK132" s="168">
        <v>0</v>
      </c>
      <c r="AL132" s="160">
        <v>0</v>
      </c>
      <c r="AM132" s="139">
        <v>0</v>
      </c>
      <c r="AN132" s="139">
        <v>0</v>
      </c>
      <c r="AO132" s="139">
        <v>0</v>
      </c>
      <c r="AP132" s="139">
        <v>0</v>
      </c>
      <c r="AQ132" s="160">
        <v>529.74</v>
      </c>
      <c r="AR132" s="168" t="s">
        <v>1028</v>
      </c>
      <c r="AS132" s="160">
        <v>25</v>
      </c>
      <c r="AT132" s="160">
        <v>4414.49</v>
      </c>
      <c r="AU132" s="160">
        <v>4414.49</v>
      </c>
      <c r="AV132" s="1"/>
      <c r="AW132" s="152" t="s">
        <v>395</v>
      </c>
      <c r="AX132" s="149">
        <v>0.54861111111111105</v>
      </c>
      <c r="AY132" s="149">
        <v>0.69791666666666663</v>
      </c>
      <c r="AZ132" s="1" t="s">
        <v>613</v>
      </c>
    </row>
    <row r="133" spans="1:52" ht="18.75" customHeight="1" x14ac:dyDescent="0.35">
      <c r="A133" s="380">
        <v>44942.434027777781</v>
      </c>
      <c r="B133" s="291">
        <v>44927</v>
      </c>
      <c r="C133" s="291" t="s">
        <v>622</v>
      </c>
      <c r="D133" s="1"/>
      <c r="E133" s="124" t="s">
        <v>2517</v>
      </c>
      <c r="F133" s="123" t="s">
        <v>634</v>
      </c>
      <c r="G133" s="124" t="s">
        <v>2109</v>
      </c>
      <c r="H133" s="158" t="s">
        <v>2508</v>
      </c>
      <c r="I133" s="408" t="s">
        <v>2509</v>
      </c>
      <c r="J133" s="124">
        <v>5010</v>
      </c>
      <c r="K133" s="124" t="s">
        <v>2111</v>
      </c>
      <c r="L133" s="155" t="s">
        <v>2119</v>
      </c>
      <c r="M133" s="152" t="s">
        <v>607</v>
      </c>
      <c r="N133" s="124">
        <v>63298</v>
      </c>
      <c r="O133" s="124">
        <v>8</v>
      </c>
      <c r="P133" s="152" t="s">
        <v>648</v>
      </c>
      <c r="Q133" s="151">
        <v>24034</v>
      </c>
      <c r="R133" s="151"/>
      <c r="S133" s="157">
        <v>571656.01</v>
      </c>
      <c r="T133" s="152" t="s">
        <v>609</v>
      </c>
      <c r="U133" s="155" t="s">
        <v>610</v>
      </c>
      <c r="V133" s="152"/>
      <c r="W133" s="141" t="s">
        <v>2510</v>
      </c>
      <c r="X133" s="141" t="s">
        <v>620</v>
      </c>
      <c r="Y133" s="141"/>
      <c r="Z133" s="137">
        <v>44946.375</v>
      </c>
      <c r="AA133" s="145">
        <v>44946.375</v>
      </c>
      <c r="AB133" s="145">
        <v>44950</v>
      </c>
      <c r="AC133" s="169" t="s">
        <v>612</v>
      </c>
      <c r="AD133" s="1"/>
      <c r="AE133" s="145">
        <v>44945</v>
      </c>
      <c r="AF133" s="152">
        <v>169137</v>
      </c>
      <c r="AG133" s="165">
        <v>2755</v>
      </c>
      <c r="AH133" s="165">
        <v>363.95</v>
      </c>
      <c r="AI133" s="165">
        <v>319.01</v>
      </c>
      <c r="AJ133" s="165">
        <v>471.66</v>
      </c>
      <c r="AK133" s="168">
        <v>0</v>
      </c>
      <c r="AL133" s="160">
        <v>0</v>
      </c>
      <c r="AM133" s="139">
        <v>0</v>
      </c>
      <c r="AN133" s="139">
        <v>0</v>
      </c>
      <c r="AO133" s="139">
        <v>0</v>
      </c>
      <c r="AP133" s="139">
        <v>0</v>
      </c>
      <c r="AQ133" s="160">
        <v>536.54</v>
      </c>
      <c r="AR133" s="168" t="s">
        <v>1028</v>
      </c>
      <c r="AS133" s="160">
        <v>25</v>
      </c>
      <c r="AT133" s="160">
        <v>4471.16</v>
      </c>
      <c r="AU133" s="160">
        <v>4471.16</v>
      </c>
      <c r="AV133" s="1"/>
      <c r="AW133" s="152" t="s">
        <v>395</v>
      </c>
      <c r="AX133" s="149">
        <v>0.4375</v>
      </c>
      <c r="AY133" s="149">
        <v>0.64861111111111114</v>
      </c>
      <c r="AZ133" s="1" t="s">
        <v>613</v>
      </c>
    </row>
    <row r="134" spans="1:52" ht="18.75" customHeight="1" x14ac:dyDescent="0.35">
      <c r="A134" s="380">
        <v>44942.434027777781</v>
      </c>
      <c r="B134" s="291">
        <v>44927</v>
      </c>
      <c r="C134" s="291" t="s">
        <v>622</v>
      </c>
      <c r="D134" s="1"/>
      <c r="E134" s="124" t="s">
        <v>2517</v>
      </c>
      <c r="F134" s="123" t="s">
        <v>2360</v>
      </c>
      <c r="G134" s="124" t="s">
        <v>2109</v>
      </c>
      <c r="H134" s="158" t="s">
        <v>2518</v>
      </c>
      <c r="I134" s="408" t="s">
        <v>2519</v>
      </c>
      <c r="J134" s="124">
        <v>5014</v>
      </c>
      <c r="K134" s="124" t="s">
        <v>2520</v>
      </c>
      <c r="L134" s="155" t="s">
        <v>606</v>
      </c>
      <c r="M134" s="152" t="s">
        <v>607</v>
      </c>
      <c r="N134" s="124">
        <v>63339</v>
      </c>
      <c r="O134" s="124">
        <v>1</v>
      </c>
      <c r="P134" s="152" t="s">
        <v>616</v>
      </c>
      <c r="Q134" s="151">
        <v>170</v>
      </c>
      <c r="R134" s="151"/>
      <c r="S134" s="157">
        <v>10372.93</v>
      </c>
      <c r="T134" s="152" t="s">
        <v>609</v>
      </c>
      <c r="U134" s="155" t="s">
        <v>610</v>
      </c>
      <c r="V134" s="152"/>
      <c r="W134" s="141" t="s">
        <v>2521</v>
      </c>
      <c r="X134" s="141" t="s">
        <v>2522</v>
      </c>
      <c r="Y134" s="141"/>
      <c r="Z134" s="137">
        <v>44948.625</v>
      </c>
      <c r="AA134" s="145">
        <v>44949</v>
      </c>
      <c r="AB134" s="145">
        <v>44949</v>
      </c>
      <c r="AC134" s="169" t="s">
        <v>628</v>
      </c>
      <c r="AD134" s="1"/>
      <c r="AE134" s="145">
        <v>44946</v>
      </c>
      <c r="AF134" s="152">
        <v>169200</v>
      </c>
      <c r="AG134" s="165">
        <v>1990</v>
      </c>
      <c r="AH134" s="165">
        <v>218.35</v>
      </c>
      <c r="AI134" s="165">
        <v>127.2</v>
      </c>
      <c r="AJ134" s="168">
        <v>0</v>
      </c>
      <c r="AK134" s="168">
        <v>0</v>
      </c>
      <c r="AL134" s="160">
        <v>0</v>
      </c>
      <c r="AM134" s="139">
        <v>0</v>
      </c>
      <c r="AN134" s="139">
        <v>0</v>
      </c>
      <c r="AO134" s="139">
        <v>0</v>
      </c>
      <c r="AP134" s="139">
        <v>0</v>
      </c>
      <c r="AQ134" s="160">
        <v>321.89</v>
      </c>
      <c r="AR134" s="168" t="s">
        <v>1028</v>
      </c>
      <c r="AS134" s="160">
        <v>25</v>
      </c>
      <c r="AT134" s="160">
        <v>2682.44</v>
      </c>
      <c r="AU134" s="160">
        <v>2682.44</v>
      </c>
      <c r="AV134" s="1"/>
      <c r="AW134" s="152" t="s">
        <v>395</v>
      </c>
      <c r="AX134" s="149">
        <v>0.51388888888888895</v>
      </c>
      <c r="AY134" s="149">
        <v>0.62847222222222221</v>
      </c>
      <c r="AZ134" s="1" t="s">
        <v>613</v>
      </c>
    </row>
    <row r="135" spans="1:52" ht="18.75" customHeight="1" x14ac:dyDescent="0.35">
      <c r="A135" s="380">
        <v>44943.838194444441</v>
      </c>
      <c r="B135" s="291">
        <v>44927</v>
      </c>
      <c r="C135" s="291" t="s">
        <v>42</v>
      </c>
      <c r="D135" s="1"/>
      <c r="E135" s="124" t="s">
        <v>2523</v>
      </c>
      <c r="F135" s="123" t="s">
        <v>562</v>
      </c>
      <c r="G135" s="124" t="s">
        <v>2109</v>
      </c>
      <c r="H135" s="158" t="s">
        <v>2524</v>
      </c>
      <c r="I135" s="408" t="s">
        <v>2525</v>
      </c>
      <c r="J135" s="124">
        <v>5014</v>
      </c>
      <c r="K135" s="124" t="s">
        <v>2526</v>
      </c>
      <c r="L135" s="155">
        <v>44949</v>
      </c>
      <c r="M135" s="152" t="s">
        <v>607</v>
      </c>
      <c r="N135" s="124">
        <v>63326</v>
      </c>
      <c r="O135" s="124">
        <v>15</v>
      </c>
      <c r="P135" s="152" t="s">
        <v>616</v>
      </c>
      <c r="Q135" s="151">
        <v>26203</v>
      </c>
      <c r="R135" s="151"/>
      <c r="S135" s="157">
        <v>591257.78</v>
      </c>
      <c r="T135" s="152" t="s">
        <v>609</v>
      </c>
      <c r="U135" s="155" t="s">
        <v>610</v>
      </c>
      <c r="V135" s="152"/>
      <c r="W135" s="141" t="s">
        <v>2527</v>
      </c>
      <c r="X135" s="141" t="s">
        <v>2528</v>
      </c>
      <c r="Y135" s="141"/>
      <c r="Z135" s="137">
        <v>44946.291666666664</v>
      </c>
      <c r="AA135" s="145">
        <v>44949</v>
      </c>
      <c r="AB135" s="145">
        <v>44949</v>
      </c>
      <c r="AC135" s="169" t="s">
        <v>628</v>
      </c>
      <c r="AD135" s="1"/>
      <c r="AE135" s="145">
        <v>44945</v>
      </c>
      <c r="AF135" s="152">
        <v>169125</v>
      </c>
      <c r="AG135" s="165">
        <v>2755</v>
      </c>
      <c r="AH135" s="165">
        <v>442.66</v>
      </c>
      <c r="AI135" s="165">
        <v>382.81</v>
      </c>
      <c r="AJ135" s="165">
        <v>491.26</v>
      </c>
      <c r="AK135" s="168">
        <v>0</v>
      </c>
      <c r="AL135" s="160">
        <v>0</v>
      </c>
      <c r="AM135" s="139">
        <v>0</v>
      </c>
      <c r="AN135" s="139">
        <v>0</v>
      </c>
      <c r="AO135" s="139">
        <v>688.75</v>
      </c>
      <c r="AP135" s="139">
        <v>0</v>
      </c>
      <c r="AQ135" s="160">
        <v>652.57000000000005</v>
      </c>
      <c r="AR135" s="168" t="s">
        <v>1028</v>
      </c>
      <c r="AS135" s="160">
        <v>25</v>
      </c>
      <c r="AT135" s="160">
        <v>5438.05</v>
      </c>
      <c r="AU135" s="160">
        <v>5438.05</v>
      </c>
      <c r="AV135" s="1" t="s">
        <v>2529</v>
      </c>
      <c r="AW135" s="152" t="s">
        <v>395</v>
      </c>
      <c r="AX135" s="149">
        <v>0.34027777777777773</v>
      </c>
      <c r="AY135" s="149">
        <v>0.56944444444444442</v>
      </c>
      <c r="AZ135" s="1" t="s">
        <v>613</v>
      </c>
    </row>
    <row r="136" spans="1:52" ht="18.75" customHeight="1" x14ac:dyDescent="0.35">
      <c r="A136" s="380">
        <v>44943.838194444441</v>
      </c>
      <c r="B136" s="291">
        <v>44927</v>
      </c>
      <c r="C136" s="291" t="s">
        <v>42</v>
      </c>
      <c r="D136" s="1"/>
      <c r="E136" s="124" t="s">
        <v>2523</v>
      </c>
      <c r="F136" s="123" t="s">
        <v>562</v>
      </c>
      <c r="G136" s="124" t="s">
        <v>2109</v>
      </c>
      <c r="H136" s="158" t="s">
        <v>2524</v>
      </c>
      <c r="I136" s="408" t="s">
        <v>2525</v>
      </c>
      <c r="J136" s="124">
        <v>5014</v>
      </c>
      <c r="K136" s="124" t="s">
        <v>2526</v>
      </c>
      <c r="L136" s="155">
        <v>44949</v>
      </c>
      <c r="M136" s="152" t="s">
        <v>607</v>
      </c>
      <c r="N136" s="124">
        <v>63325</v>
      </c>
      <c r="O136" s="124">
        <v>18</v>
      </c>
      <c r="P136" s="152" t="s">
        <v>616</v>
      </c>
      <c r="Q136" s="151">
        <v>25547</v>
      </c>
      <c r="R136" s="151"/>
      <c r="S136" s="157">
        <v>477195.15</v>
      </c>
      <c r="T136" s="152" t="s">
        <v>609</v>
      </c>
      <c r="U136" s="155" t="s">
        <v>610</v>
      </c>
      <c r="V136" s="152"/>
      <c r="W136" s="141" t="s">
        <v>2527</v>
      </c>
      <c r="X136" s="141" t="s">
        <v>2528</v>
      </c>
      <c r="Y136" s="141"/>
      <c r="Z136" s="137">
        <v>44946.291666666664</v>
      </c>
      <c r="AA136" s="145">
        <v>44949</v>
      </c>
      <c r="AB136" s="145">
        <v>44949</v>
      </c>
      <c r="AC136" s="169" t="s">
        <v>628</v>
      </c>
      <c r="AD136" s="1"/>
      <c r="AE136" s="145">
        <v>44945</v>
      </c>
      <c r="AF136" s="152">
        <v>169118</v>
      </c>
      <c r="AG136" s="165">
        <v>2755</v>
      </c>
      <c r="AH136" s="165">
        <v>431.03</v>
      </c>
      <c r="AI136" s="165">
        <v>382.81</v>
      </c>
      <c r="AJ136" s="165">
        <v>377.2</v>
      </c>
      <c r="AK136" s="168">
        <v>0</v>
      </c>
      <c r="AL136" s="160">
        <v>0</v>
      </c>
      <c r="AM136" s="139">
        <v>0</v>
      </c>
      <c r="AN136" s="139">
        <v>0</v>
      </c>
      <c r="AO136" s="139">
        <v>688.75</v>
      </c>
      <c r="AP136" s="139">
        <v>0</v>
      </c>
      <c r="AQ136" s="160">
        <v>635.42999999999995</v>
      </c>
      <c r="AR136" s="168" t="s">
        <v>1028</v>
      </c>
      <c r="AS136" s="160">
        <v>25</v>
      </c>
      <c r="AT136" s="160">
        <v>5295.22</v>
      </c>
      <c r="AU136" s="160">
        <v>5295.22</v>
      </c>
      <c r="AV136" s="1" t="s">
        <v>2529</v>
      </c>
      <c r="AW136" s="152" t="s">
        <v>395</v>
      </c>
      <c r="AX136" s="149">
        <v>0.34027777777777773</v>
      </c>
      <c r="AY136" s="149">
        <v>0.56944444444444442</v>
      </c>
      <c r="AZ136" s="1" t="s">
        <v>613</v>
      </c>
    </row>
    <row r="137" spans="1:52" ht="18.75" customHeight="1" x14ac:dyDescent="0.35">
      <c r="A137" s="380">
        <v>44943.838194444441</v>
      </c>
      <c r="B137" s="291">
        <v>44927</v>
      </c>
      <c r="C137" s="291" t="s">
        <v>622</v>
      </c>
      <c r="D137" s="1"/>
      <c r="E137" s="124" t="s">
        <v>2523</v>
      </c>
      <c r="F137" s="123" t="s">
        <v>562</v>
      </c>
      <c r="G137" s="124" t="s">
        <v>2109</v>
      </c>
      <c r="H137" s="158" t="s">
        <v>2524</v>
      </c>
      <c r="I137" s="408" t="s">
        <v>2525</v>
      </c>
      <c r="J137" s="124">
        <v>5014</v>
      </c>
      <c r="K137" s="124" t="s">
        <v>2526</v>
      </c>
      <c r="L137" s="155">
        <v>44949</v>
      </c>
      <c r="M137" s="152" t="s">
        <v>607</v>
      </c>
      <c r="N137" s="124">
        <v>63324</v>
      </c>
      <c r="O137" s="124">
        <v>10</v>
      </c>
      <c r="P137" s="152" t="s">
        <v>616</v>
      </c>
      <c r="Q137" s="151">
        <v>21440</v>
      </c>
      <c r="R137" s="151"/>
      <c r="S137" s="157">
        <v>609197.27</v>
      </c>
      <c r="T137" s="152" t="s">
        <v>609</v>
      </c>
      <c r="U137" s="155" t="s">
        <v>610</v>
      </c>
      <c r="V137" s="152"/>
      <c r="W137" s="141" t="s">
        <v>2527</v>
      </c>
      <c r="X137" s="141" t="s">
        <v>2528</v>
      </c>
      <c r="Y137" s="141"/>
      <c r="Z137" s="137">
        <v>44946.291666666664</v>
      </c>
      <c r="AA137" s="145">
        <v>44949</v>
      </c>
      <c r="AB137" s="145">
        <v>44949</v>
      </c>
      <c r="AC137" s="169" t="s">
        <v>628</v>
      </c>
      <c r="AD137" s="1"/>
      <c r="AE137" s="145">
        <v>44945</v>
      </c>
      <c r="AF137" s="152">
        <v>169121</v>
      </c>
      <c r="AG137" s="165">
        <v>2755</v>
      </c>
      <c r="AH137" s="165">
        <v>367.78</v>
      </c>
      <c r="AI137" s="165">
        <v>319.01</v>
      </c>
      <c r="AJ137" s="165">
        <v>509.2</v>
      </c>
      <c r="AK137" s="168">
        <v>0</v>
      </c>
      <c r="AL137" s="160">
        <v>0</v>
      </c>
      <c r="AM137" s="139">
        <v>0</v>
      </c>
      <c r="AN137" s="139">
        <v>0</v>
      </c>
      <c r="AO137" s="139">
        <v>0</v>
      </c>
      <c r="AP137" s="139">
        <v>0</v>
      </c>
      <c r="AQ137" s="160">
        <v>542.17999999999995</v>
      </c>
      <c r="AR137" s="168" t="s">
        <v>1028</v>
      </c>
      <c r="AS137" s="160">
        <v>25</v>
      </c>
      <c r="AT137" s="160">
        <v>4518.17</v>
      </c>
      <c r="AU137" s="160">
        <v>4518.17</v>
      </c>
      <c r="AV137" s="1"/>
      <c r="AW137" s="152" t="s">
        <v>395</v>
      </c>
      <c r="AX137" s="149">
        <v>0.34027777777777773</v>
      </c>
      <c r="AY137" s="149">
        <v>0.56944444444444442</v>
      </c>
      <c r="AZ137" s="1" t="s">
        <v>613</v>
      </c>
    </row>
    <row r="138" spans="1:52" ht="18.75" customHeight="1" x14ac:dyDescent="0.35">
      <c r="A138" s="380">
        <v>44944.601388888892</v>
      </c>
      <c r="B138" s="291">
        <v>44927</v>
      </c>
      <c r="C138" s="291" t="s">
        <v>42</v>
      </c>
      <c r="D138" s="1"/>
      <c r="E138" s="124" t="s">
        <v>2530</v>
      </c>
      <c r="F138" s="123" t="s">
        <v>634</v>
      </c>
      <c r="G138" s="124" t="s">
        <v>2109</v>
      </c>
      <c r="H138" s="158" t="s">
        <v>2508</v>
      </c>
      <c r="I138" s="408" t="s">
        <v>2509</v>
      </c>
      <c r="J138" s="124">
        <v>5010</v>
      </c>
      <c r="K138" s="124" t="s">
        <v>2111</v>
      </c>
      <c r="L138" s="155" t="s">
        <v>2119</v>
      </c>
      <c r="M138" s="152" t="s">
        <v>607</v>
      </c>
      <c r="N138" s="124">
        <v>63300</v>
      </c>
      <c r="O138" s="124">
        <v>7</v>
      </c>
      <c r="P138" s="152" t="s">
        <v>648</v>
      </c>
      <c r="Q138" s="151">
        <v>22320</v>
      </c>
      <c r="R138" s="151"/>
      <c r="S138" s="157">
        <v>524018.01</v>
      </c>
      <c r="T138" s="152" t="s">
        <v>609</v>
      </c>
      <c r="U138" s="155" t="s">
        <v>610</v>
      </c>
      <c r="V138" s="152"/>
      <c r="W138" s="141" t="s">
        <v>2510</v>
      </c>
      <c r="X138" s="141" t="s">
        <v>620</v>
      </c>
      <c r="Y138" s="141"/>
      <c r="Z138" s="137">
        <v>44945.375</v>
      </c>
      <c r="AA138" s="145">
        <v>44945.375</v>
      </c>
      <c r="AB138" s="145">
        <v>44949</v>
      </c>
      <c r="AC138" s="169" t="s">
        <v>612</v>
      </c>
      <c r="AD138" s="1"/>
      <c r="AE138" s="145">
        <v>44944</v>
      </c>
      <c r="AF138" s="152">
        <v>169003</v>
      </c>
      <c r="AG138" s="165">
        <v>2755</v>
      </c>
      <c r="AH138" s="165">
        <v>359.1</v>
      </c>
      <c r="AI138" s="165">
        <v>319.01</v>
      </c>
      <c r="AJ138" s="165">
        <v>424.02</v>
      </c>
      <c r="AK138" s="168">
        <v>0</v>
      </c>
      <c r="AL138" s="160">
        <v>0</v>
      </c>
      <c r="AM138" s="139">
        <v>0</v>
      </c>
      <c r="AN138" s="139">
        <v>0</v>
      </c>
      <c r="AO138" s="139">
        <v>0</v>
      </c>
      <c r="AP138" s="139">
        <v>0</v>
      </c>
      <c r="AQ138" s="160">
        <v>529.38</v>
      </c>
      <c r="AR138" s="168" t="s">
        <v>1028</v>
      </c>
      <c r="AS138" s="160">
        <v>25</v>
      </c>
      <c r="AT138" s="160">
        <v>4411.51</v>
      </c>
      <c r="AU138" s="160">
        <v>4411.51</v>
      </c>
      <c r="AV138" s="1"/>
      <c r="AW138" s="152" t="s">
        <v>395</v>
      </c>
      <c r="AX138" s="149">
        <v>0.59027777777777779</v>
      </c>
      <c r="AY138" s="149">
        <v>0.72916666666666663</v>
      </c>
      <c r="AZ138" s="1" t="s">
        <v>613</v>
      </c>
    </row>
    <row r="139" spans="1:52" ht="18.75" customHeight="1" x14ac:dyDescent="0.35">
      <c r="A139" s="380">
        <v>44945</v>
      </c>
      <c r="B139" s="291">
        <v>44927</v>
      </c>
      <c r="C139" s="291" t="s">
        <v>622</v>
      </c>
      <c r="D139" s="1"/>
      <c r="E139" s="124" t="s">
        <v>2531</v>
      </c>
      <c r="F139" s="123" t="s">
        <v>559</v>
      </c>
      <c r="G139" s="124" t="s">
        <v>2109</v>
      </c>
      <c r="H139" s="158" t="s">
        <v>2532</v>
      </c>
      <c r="I139" s="408" t="s">
        <v>2533</v>
      </c>
      <c r="J139" s="124">
        <v>5010</v>
      </c>
      <c r="K139" s="124" t="s">
        <v>2534</v>
      </c>
      <c r="L139" s="155" t="s">
        <v>606</v>
      </c>
      <c r="M139" s="152" t="s">
        <v>607</v>
      </c>
      <c r="N139" s="124">
        <v>63353</v>
      </c>
      <c r="O139" s="124">
        <v>3</v>
      </c>
      <c r="P139" s="152" t="s">
        <v>648</v>
      </c>
      <c r="Q139" s="151">
        <v>10131</v>
      </c>
      <c r="R139" s="151"/>
      <c r="S139" s="157">
        <v>133593.29</v>
      </c>
      <c r="T139" s="152" t="s">
        <v>609</v>
      </c>
      <c r="U139" s="155" t="s">
        <v>610</v>
      </c>
      <c r="V139" s="152"/>
      <c r="W139" s="152">
        <v>223513001</v>
      </c>
      <c r="X139" s="141" t="s">
        <v>564</v>
      </c>
      <c r="Y139" s="141"/>
      <c r="Z139" s="137">
        <v>44950.416666666664</v>
      </c>
      <c r="AA139" s="145">
        <v>44950</v>
      </c>
      <c r="AB139" s="145">
        <v>44950</v>
      </c>
      <c r="AC139" s="169" t="s">
        <v>612</v>
      </c>
      <c r="AD139" s="1"/>
      <c r="AE139" s="145">
        <v>44949</v>
      </c>
      <c r="AF139" s="152">
        <v>169491</v>
      </c>
      <c r="AG139" s="165">
        <v>2755</v>
      </c>
      <c r="AH139" s="165">
        <v>308.39</v>
      </c>
      <c r="AI139" s="165">
        <v>212</v>
      </c>
      <c r="AJ139" s="165">
        <v>33.590000000000003</v>
      </c>
      <c r="AK139" s="168">
        <v>0</v>
      </c>
      <c r="AL139" s="160">
        <v>0</v>
      </c>
      <c r="AM139" s="139">
        <v>0</v>
      </c>
      <c r="AN139" s="139">
        <v>0</v>
      </c>
      <c r="AO139" s="139">
        <v>0</v>
      </c>
      <c r="AP139" s="139">
        <v>0</v>
      </c>
      <c r="AQ139" s="160">
        <v>454.63</v>
      </c>
      <c r="AR139" s="168" t="s">
        <v>1028</v>
      </c>
      <c r="AS139" s="160">
        <v>25</v>
      </c>
      <c r="AT139" s="160">
        <v>3788.61</v>
      </c>
      <c r="AU139" s="160">
        <v>3788.61</v>
      </c>
      <c r="AV139" s="1"/>
      <c r="AW139" s="152" t="s">
        <v>395</v>
      </c>
      <c r="AX139" s="149">
        <v>0.47222222222222227</v>
      </c>
      <c r="AY139" s="149">
        <v>0.70833333333333337</v>
      </c>
      <c r="AZ139" s="1" t="s">
        <v>613</v>
      </c>
    </row>
    <row r="140" spans="1:52" ht="18.75" customHeight="1" x14ac:dyDescent="0.35">
      <c r="A140" s="380">
        <v>44945.561111111114</v>
      </c>
      <c r="B140" s="291">
        <v>44927</v>
      </c>
      <c r="C140" s="291" t="s">
        <v>622</v>
      </c>
      <c r="D140" s="1"/>
      <c r="E140" s="124" t="s">
        <v>2531</v>
      </c>
      <c r="F140" s="123" t="s">
        <v>559</v>
      </c>
      <c r="G140" s="124" t="s">
        <v>2109</v>
      </c>
      <c r="H140" s="158" t="s">
        <v>2535</v>
      </c>
      <c r="I140" s="408" t="s">
        <v>2536</v>
      </c>
      <c r="J140" s="124">
        <v>5010</v>
      </c>
      <c r="K140" s="124" t="s">
        <v>2537</v>
      </c>
      <c r="L140" s="155" t="s">
        <v>2119</v>
      </c>
      <c r="M140" s="152" t="s">
        <v>607</v>
      </c>
      <c r="N140" s="124">
        <v>63327</v>
      </c>
      <c r="O140" s="124">
        <v>1</v>
      </c>
      <c r="P140" s="152" t="s">
        <v>648</v>
      </c>
      <c r="Q140" s="151">
        <v>400</v>
      </c>
      <c r="R140" s="151"/>
      <c r="S140" s="157">
        <v>9048.44</v>
      </c>
      <c r="T140" s="152" t="s">
        <v>609</v>
      </c>
      <c r="U140" s="155" t="s">
        <v>610</v>
      </c>
      <c r="V140" s="152"/>
      <c r="W140" s="141" t="s">
        <v>2538</v>
      </c>
      <c r="X140" s="141" t="s">
        <v>620</v>
      </c>
      <c r="Y140" s="141"/>
      <c r="Z140" s="137">
        <v>44946.375</v>
      </c>
      <c r="AA140" s="145">
        <v>44949</v>
      </c>
      <c r="AB140" s="145">
        <v>44949</v>
      </c>
      <c r="AC140" s="169" t="s">
        <v>628</v>
      </c>
      <c r="AD140" s="1"/>
      <c r="AE140" s="145">
        <v>44945</v>
      </c>
      <c r="AF140" s="152">
        <v>169087</v>
      </c>
      <c r="AG140" s="165">
        <v>307.06</v>
      </c>
      <c r="AH140" s="165">
        <v>42.49</v>
      </c>
      <c r="AI140" s="165"/>
      <c r="AJ140" s="165">
        <v>84.8</v>
      </c>
      <c r="AK140" s="168">
        <v>0</v>
      </c>
      <c r="AL140" s="160">
        <v>0</v>
      </c>
      <c r="AM140" s="139">
        <v>0</v>
      </c>
      <c r="AN140" s="139">
        <v>0</v>
      </c>
      <c r="AO140" s="139">
        <v>0</v>
      </c>
      <c r="AP140" s="139">
        <v>0</v>
      </c>
      <c r="AQ140" s="160">
        <v>62.64</v>
      </c>
      <c r="AR140" s="144">
        <v>5.1177000000000001</v>
      </c>
      <c r="AS140" s="160">
        <v>25</v>
      </c>
      <c r="AT140" s="160">
        <v>521.99</v>
      </c>
      <c r="AU140" s="160">
        <v>521.99</v>
      </c>
      <c r="AV140" s="1"/>
      <c r="AW140" s="152" t="s">
        <v>395</v>
      </c>
      <c r="AX140" s="149">
        <v>0.33333333333333331</v>
      </c>
      <c r="AY140" s="149">
        <v>0.4861111111111111</v>
      </c>
      <c r="AZ140" s="1" t="s">
        <v>613</v>
      </c>
    </row>
    <row r="141" spans="1:52" x14ac:dyDescent="0.35">
      <c r="A141" s="380">
        <v>44945.568749999999</v>
      </c>
      <c r="B141" s="291">
        <v>44927</v>
      </c>
      <c r="C141" s="291" t="s">
        <v>622</v>
      </c>
      <c r="D141" s="1"/>
      <c r="E141" s="124" t="s">
        <v>2539</v>
      </c>
      <c r="F141" s="123" t="s">
        <v>634</v>
      </c>
      <c r="G141" s="124" t="s">
        <v>2109</v>
      </c>
      <c r="H141" s="158" t="s">
        <v>2508</v>
      </c>
      <c r="I141" s="408" t="s">
        <v>2509</v>
      </c>
      <c r="J141" s="124">
        <v>5010</v>
      </c>
      <c r="K141" s="124" t="s">
        <v>2111</v>
      </c>
      <c r="L141" s="155" t="s">
        <v>2119</v>
      </c>
      <c r="M141" s="152" t="s">
        <v>607</v>
      </c>
      <c r="N141" s="124">
        <v>63299</v>
      </c>
      <c r="O141" s="124">
        <v>7</v>
      </c>
      <c r="P141" s="152" t="s">
        <v>648</v>
      </c>
      <c r="Q141" s="151">
        <v>22294</v>
      </c>
      <c r="R141" s="151"/>
      <c r="S141" s="157">
        <v>524018.01</v>
      </c>
      <c r="T141" s="152" t="s">
        <v>609</v>
      </c>
      <c r="U141" s="155" t="s">
        <v>610</v>
      </c>
      <c r="V141" s="152"/>
      <c r="W141" s="141" t="s">
        <v>2510</v>
      </c>
      <c r="X141" s="141" t="s">
        <v>620</v>
      </c>
      <c r="Y141" s="141"/>
      <c r="Z141" s="137">
        <v>44946.375</v>
      </c>
      <c r="AA141" s="145">
        <v>44946.375</v>
      </c>
      <c r="AB141" s="145">
        <v>44950</v>
      </c>
      <c r="AC141" s="169" t="s">
        <v>612</v>
      </c>
      <c r="AD141" s="1"/>
      <c r="AE141" s="145">
        <v>44944</v>
      </c>
      <c r="AF141" s="152">
        <v>169001</v>
      </c>
      <c r="AG141" s="165">
        <v>2755</v>
      </c>
      <c r="AH141" s="165">
        <v>359.1</v>
      </c>
      <c r="AI141" s="165">
        <v>319.01</v>
      </c>
      <c r="AJ141" s="165">
        <v>424.02</v>
      </c>
      <c r="AK141" s="168">
        <v>0</v>
      </c>
      <c r="AL141" s="160">
        <v>0</v>
      </c>
      <c r="AM141" s="139">
        <v>0</v>
      </c>
      <c r="AN141" s="139">
        <v>0</v>
      </c>
      <c r="AO141" s="139">
        <v>0</v>
      </c>
      <c r="AP141" s="139">
        <v>0</v>
      </c>
      <c r="AQ141" s="160">
        <v>529.38</v>
      </c>
      <c r="AR141" s="168" t="s">
        <v>1028</v>
      </c>
      <c r="AS141" s="160">
        <v>25</v>
      </c>
      <c r="AT141" s="160">
        <v>4411.51</v>
      </c>
      <c r="AU141" s="160">
        <v>4411.51</v>
      </c>
      <c r="AV141" s="1"/>
      <c r="AW141" s="152" t="s">
        <v>395</v>
      </c>
      <c r="AX141" s="149">
        <v>0.34166666666666662</v>
      </c>
      <c r="AY141" s="149">
        <v>0.625</v>
      </c>
      <c r="AZ141" s="1" t="s">
        <v>613</v>
      </c>
    </row>
    <row r="142" spans="1:52" x14ac:dyDescent="0.35">
      <c r="A142" s="380">
        <v>44946.595138888886</v>
      </c>
      <c r="B142" s="291">
        <v>44927</v>
      </c>
      <c r="C142" s="291" t="s">
        <v>622</v>
      </c>
      <c r="D142" s="1"/>
      <c r="E142" s="124" t="s">
        <v>2540</v>
      </c>
      <c r="F142" s="123" t="s">
        <v>634</v>
      </c>
      <c r="G142" s="124" t="s">
        <v>2109</v>
      </c>
      <c r="H142" s="158" t="s">
        <v>2541</v>
      </c>
      <c r="I142" s="408" t="s">
        <v>2542</v>
      </c>
      <c r="J142" s="124">
        <v>5003</v>
      </c>
      <c r="K142" s="124" t="s">
        <v>2543</v>
      </c>
      <c r="L142" s="155" t="s">
        <v>606</v>
      </c>
      <c r="M142" s="152" t="s">
        <v>607</v>
      </c>
      <c r="N142" s="124">
        <v>63340</v>
      </c>
      <c r="O142" s="124">
        <v>15</v>
      </c>
      <c r="P142" s="152" t="s">
        <v>616</v>
      </c>
      <c r="Q142" s="151">
        <v>8492</v>
      </c>
      <c r="R142" s="151"/>
      <c r="S142" s="157">
        <v>592695.63</v>
      </c>
      <c r="T142" s="152" t="s">
        <v>609</v>
      </c>
      <c r="U142" s="155" t="s">
        <v>610</v>
      </c>
      <c r="V142" s="152"/>
      <c r="W142" s="141" t="s">
        <v>2544</v>
      </c>
      <c r="X142" s="141" t="s">
        <v>623</v>
      </c>
      <c r="Y142" s="141"/>
      <c r="Z142" s="137">
        <v>44949.5</v>
      </c>
      <c r="AA142" s="145">
        <v>44950</v>
      </c>
      <c r="AB142" s="145">
        <v>44950</v>
      </c>
      <c r="AC142" s="169" t="s">
        <v>612</v>
      </c>
      <c r="AD142" s="1"/>
      <c r="AE142" s="145">
        <v>44946</v>
      </c>
      <c r="AF142" s="152">
        <v>169223</v>
      </c>
      <c r="AG142" s="165">
        <v>2755</v>
      </c>
      <c r="AH142" s="165">
        <v>355.19</v>
      </c>
      <c r="AI142" s="165">
        <v>212</v>
      </c>
      <c r="AJ142" s="165">
        <v>492.7</v>
      </c>
      <c r="AK142" s="168">
        <v>0</v>
      </c>
      <c r="AL142" s="160">
        <v>0</v>
      </c>
      <c r="AM142" s="139">
        <v>0</v>
      </c>
      <c r="AN142" s="139">
        <v>0</v>
      </c>
      <c r="AO142" s="139">
        <v>0</v>
      </c>
      <c r="AP142" s="139">
        <v>0</v>
      </c>
      <c r="AQ142" s="160">
        <v>523.62</v>
      </c>
      <c r="AR142" s="168" t="s">
        <v>1028</v>
      </c>
      <c r="AS142" s="160">
        <v>25</v>
      </c>
      <c r="AT142" s="160">
        <v>4363.51</v>
      </c>
      <c r="AU142" s="160">
        <v>4363.51</v>
      </c>
      <c r="AV142" s="1"/>
      <c r="AW142" s="152" t="s">
        <v>395</v>
      </c>
      <c r="AX142" s="149">
        <v>0.50347222222222221</v>
      </c>
      <c r="AY142" s="149">
        <v>0.65277777777777779</v>
      </c>
      <c r="AZ142" s="1" t="s">
        <v>613</v>
      </c>
    </row>
    <row r="143" spans="1:52" x14ac:dyDescent="0.35">
      <c r="A143" s="380">
        <v>44946.595138888886</v>
      </c>
      <c r="B143" s="291">
        <v>44927</v>
      </c>
      <c r="C143" s="291" t="s">
        <v>622</v>
      </c>
      <c r="D143" s="1"/>
      <c r="E143" s="124" t="s">
        <v>2540</v>
      </c>
      <c r="F143" s="123" t="s">
        <v>634</v>
      </c>
      <c r="G143" s="124" t="s">
        <v>2109</v>
      </c>
      <c r="H143" s="158" t="s">
        <v>2545</v>
      </c>
      <c r="I143" s="408" t="s">
        <v>2546</v>
      </c>
      <c r="J143" s="124">
        <v>5003</v>
      </c>
      <c r="K143" s="124" t="s">
        <v>2543</v>
      </c>
      <c r="L143" s="155" t="s">
        <v>606</v>
      </c>
      <c r="M143" s="152" t="s">
        <v>607</v>
      </c>
      <c r="N143" s="124">
        <v>63340</v>
      </c>
      <c r="O143" s="124">
        <v>15</v>
      </c>
      <c r="P143" s="152" t="s">
        <v>616</v>
      </c>
      <c r="Q143" s="151">
        <v>8492</v>
      </c>
      <c r="R143" s="151"/>
      <c r="S143" s="157">
        <v>592695.63</v>
      </c>
      <c r="T143" s="152" t="s">
        <v>609</v>
      </c>
      <c r="U143" s="155" t="s">
        <v>2547</v>
      </c>
      <c r="V143" s="152"/>
      <c r="W143" s="141" t="s">
        <v>2544</v>
      </c>
      <c r="X143" s="141" t="s">
        <v>623</v>
      </c>
      <c r="Y143" s="141"/>
      <c r="Z143" s="137">
        <v>44950</v>
      </c>
      <c r="AA143" s="145">
        <v>44950</v>
      </c>
      <c r="AB143" s="145">
        <v>44950</v>
      </c>
      <c r="AC143" s="169" t="s">
        <v>612</v>
      </c>
      <c r="AD143" s="1"/>
      <c r="AE143" s="145">
        <v>44946</v>
      </c>
      <c r="AF143" s="152">
        <v>169223</v>
      </c>
      <c r="AG143" s="165">
        <v>2755</v>
      </c>
      <c r="AH143" s="165">
        <v>355.19</v>
      </c>
      <c r="AI143" s="165">
        <v>212</v>
      </c>
      <c r="AJ143" s="165">
        <v>492.7</v>
      </c>
      <c r="AK143" s="168">
        <v>0</v>
      </c>
      <c r="AL143" s="160">
        <v>0</v>
      </c>
      <c r="AM143" s="139">
        <v>0</v>
      </c>
      <c r="AN143" s="139">
        <v>0</v>
      </c>
      <c r="AO143" s="139">
        <v>0</v>
      </c>
      <c r="AP143" s="139">
        <v>0</v>
      </c>
      <c r="AQ143" s="160">
        <v>523.62</v>
      </c>
      <c r="AR143" s="168" t="s">
        <v>1028</v>
      </c>
      <c r="AS143" s="160">
        <v>25</v>
      </c>
      <c r="AT143" s="160">
        <v>4363.51</v>
      </c>
      <c r="AU143" s="160">
        <v>4363.51</v>
      </c>
      <c r="AV143" s="1"/>
      <c r="AW143" s="152" t="s">
        <v>395</v>
      </c>
      <c r="AX143" s="149">
        <v>0.50347222222222221</v>
      </c>
      <c r="AY143" s="149">
        <v>0.65277777777777779</v>
      </c>
      <c r="AZ143" s="1" t="s">
        <v>613</v>
      </c>
    </row>
    <row r="144" spans="1:52" x14ac:dyDescent="0.35">
      <c r="A144" s="380">
        <v>44946.595138888886</v>
      </c>
      <c r="B144" s="291">
        <v>44927</v>
      </c>
      <c r="C144" s="291" t="s">
        <v>622</v>
      </c>
      <c r="D144" s="1"/>
      <c r="E144" s="124" t="s">
        <v>2540</v>
      </c>
      <c r="F144" s="123" t="s">
        <v>559</v>
      </c>
      <c r="G144" s="124" t="s">
        <v>2109</v>
      </c>
      <c r="H144" s="158" t="s">
        <v>2548</v>
      </c>
      <c r="I144" s="408" t="s">
        <v>2549</v>
      </c>
      <c r="J144" s="124">
        <v>5014</v>
      </c>
      <c r="K144" s="124" t="s">
        <v>2550</v>
      </c>
      <c r="L144" s="155" t="s">
        <v>606</v>
      </c>
      <c r="M144" s="152" t="s">
        <v>607</v>
      </c>
      <c r="N144" s="124">
        <v>63352</v>
      </c>
      <c r="O144" s="124">
        <v>2</v>
      </c>
      <c r="P144" s="152" t="s">
        <v>630</v>
      </c>
      <c r="Q144" s="151">
        <v>530</v>
      </c>
      <c r="R144" s="151"/>
      <c r="S144" s="157">
        <v>142695.97</v>
      </c>
      <c r="T144" s="152" t="s">
        <v>609</v>
      </c>
      <c r="U144" s="155" t="s">
        <v>610</v>
      </c>
      <c r="V144" s="152"/>
      <c r="W144" s="127" t="s">
        <v>2551</v>
      </c>
      <c r="X144" s="141" t="s">
        <v>564</v>
      </c>
      <c r="Y144" s="141"/>
      <c r="Z144" s="137">
        <v>44950.333333333336</v>
      </c>
      <c r="AA144" s="145">
        <v>44950</v>
      </c>
      <c r="AB144" s="145">
        <v>44950</v>
      </c>
      <c r="AC144" s="169" t="s">
        <v>618</v>
      </c>
      <c r="AD144" s="1"/>
      <c r="AE144" s="145">
        <v>44949</v>
      </c>
      <c r="AF144" s="152">
        <v>169367</v>
      </c>
      <c r="AG144" s="165">
        <v>1990</v>
      </c>
      <c r="AH144" s="165">
        <v>222.7</v>
      </c>
      <c r="AI144" s="165">
        <v>127.2</v>
      </c>
      <c r="AJ144" s="165">
        <v>42.7</v>
      </c>
      <c r="AK144" s="168">
        <v>0</v>
      </c>
      <c r="AL144" s="160">
        <v>0</v>
      </c>
      <c r="AM144" s="139">
        <v>0</v>
      </c>
      <c r="AN144" s="139">
        <v>0</v>
      </c>
      <c r="AO144" s="139">
        <v>0</v>
      </c>
      <c r="AP144" s="139">
        <v>0</v>
      </c>
      <c r="AQ144" s="160">
        <v>328.31</v>
      </c>
      <c r="AR144" s="168" t="s">
        <v>1028</v>
      </c>
      <c r="AS144" s="160">
        <v>25</v>
      </c>
      <c r="AT144" s="160">
        <v>2735.91</v>
      </c>
      <c r="AU144" s="160">
        <v>2735.91</v>
      </c>
      <c r="AV144" s="1"/>
      <c r="AW144" s="152" t="s">
        <v>395</v>
      </c>
      <c r="AX144" s="149">
        <v>0.52777777777777779</v>
      </c>
      <c r="AY144" s="149">
        <v>0.67361111111111116</v>
      </c>
      <c r="AZ144" s="1" t="s">
        <v>613</v>
      </c>
    </row>
    <row r="145" spans="1:52" x14ac:dyDescent="0.35">
      <c r="A145" s="380">
        <v>44946.6</v>
      </c>
      <c r="B145" s="291">
        <v>44927</v>
      </c>
      <c r="C145" s="291" t="s">
        <v>622</v>
      </c>
      <c r="D145" s="1"/>
      <c r="E145" s="124" t="s">
        <v>2552</v>
      </c>
      <c r="F145" s="123" t="s">
        <v>559</v>
      </c>
      <c r="G145" s="124" t="s">
        <v>2109</v>
      </c>
      <c r="H145" s="158" t="s">
        <v>2553</v>
      </c>
      <c r="I145" s="408" t="s">
        <v>2554</v>
      </c>
      <c r="J145" s="124">
        <v>5010</v>
      </c>
      <c r="K145" s="124" t="s">
        <v>2555</v>
      </c>
      <c r="L145" s="155" t="s">
        <v>606</v>
      </c>
      <c r="M145" s="152" t="s">
        <v>607</v>
      </c>
      <c r="N145" s="124">
        <v>63363</v>
      </c>
      <c r="O145" s="124">
        <v>1</v>
      </c>
      <c r="P145" s="152" t="s">
        <v>630</v>
      </c>
      <c r="Q145" s="151">
        <v>1995</v>
      </c>
      <c r="R145" s="151"/>
      <c r="S145" s="157">
        <v>611405.82999999996</v>
      </c>
      <c r="T145" s="152" t="s">
        <v>609</v>
      </c>
      <c r="U145" s="155" t="s">
        <v>2556</v>
      </c>
      <c r="V145" s="152"/>
      <c r="W145" s="141" t="s">
        <v>2557</v>
      </c>
      <c r="X145" s="141" t="s">
        <v>2420</v>
      </c>
      <c r="Y145" s="141"/>
      <c r="Z145" s="137">
        <v>44950.416666666664</v>
      </c>
      <c r="AA145" s="145">
        <v>44951</v>
      </c>
      <c r="AB145" s="145">
        <v>44951</v>
      </c>
      <c r="AC145" s="169" t="s">
        <v>628</v>
      </c>
      <c r="AD145" s="1"/>
      <c r="AE145" s="145">
        <v>44950</v>
      </c>
      <c r="AF145" s="152">
        <v>169556</v>
      </c>
      <c r="AG145" s="165">
        <v>2755</v>
      </c>
      <c r="AH145" s="165">
        <v>357.1</v>
      </c>
      <c r="AI145" s="165">
        <v>212</v>
      </c>
      <c r="AJ145" s="165">
        <v>511.41</v>
      </c>
      <c r="AK145" s="168">
        <v>0</v>
      </c>
      <c r="AL145" s="160">
        <v>0</v>
      </c>
      <c r="AM145" s="139">
        <v>0</v>
      </c>
      <c r="AN145" s="139">
        <v>0</v>
      </c>
      <c r="AO145" s="139">
        <v>0</v>
      </c>
      <c r="AP145" s="139">
        <v>0</v>
      </c>
      <c r="AQ145" s="160">
        <v>526.42999999999995</v>
      </c>
      <c r="AR145" s="168" t="s">
        <v>1028</v>
      </c>
      <c r="AS145" s="160">
        <v>25</v>
      </c>
      <c r="AT145" s="160">
        <v>4386.9399999999996</v>
      </c>
      <c r="AU145" s="160">
        <v>4386.9399999999996</v>
      </c>
      <c r="AV145" s="1"/>
      <c r="AW145" s="152" t="s">
        <v>395</v>
      </c>
      <c r="AX145" s="149">
        <v>0.53819444444444442</v>
      </c>
      <c r="AY145" s="149">
        <v>0.64583333333333337</v>
      </c>
      <c r="AZ145" s="1" t="s">
        <v>613</v>
      </c>
    </row>
    <row r="146" spans="1:52" x14ac:dyDescent="0.35">
      <c r="A146" s="380">
        <v>44949.381944444445</v>
      </c>
      <c r="B146" s="291">
        <v>44927</v>
      </c>
      <c r="C146" s="291" t="s">
        <v>622</v>
      </c>
      <c r="D146" s="174" t="s">
        <v>632</v>
      </c>
      <c r="E146" s="124" t="s">
        <v>2558</v>
      </c>
      <c r="F146" s="123" t="s">
        <v>559</v>
      </c>
      <c r="G146" s="124" t="s">
        <v>2109</v>
      </c>
      <c r="H146" s="158" t="s">
        <v>2532</v>
      </c>
      <c r="I146" s="408" t="s">
        <v>2533</v>
      </c>
      <c r="J146" s="124">
        <v>5010</v>
      </c>
      <c r="K146" s="124" t="s">
        <v>2534</v>
      </c>
      <c r="L146" s="155" t="s">
        <v>606</v>
      </c>
      <c r="M146" s="152" t="s">
        <v>607</v>
      </c>
      <c r="N146" s="124">
        <v>63355</v>
      </c>
      <c r="O146" s="124">
        <v>9</v>
      </c>
      <c r="P146" s="152" t="s">
        <v>648</v>
      </c>
      <c r="Q146" s="151">
        <v>30393</v>
      </c>
      <c r="R146" s="151"/>
      <c r="S146" s="157">
        <v>399610.6</v>
      </c>
      <c r="T146" s="152" t="s">
        <v>609</v>
      </c>
      <c r="U146" s="155" t="s">
        <v>610</v>
      </c>
      <c r="V146" s="1"/>
      <c r="W146" s="152">
        <v>223513001</v>
      </c>
      <c r="X146" s="141" t="s">
        <v>564</v>
      </c>
      <c r="Y146" s="141"/>
      <c r="Z146" s="137">
        <v>44950.375</v>
      </c>
      <c r="AA146" s="145">
        <v>44952</v>
      </c>
      <c r="AB146" s="145">
        <v>44952</v>
      </c>
      <c r="AC146" s="169" t="s">
        <v>612</v>
      </c>
      <c r="AD146" s="1"/>
      <c r="AE146" s="145">
        <v>44949</v>
      </c>
      <c r="AF146" s="152">
        <v>169492</v>
      </c>
      <c r="AG146" s="165">
        <v>2755</v>
      </c>
      <c r="AH146" s="165">
        <v>308.39</v>
      </c>
      <c r="AI146" s="165">
        <v>212</v>
      </c>
      <c r="AJ146" s="165">
        <v>33.590000000000003</v>
      </c>
      <c r="AK146" s="168">
        <v>0</v>
      </c>
      <c r="AL146" s="160">
        <v>0</v>
      </c>
      <c r="AM146" s="139">
        <v>0</v>
      </c>
      <c r="AN146" s="139">
        <v>0</v>
      </c>
      <c r="AO146" s="139">
        <v>0</v>
      </c>
      <c r="AP146" s="139">
        <v>0</v>
      </c>
      <c r="AQ146" s="160">
        <v>454.63</v>
      </c>
      <c r="AR146" s="168" t="s">
        <v>1028</v>
      </c>
      <c r="AS146" s="160">
        <v>25</v>
      </c>
      <c r="AT146" s="160">
        <v>3788.61</v>
      </c>
      <c r="AU146" s="160">
        <v>3788.61</v>
      </c>
      <c r="AV146" s="1"/>
      <c r="AW146" s="152" t="s">
        <v>395</v>
      </c>
      <c r="AX146" s="149">
        <v>0.54861111111111105</v>
      </c>
      <c r="AY146" s="149">
        <v>0.8125</v>
      </c>
      <c r="AZ146" s="1" t="s">
        <v>613</v>
      </c>
    </row>
    <row r="147" spans="1:52" x14ac:dyDescent="0.35">
      <c r="A147" s="380">
        <v>44949.634027777778</v>
      </c>
      <c r="B147" s="291">
        <v>44927</v>
      </c>
      <c r="C147" s="291" t="s">
        <v>622</v>
      </c>
      <c r="D147" s="1"/>
      <c r="E147" s="124" t="s">
        <v>2559</v>
      </c>
      <c r="F147" s="123" t="s">
        <v>559</v>
      </c>
      <c r="G147" s="124" t="s">
        <v>2109</v>
      </c>
      <c r="H147" s="158" t="s">
        <v>2532</v>
      </c>
      <c r="I147" s="408" t="s">
        <v>2533</v>
      </c>
      <c r="J147" s="124">
        <v>5010</v>
      </c>
      <c r="K147" s="124" t="s">
        <v>2534</v>
      </c>
      <c r="L147" s="155" t="s">
        <v>606</v>
      </c>
      <c r="M147" s="152" t="s">
        <v>607</v>
      </c>
      <c r="N147" s="124">
        <v>63354</v>
      </c>
      <c r="O147" s="124">
        <v>3</v>
      </c>
      <c r="P147" s="152" t="s">
        <v>648</v>
      </c>
      <c r="Q147" s="151">
        <v>10131</v>
      </c>
      <c r="R147" s="151"/>
      <c r="S147" s="157">
        <v>133593.26</v>
      </c>
      <c r="T147" s="152" t="s">
        <v>609</v>
      </c>
      <c r="U147" s="155" t="s">
        <v>610</v>
      </c>
      <c r="V147" s="152"/>
      <c r="W147" s="152">
        <v>223513001</v>
      </c>
      <c r="X147" s="141" t="s">
        <v>564</v>
      </c>
      <c r="Y147" s="141"/>
      <c r="Z147" s="137">
        <v>44950.416666666664</v>
      </c>
      <c r="AA147" s="145">
        <v>44952</v>
      </c>
      <c r="AB147" s="145">
        <v>44952</v>
      </c>
      <c r="AC147" s="169" t="s">
        <v>612</v>
      </c>
      <c r="AD147" s="1"/>
      <c r="AE147" s="145">
        <v>44949</v>
      </c>
      <c r="AF147" s="152">
        <v>169493</v>
      </c>
      <c r="AG147" s="165">
        <v>2755</v>
      </c>
      <c r="AH147" s="165">
        <v>308.39</v>
      </c>
      <c r="AI147" s="165">
        <v>212</v>
      </c>
      <c r="AJ147" s="165">
        <v>33.590000000000003</v>
      </c>
      <c r="AK147" s="168">
        <v>0</v>
      </c>
      <c r="AL147" s="160">
        <v>0</v>
      </c>
      <c r="AM147" s="139">
        <v>0</v>
      </c>
      <c r="AN147" s="139">
        <v>0</v>
      </c>
      <c r="AO147" s="139">
        <v>0</v>
      </c>
      <c r="AP147" s="139">
        <v>0</v>
      </c>
      <c r="AQ147" s="160">
        <v>454.63</v>
      </c>
      <c r="AR147" s="168" t="s">
        <v>1028</v>
      </c>
      <c r="AS147" s="160">
        <v>25</v>
      </c>
      <c r="AT147" s="160">
        <v>3788.61</v>
      </c>
      <c r="AU147" s="160">
        <v>3788.61</v>
      </c>
      <c r="AV147" s="1"/>
      <c r="AW147" s="152" t="s">
        <v>395</v>
      </c>
      <c r="AX147" s="149">
        <v>0.4861111111111111</v>
      </c>
      <c r="AY147" s="149">
        <v>0.86111111111111116</v>
      </c>
      <c r="AZ147" s="1" t="s">
        <v>613</v>
      </c>
    </row>
    <row r="148" spans="1:52" x14ac:dyDescent="0.35">
      <c r="A148" s="380">
        <v>44951.478472222225</v>
      </c>
      <c r="B148" s="291">
        <v>44927</v>
      </c>
      <c r="C148" s="291" t="s">
        <v>622</v>
      </c>
      <c r="D148" s="175" t="s">
        <v>632</v>
      </c>
      <c r="E148" s="124" t="s">
        <v>2560</v>
      </c>
      <c r="F148" s="123" t="s">
        <v>634</v>
      </c>
      <c r="G148" s="124" t="s">
        <v>2109</v>
      </c>
      <c r="H148" s="158" t="s">
        <v>2561</v>
      </c>
      <c r="I148" s="408" t="s">
        <v>2562</v>
      </c>
      <c r="J148" s="124">
        <v>5010</v>
      </c>
      <c r="K148" s="124" t="s">
        <v>2563</v>
      </c>
      <c r="L148" s="155" t="s">
        <v>606</v>
      </c>
      <c r="M148" s="152" t="s">
        <v>607</v>
      </c>
      <c r="N148" s="124">
        <v>63360</v>
      </c>
      <c r="O148" s="124">
        <v>1</v>
      </c>
      <c r="P148" s="152" t="s">
        <v>2564</v>
      </c>
      <c r="Q148" s="151">
        <v>4984.97</v>
      </c>
      <c r="R148" s="151"/>
      <c r="S148" s="157">
        <v>402830.72</v>
      </c>
      <c r="T148" s="152" t="s">
        <v>609</v>
      </c>
      <c r="U148" s="155" t="s">
        <v>2547</v>
      </c>
      <c r="V148" s="152" t="s">
        <v>2565</v>
      </c>
      <c r="W148" s="141" t="s">
        <v>2566</v>
      </c>
      <c r="X148" s="141" t="s">
        <v>2199</v>
      </c>
      <c r="Y148" s="141"/>
      <c r="Z148" s="137">
        <v>44951</v>
      </c>
      <c r="AA148" s="145">
        <v>44952</v>
      </c>
      <c r="AB148" s="145">
        <v>44952</v>
      </c>
      <c r="AC148" s="169" t="s">
        <v>612</v>
      </c>
      <c r="AD148" s="1"/>
      <c r="AE148" s="145">
        <v>44951</v>
      </c>
      <c r="AF148" s="152">
        <v>169756</v>
      </c>
      <c r="AG148" s="165">
        <v>2755</v>
      </c>
      <c r="AH148" s="165">
        <v>378.34</v>
      </c>
      <c r="AI148" s="165">
        <v>291</v>
      </c>
      <c r="AJ148" s="165">
        <v>302.83</v>
      </c>
      <c r="AK148" s="168">
        <v>0</v>
      </c>
      <c r="AL148" s="160">
        <v>0</v>
      </c>
      <c r="AM148" s="139">
        <v>0</v>
      </c>
      <c r="AN148" s="139">
        <v>338</v>
      </c>
      <c r="AO148" s="139">
        <v>0</v>
      </c>
      <c r="AP148" s="139">
        <v>0</v>
      </c>
      <c r="AQ148" s="160">
        <v>557.75</v>
      </c>
      <c r="AR148" s="168" t="s">
        <v>1028</v>
      </c>
      <c r="AS148" s="160">
        <v>25</v>
      </c>
      <c r="AT148" s="160">
        <v>4647.92</v>
      </c>
      <c r="AU148" s="160">
        <v>4647.92</v>
      </c>
      <c r="AV148" s="1"/>
      <c r="AW148" s="152" t="s">
        <v>395</v>
      </c>
      <c r="AX148" s="149">
        <v>0.4826388888888889</v>
      </c>
      <c r="AY148" s="149">
        <v>0.65277777777777779</v>
      </c>
      <c r="AZ148" s="1" t="s">
        <v>613</v>
      </c>
    </row>
    <row r="149" spans="1:52" x14ac:dyDescent="0.35">
      <c r="A149" s="380">
        <v>44951.478472222225</v>
      </c>
      <c r="B149" s="291">
        <v>44958</v>
      </c>
      <c r="C149" s="291" t="s">
        <v>622</v>
      </c>
      <c r="D149" s="175" t="s">
        <v>632</v>
      </c>
      <c r="E149" s="124" t="s">
        <v>2567</v>
      </c>
      <c r="F149" s="123" t="s">
        <v>559</v>
      </c>
      <c r="G149" s="124" t="s">
        <v>2109</v>
      </c>
      <c r="H149" s="158" t="s">
        <v>2568</v>
      </c>
      <c r="I149" s="408" t="s">
        <v>2569</v>
      </c>
      <c r="J149" s="124">
        <v>5010</v>
      </c>
      <c r="K149" s="124" t="s">
        <v>2570</v>
      </c>
      <c r="L149" s="155" t="s">
        <v>606</v>
      </c>
      <c r="M149" s="152" t="s">
        <v>607</v>
      </c>
      <c r="N149" s="240">
        <v>63645</v>
      </c>
      <c r="O149" s="124">
        <v>4</v>
      </c>
      <c r="P149" s="152" t="s">
        <v>2571</v>
      </c>
      <c r="Q149" s="151">
        <v>18080</v>
      </c>
      <c r="R149" s="151">
        <v>4.1399999999999997</v>
      </c>
      <c r="S149" s="157">
        <v>462269.16</v>
      </c>
      <c r="T149" s="152" t="s">
        <v>609</v>
      </c>
      <c r="U149" s="155" t="s">
        <v>610</v>
      </c>
      <c r="V149" s="152"/>
      <c r="W149" s="141" t="s">
        <v>2572</v>
      </c>
      <c r="X149" s="141" t="s">
        <v>2343</v>
      </c>
      <c r="Y149" s="141"/>
      <c r="Z149" s="137">
        <v>44992.291666666664</v>
      </c>
      <c r="AA149" s="145">
        <v>44992</v>
      </c>
      <c r="AB149" s="145">
        <v>44993</v>
      </c>
      <c r="AC149" s="169" t="s">
        <v>628</v>
      </c>
      <c r="AD149" s="1"/>
      <c r="AE149" s="145">
        <v>44998</v>
      </c>
      <c r="AF149" s="152">
        <v>174371</v>
      </c>
      <c r="AG149" s="165">
        <v>0</v>
      </c>
      <c r="AH149" s="165">
        <v>0</v>
      </c>
      <c r="AI149" s="165">
        <v>0</v>
      </c>
      <c r="AJ149" s="165">
        <v>0</v>
      </c>
      <c r="AK149" s="168">
        <v>0</v>
      </c>
      <c r="AL149" s="160">
        <v>0</v>
      </c>
      <c r="AM149" s="139">
        <v>0</v>
      </c>
      <c r="AN149" s="139">
        <v>0</v>
      </c>
      <c r="AO149" s="139">
        <v>2155.02</v>
      </c>
      <c r="AP149" s="139">
        <v>0</v>
      </c>
      <c r="AQ149" s="139">
        <v>293.87</v>
      </c>
      <c r="AR149" s="168">
        <v>0</v>
      </c>
      <c r="AS149" s="139"/>
      <c r="AT149" s="160">
        <f>AG149+AH149+AI149+AJ149+AK149+AL149+AM149+AN149+AO149+AP149+AQ149</f>
        <v>2448.89</v>
      </c>
      <c r="AU149" s="160">
        <f>AT149</f>
        <v>2448.89</v>
      </c>
      <c r="AV149" s="1" t="s">
        <v>2573</v>
      </c>
      <c r="AW149" s="152" t="s">
        <v>395</v>
      </c>
      <c r="AX149" s="149">
        <v>0.25</v>
      </c>
      <c r="AY149" s="149">
        <v>0.72222222222222221</v>
      </c>
      <c r="AZ149" s="1" t="s">
        <v>613</v>
      </c>
    </row>
    <row r="150" spans="1:52" x14ac:dyDescent="0.35">
      <c r="A150" s="380">
        <v>44953.652083333334</v>
      </c>
      <c r="B150" s="291">
        <v>44958</v>
      </c>
      <c r="C150" s="291" t="s">
        <v>622</v>
      </c>
      <c r="D150" s="1"/>
      <c r="E150" s="124" t="s">
        <v>100</v>
      </c>
      <c r="F150" s="123" t="s">
        <v>562</v>
      </c>
      <c r="G150" s="124" t="s">
        <v>2109</v>
      </c>
      <c r="H150" s="158" t="s">
        <v>2574</v>
      </c>
      <c r="I150" s="408" t="s">
        <v>2575</v>
      </c>
      <c r="J150" s="124">
        <v>5014</v>
      </c>
      <c r="K150" s="124" t="s">
        <v>2576</v>
      </c>
      <c r="L150" s="155" t="s">
        <v>606</v>
      </c>
      <c r="M150" s="152" t="s">
        <v>607</v>
      </c>
      <c r="N150" s="124">
        <v>63376</v>
      </c>
      <c r="O150" s="124">
        <v>1</v>
      </c>
      <c r="P150" s="152" t="s">
        <v>2564</v>
      </c>
      <c r="Q150" s="151">
        <v>17310</v>
      </c>
      <c r="R150" s="151"/>
      <c r="S150" s="157">
        <v>187838.67</v>
      </c>
      <c r="T150" s="152" t="s">
        <v>609</v>
      </c>
      <c r="U150" s="155" t="s">
        <v>2556</v>
      </c>
      <c r="V150" s="152" t="s">
        <v>2577</v>
      </c>
      <c r="W150" s="141" t="s">
        <v>2578</v>
      </c>
      <c r="X150" s="141" t="s">
        <v>621</v>
      </c>
      <c r="Y150" s="141"/>
      <c r="Z150" s="137">
        <v>44953.416666666664</v>
      </c>
      <c r="AA150" s="145">
        <v>44958</v>
      </c>
      <c r="AB150" s="145">
        <v>44959</v>
      </c>
      <c r="AC150" s="169" t="s">
        <v>612</v>
      </c>
      <c r="AD150" s="1"/>
      <c r="AE150" s="145">
        <v>44952</v>
      </c>
      <c r="AF150" s="152">
        <v>169817</v>
      </c>
      <c r="AG150" s="165">
        <v>2755</v>
      </c>
      <c r="AH150" s="165">
        <v>0</v>
      </c>
      <c r="AI150" s="165">
        <v>212</v>
      </c>
      <c r="AJ150" s="165">
        <v>87.84</v>
      </c>
      <c r="AK150" s="168">
        <v>0</v>
      </c>
      <c r="AL150" s="160">
        <v>0</v>
      </c>
      <c r="AM150" s="139">
        <v>0</v>
      </c>
      <c r="AN150" s="139">
        <v>0</v>
      </c>
      <c r="AO150" s="139">
        <v>313.92</v>
      </c>
      <c r="AP150" s="139">
        <v>0</v>
      </c>
      <c r="AQ150" s="139">
        <v>462.79</v>
      </c>
      <c r="AR150" s="168" t="s">
        <v>1028</v>
      </c>
      <c r="AS150" s="139">
        <v>25</v>
      </c>
      <c r="AT150" s="160">
        <v>3856.55</v>
      </c>
      <c r="AU150" s="160">
        <v>3856.55</v>
      </c>
      <c r="AV150" s="1"/>
      <c r="AW150" s="152" t="s">
        <v>395</v>
      </c>
      <c r="AX150" s="149">
        <v>0.3888888888888889</v>
      </c>
      <c r="AY150" s="149">
        <v>0.69791666666666663</v>
      </c>
      <c r="AZ150" s="1" t="s">
        <v>613</v>
      </c>
    </row>
    <row r="151" spans="1:52" x14ac:dyDescent="0.35">
      <c r="A151" s="380">
        <v>44953.652083333334</v>
      </c>
      <c r="B151" s="291">
        <v>44958</v>
      </c>
      <c r="C151" s="291" t="s">
        <v>622</v>
      </c>
      <c r="D151" s="1"/>
      <c r="E151" s="124" t="s">
        <v>100</v>
      </c>
      <c r="F151" s="123" t="s">
        <v>562</v>
      </c>
      <c r="G151" s="124" t="s">
        <v>2109</v>
      </c>
      <c r="H151" s="158" t="s">
        <v>2574</v>
      </c>
      <c r="I151" s="408" t="s">
        <v>2575</v>
      </c>
      <c r="J151" s="124">
        <v>5014</v>
      </c>
      <c r="K151" s="124" t="s">
        <v>2576</v>
      </c>
      <c r="L151" s="155" t="s">
        <v>606</v>
      </c>
      <c r="M151" s="152" t="s">
        <v>607</v>
      </c>
      <c r="N151" s="124">
        <v>63376</v>
      </c>
      <c r="O151" s="124">
        <v>1</v>
      </c>
      <c r="P151" s="152" t="s">
        <v>2564</v>
      </c>
      <c r="Q151" s="151">
        <v>17310</v>
      </c>
      <c r="R151" s="151"/>
      <c r="S151" s="157">
        <v>187838.67</v>
      </c>
      <c r="T151" s="152" t="s">
        <v>609</v>
      </c>
      <c r="U151" s="155" t="s">
        <v>2556</v>
      </c>
      <c r="V151" s="152" t="s">
        <v>2577</v>
      </c>
      <c r="W151" s="141" t="s">
        <v>2578</v>
      </c>
      <c r="X151" s="141" t="s">
        <v>621</v>
      </c>
      <c r="Y151" s="141"/>
      <c r="Z151" s="137">
        <v>44953.416666666664</v>
      </c>
      <c r="AA151" s="145">
        <v>44958</v>
      </c>
      <c r="AB151" s="145">
        <v>44959</v>
      </c>
      <c r="AC151" s="169" t="s">
        <v>612</v>
      </c>
      <c r="AD151" s="1" t="s">
        <v>2579</v>
      </c>
      <c r="AE151" s="145">
        <v>44980</v>
      </c>
      <c r="AF151" s="152">
        <v>172222</v>
      </c>
      <c r="AG151" s="165">
        <v>0</v>
      </c>
      <c r="AH151" s="165">
        <v>809.01</v>
      </c>
      <c r="AI151" s="165">
        <v>0</v>
      </c>
      <c r="AJ151" s="165">
        <v>0</v>
      </c>
      <c r="AK151" s="168">
        <v>0</v>
      </c>
      <c r="AL151" s="160">
        <v>0</v>
      </c>
      <c r="AM151" s="139">
        <v>0</v>
      </c>
      <c r="AN151" s="139">
        <v>0</v>
      </c>
      <c r="AO151" s="139">
        <v>6887.5</v>
      </c>
      <c r="AP151" s="139">
        <v>0</v>
      </c>
      <c r="AQ151" s="139">
        <v>1049.52</v>
      </c>
      <c r="AR151" s="168">
        <v>0</v>
      </c>
      <c r="AS151" s="139"/>
      <c r="AT151" s="160">
        <f t="shared" ref="AT151:AT182" si="6">AG151+AH151+AI151+AJ151+AK151+AL151+AM151+AN151+AO151+AP151+AQ151</f>
        <v>8746.0300000000007</v>
      </c>
      <c r="AU151" s="160">
        <f t="shared" ref="AU151:AU167" si="7">AT151</f>
        <v>8746.0300000000007</v>
      </c>
      <c r="AV151" s="1" t="s">
        <v>2580</v>
      </c>
      <c r="AW151" s="152" t="s">
        <v>395</v>
      </c>
      <c r="AX151" s="149">
        <v>0.3888888888888889</v>
      </c>
      <c r="AY151" s="149">
        <v>0.69791666666666663</v>
      </c>
      <c r="AZ151" s="1" t="s">
        <v>613</v>
      </c>
    </row>
    <row r="152" spans="1:52" x14ac:dyDescent="0.35">
      <c r="A152" s="380">
        <v>44953.652083333334</v>
      </c>
      <c r="B152" s="291">
        <v>44958</v>
      </c>
      <c r="C152" s="291" t="s">
        <v>622</v>
      </c>
      <c r="D152" s="1"/>
      <c r="E152" s="124" t="s">
        <v>100</v>
      </c>
      <c r="F152" s="123" t="s">
        <v>559</v>
      </c>
      <c r="G152" s="124" t="s">
        <v>2109</v>
      </c>
      <c r="H152" s="158" t="s">
        <v>2581</v>
      </c>
      <c r="I152" s="408" t="s">
        <v>2582</v>
      </c>
      <c r="J152" s="124">
        <v>5010</v>
      </c>
      <c r="K152" s="124" t="s">
        <v>2111</v>
      </c>
      <c r="L152" s="155" t="s">
        <v>606</v>
      </c>
      <c r="M152" s="152" t="s">
        <v>607</v>
      </c>
      <c r="N152" s="242">
        <v>63442</v>
      </c>
      <c r="O152" s="124">
        <v>57</v>
      </c>
      <c r="P152" s="152" t="s">
        <v>648</v>
      </c>
      <c r="Q152" s="151">
        <v>184710</v>
      </c>
      <c r="R152" s="151"/>
      <c r="S152" s="157">
        <v>4290976.72</v>
      </c>
      <c r="T152" s="152" t="s">
        <v>609</v>
      </c>
      <c r="U152" s="155" t="s">
        <v>610</v>
      </c>
      <c r="V152" s="152"/>
      <c r="W152" s="141" t="s">
        <v>2583</v>
      </c>
      <c r="X152" s="141" t="s">
        <v>2584</v>
      </c>
      <c r="Y152" s="141"/>
      <c r="Z152" s="137">
        <v>44963.375</v>
      </c>
      <c r="AA152" s="145">
        <v>44963</v>
      </c>
      <c r="AB152" s="145">
        <v>44963</v>
      </c>
      <c r="AC152" s="169" t="s">
        <v>628</v>
      </c>
      <c r="AD152" s="1" t="s">
        <v>2585</v>
      </c>
      <c r="AE152" s="145">
        <v>44974</v>
      </c>
      <c r="AF152" s="152">
        <v>171993</v>
      </c>
      <c r="AG152" s="165">
        <v>2755</v>
      </c>
      <c r="AH152" s="165">
        <v>402.72</v>
      </c>
      <c r="AI152" s="165">
        <v>212</v>
      </c>
      <c r="AJ152" s="165">
        <v>436.53</v>
      </c>
      <c r="AK152" s="168">
        <v>0</v>
      </c>
      <c r="AL152" s="160">
        <v>25</v>
      </c>
      <c r="AM152" s="139">
        <v>0</v>
      </c>
      <c r="AN152" s="139">
        <v>0</v>
      </c>
      <c r="AO152" s="139">
        <v>0</v>
      </c>
      <c r="AP152" s="139">
        <v>0</v>
      </c>
      <c r="AQ152" s="139">
        <v>522.44000000000005</v>
      </c>
      <c r="AR152" s="168">
        <v>0</v>
      </c>
      <c r="AS152" s="168"/>
      <c r="AT152" s="160">
        <f t="shared" si="6"/>
        <v>4353.6900000000005</v>
      </c>
      <c r="AU152" s="160">
        <f t="shared" si="7"/>
        <v>4353.6900000000005</v>
      </c>
      <c r="AV152" s="1" t="s">
        <v>2586</v>
      </c>
      <c r="AW152" s="152" t="s">
        <v>395</v>
      </c>
      <c r="AX152" s="149">
        <v>0.61805555555555558</v>
      </c>
      <c r="AY152" s="149"/>
      <c r="AZ152" s="1" t="s">
        <v>2107</v>
      </c>
    </row>
    <row r="153" spans="1:52" x14ac:dyDescent="0.35">
      <c r="A153" s="380">
        <v>44953.652083333334</v>
      </c>
      <c r="B153" s="291">
        <v>44958</v>
      </c>
      <c r="C153" s="291" t="s">
        <v>622</v>
      </c>
      <c r="D153" s="1"/>
      <c r="E153" s="124" t="s">
        <v>100</v>
      </c>
      <c r="F153" s="123" t="s">
        <v>559</v>
      </c>
      <c r="G153" s="124" t="s">
        <v>2109</v>
      </c>
      <c r="H153" s="158" t="s">
        <v>2581</v>
      </c>
      <c r="I153" s="408" t="s">
        <v>2582</v>
      </c>
      <c r="J153" s="124">
        <v>5010</v>
      </c>
      <c r="K153" s="124" t="s">
        <v>2111</v>
      </c>
      <c r="L153" s="155" t="s">
        <v>606</v>
      </c>
      <c r="M153" s="152" t="s">
        <v>607</v>
      </c>
      <c r="N153" s="242">
        <v>63442</v>
      </c>
      <c r="O153" s="124">
        <v>57</v>
      </c>
      <c r="P153" s="152" t="s">
        <v>648</v>
      </c>
      <c r="Q153" s="151">
        <v>184710</v>
      </c>
      <c r="R153" s="151"/>
      <c r="S153" s="157">
        <v>4290976.72</v>
      </c>
      <c r="T153" s="152" t="s">
        <v>609</v>
      </c>
      <c r="U153" s="155" t="s">
        <v>610</v>
      </c>
      <c r="V153" s="152"/>
      <c r="W153" s="141" t="s">
        <v>2583</v>
      </c>
      <c r="X153" s="141"/>
      <c r="Y153" s="141"/>
      <c r="Z153" s="137">
        <v>44963.375</v>
      </c>
      <c r="AA153" s="145">
        <v>44963</v>
      </c>
      <c r="AB153" s="145">
        <v>44963</v>
      </c>
      <c r="AC153" s="169" t="s">
        <v>628</v>
      </c>
      <c r="AD153" s="1" t="s">
        <v>2579</v>
      </c>
      <c r="AE153" s="145">
        <v>44974</v>
      </c>
      <c r="AF153" s="152">
        <v>171997</v>
      </c>
      <c r="AG153" s="165">
        <v>0</v>
      </c>
      <c r="AH153" s="165">
        <v>543.49</v>
      </c>
      <c r="AI153" s="165">
        <v>0</v>
      </c>
      <c r="AJ153" s="165">
        <v>0</v>
      </c>
      <c r="AK153" s="168">
        <v>0</v>
      </c>
      <c r="AL153" s="160">
        <v>0</v>
      </c>
      <c r="AM153" s="139">
        <v>0</v>
      </c>
      <c r="AN153" s="139">
        <v>0</v>
      </c>
      <c r="AO153" s="139">
        <v>4627</v>
      </c>
      <c r="AP153" s="139">
        <v>0</v>
      </c>
      <c r="AQ153" s="139">
        <v>705.07</v>
      </c>
      <c r="AR153" s="168"/>
      <c r="AS153" s="168"/>
      <c r="AT153" s="160">
        <f t="shared" si="6"/>
        <v>5875.5599999999995</v>
      </c>
      <c r="AU153" s="160">
        <f t="shared" si="7"/>
        <v>5875.5599999999995</v>
      </c>
      <c r="AV153" s="1"/>
      <c r="AW153" s="152"/>
      <c r="AX153" s="149"/>
      <c r="AY153" s="149"/>
      <c r="AZ153" s="1"/>
    </row>
    <row r="154" spans="1:52" x14ac:dyDescent="0.35">
      <c r="A154" s="380">
        <v>44953.652083333334</v>
      </c>
      <c r="B154" s="291">
        <v>44958</v>
      </c>
      <c r="C154" s="291" t="s">
        <v>622</v>
      </c>
      <c r="D154" s="1"/>
      <c r="E154" s="124" t="s">
        <v>100</v>
      </c>
      <c r="F154" s="123" t="s">
        <v>559</v>
      </c>
      <c r="G154" s="124" t="s">
        <v>2109</v>
      </c>
      <c r="H154" s="158" t="s">
        <v>2581</v>
      </c>
      <c r="I154" s="408" t="s">
        <v>2582</v>
      </c>
      <c r="J154" s="124">
        <v>5010</v>
      </c>
      <c r="K154" s="124" t="s">
        <v>2111</v>
      </c>
      <c r="L154" s="155" t="s">
        <v>606</v>
      </c>
      <c r="M154" s="152" t="s">
        <v>607</v>
      </c>
      <c r="N154" s="242">
        <v>63443</v>
      </c>
      <c r="O154" s="124">
        <v>57</v>
      </c>
      <c r="P154" s="152" t="s">
        <v>648</v>
      </c>
      <c r="Q154" s="151">
        <v>184710</v>
      </c>
      <c r="R154" s="151"/>
      <c r="S154" s="157">
        <v>4290976.72</v>
      </c>
      <c r="T154" s="152" t="s">
        <v>609</v>
      </c>
      <c r="U154" s="155" t="s">
        <v>610</v>
      </c>
      <c r="V154" s="152"/>
      <c r="W154" s="141" t="s">
        <v>2583</v>
      </c>
      <c r="X154" s="141" t="s">
        <v>2584</v>
      </c>
      <c r="Y154" s="141"/>
      <c r="Z154" s="137">
        <v>44963.375</v>
      </c>
      <c r="AA154" s="145">
        <v>44966</v>
      </c>
      <c r="AB154" s="145">
        <v>44966</v>
      </c>
      <c r="AC154" s="169" t="s">
        <v>628</v>
      </c>
      <c r="AD154" s="1" t="s">
        <v>2585</v>
      </c>
      <c r="AE154" s="145">
        <v>44974</v>
      </c>
      <c r="AF154" s="152">
        <v>171996</v>
      </c>
      <c r="AG154" s="165">
        <v>2755</v>
      </c>
      <c r="AH154" s="165">
        <v>399.53</v>
      </c>
      <c r="AI154" s="165">
        <v>212</v>
      </c>
      <c r="AJ154" s="165">
        <v>409.41</v>
      </c>
      <c r="AK154" s="168">
        <v>0</v>
      </c>
      <c r="AL154" s="160">
        <v>25</v>
      </c>
      <c r="AM154" s="139">
        <v>0</v>
      </c>
      <c r="AN154" s="139">
        <v>0</v>
      </c>
      <c r="AO154" s="139">
        <v>0</v>
      </c>
      <c r="AP154" s="139">
        <v>0</v>
      </c>
      <c r="AQ154" s="139">
        <v>518.30999999999995</v>
      </c>
      <c r="AR154" s="168">
        <v>0</v>
      </c>
      <c r="AS154" s="168">
        <v>0</v>
      </c>
      <c r="AT154" s="160">
        <f t="shared" si="6"/>
        <v>4319.25</v>
      </c>
      <c r="AU154" s="160">
        <f t="shared" si="7"/>
        <v>4319.25</v>
      </c>
      <c r="AV154" s="1"/>
      <c r="AW154" s="152"/>
      <c r="AX154" s="149">
        <v>0.52083333333333337</v>
      </c>
      <c r="AY154" s="149">
        <v>0.67847222222222225</v>
      </c>
      <c r="AZ154" s="1" t="s">
        <v>613</v>
      </c>
    </row>
    <row r="155" spans="1:52" x14ac:dyDescent="0.35">
      <c r="A155" s="380">
        <v>44953.652083333334</v>
      </c>
      <c r="B155" s="291">
        <v>44958</v>
      </c>
      <c r="C155" s="291" t="s">
        <v>622</v>
      </c>
      <c r="D155" s="1"/>
      <c r="E155" s="124" t="s">
        <v>100</v>
      </c>
      <c r="F155" s="123" t="s">
        <v>559</v>
      </c>
      <c r="G155" s="124" t="s">
        <v>2109</v>
      </c>
      <c r="H155" s="158" t="s">
        <v>2581</v>
      </c>
      <c r="I155" s="408" t="s">
        <v>2582</v>
      </c>
      <c r="J155" s="124">
        <v>5010</v>
      </c>
      <c r="K155" s="124" t="s">
        <v>2111</v>
      </c>
      <c r="L155" s="155" t="s">
        <v>606</v>
      </c>
      <c r="M155" s="152" t="s">
        <v>607</v>
      </c>
      <c r="N155" s="242">
        <v>63443</v>
      </c>
      <c r="O155" s="124">
        <v>57</v>
      </c>
      <c r="P155" s="152" t="s">
        <v>648</v>
      </c>
      <c r="Q155" s="151">
        <v>184710</v>
      </c>
      <c r="R155" s="151"/>
      <c r="S155" s="157">
        <v>4290976.72</v>
      </c>
      <c r="T155" s="152" t="s">
        <v>609</v>
      </c>
      <c r="U155" s="155" t="s">
        <v>610</v>
      </c>
      <c r="V155" s="152"/>
      <c r="W155" s="141" t="s">
        <v>2583</v>
      </c>
      <c r="X155" s="141" t="s">
        <v>2584</v>
      </c>
      <c r="Y155" s="141"/>
      <c r="Z155" s="137">
        <v>44963.375</v>
      </c>
      <c r="AA155" s="145">
        <v>44966</v>
      </c>
      <c r="AB155" s="145">
        <v>44966</v>
      </c>
      <c r="AC155" s="169" t="s">
        <v>628</v>
      </c>
      <c r="AD155" s="1" t="s">
        <v>2579</v>
      </c>
      <c r="AE155" s="145">
        <v>44974</v>
      </c>
      <c r="AF155" s="152">
        <v>172022</v>
      </c>
      <c r="AG155" s="165">
        <v>0</v>
      </c>
      <c r="AH155" s="165">
        <v>809.48</v>
      </c>
      <c r="AI155" s="165">
        <v>0</v>
      </c>
      <c r="AJ155" s="165">
        <v>0</v>
      </c>
      <c r="AK155" s="168">
        <v>0</v>
      </c>
      <c r="AL155" s="160">
        <v>0</v>
      </c>
      <c r="AM155" s="139">
        <v>0</v>
      </c>
      <c r="AN155" s="139">
        <v>0</v>
      </c>
      <c r="AO155" s="139">
        <v>6891.5</v>
      </c>
      <c r="AP155" s="139">
        <v>0</v>
      </c>
      <c r="AQ155" s="139">
        <v>1050.1300000000001</v>
      </c>
      <c r="AR155" s="168">
        <v>0</v>
      </c>
      <c r="AS155" s="168">
        <v>0</v>
      </c>
      <c r="AT155" s="160">
        <f t="shared" si="6"/>
        <v>8751.11</v>
      </c>
      <c r="AU155" s="160">
        <f t="shared" si="7"/>
        <v>8751.11</v>
      </c>
      <c r="AV155" s="1"/>
      <c r="AW155" s="152"/>
      <c r="AX155" s="149"/>
      <c r="AY155" s="149"/>
      <c r="AZ155" s="1"/>
    </row>
    <row r="156" spans="1:52" x14ac:dyDescent="0.35">
      <c r="A156" s="380">
        <v>44953.652083333334</v>
      </c>
      <c r="B156" s="291">
        <v>44958</v>
      </c>
      <c r="C156" s="291" t="s">
        <v>622</v>
      </c>
      <c r="D156" s="1"/>
      <c r="E156" s="124" t="s">
        <v>100</v>
      </c>
      <c r="F156" s="123" t="s">
        <v>559</v>
      </c>
      <c r="G156" s="124" t="s">
        <v>2109</v>
      </c>
      <c r="H156" s="158" t="s">
        <v>2581</v>
      </c>
      <c r="I156" s="408" t="s">
        <v>2582</v>
      </c>
      <c r="J156" s="124">
        <v>5010</v>
      </c>
      <c r="K156" s="124" t="s">
        <v>2111</v>
      </c>
      <c r="L156" s="155" t="s">
        <v>606</v>
      </c>
      <c r="M156" s="152" t="s">
        <v>607</v>
      </c>
      <c r="N156" s="242">
        <v>63445</v>
      </c>
      <c r="O156" s="124">
        <v>57</v>
      </c>
      <c r="P156" s="152" t="s">
        <v>648</v>
      </c>
      <c r="Q156" s="151">
        <v>184710</v>
      </c>
      <c r="R156" s="151"/>
      <c r="S156" s="157">
        <v>4290976.72</v>
      </c>
      <c r="T156" s="152" t="s">
        <v>609</v>
      </c>
      <c r="U156" s="155" t="s">
        <v>610</v>
      </c>
      <c r="V156" s="152"/>
      <c r="W156" s="141" t="s">
        <v>2583</v>
      </c>
      <c r="X156" s="141" t="s">
        <v>2584</v>
      </c>
      <c r="Y156" s="141"/>
      <c r="Z156" s="137">
        <v>44964.291666666664</v>
      </c>
      <c r="AA156" s="145">
        <v>44964</v>
      </c>
      <c r="AB156" s="145">
        <v>44964</v>
      </c>
      <c r="AC156" s="169" t="s">
        <v>628</v>
      </c>
      <c r="AD156" s="1" t="s">
        <v>2585</v>
      </c>
      <c r="AE156" s="145">
        <v>44974</v>
      </c>
      <c r="AF156" s="152">
        <v>171990</v>
      </c>
      <c r="AG156" s="165">
        <v>2755</v>
      </c>
      <c r="AH156" s="165">
        <v>403.41</v>
      </c>
      <c r="AI156" s="165">
        <v>212</v>
      </c>
      <c r="AJ156" s="165">
        <v>442.43</v>
      </c>
      <c r="AK156" s="168">
        <v>0</v>
      </c>
      <c r="AL156" s="160">
        <v>25</v>
      </c>
      <c r="AM156" s="139">
        <v>0</v>
      </c>
      <c r="AN156" s="139">
        <v>0</v>
      </c>
      <c r="AO156" s="139">
        <v>0</v>
      </c>
      <c r="AP156" s="139">
        <v>0</v>
      </c>
      <c r="AQ156" s="139">
        <v>523.34</v>
      </c>
      <c r="AR156" s="168">
        <v>0</v>
      </c>
      <c r="AS156" s="168">
        <v>0</v>
      </c>
      <c r="AT156" s="160">
        <f t="shared" si="6"/>
        <v>4361.1799999999994</v>
      </c>
      <c r="AU156" s="160">
        <f t="shared" si="7"/>
        <v>4361.1799999999994</v>
      </c>
      <c r="AV156" s="1"/>
      <c r="AW156" s="152"/>
      <c r="AX156" s="149">
        <v>0.52083333333333337</v>
      </c>
      <c r="AY156" s="149"/>
      <c r="AZ156" s="1"/>
    </row>
    <row r="157" spans="1:52" x14ac:dyDescent="0.35">
      <c r="A157" s="380">
        <v>44953.652083333334</v>
      </c>
      <c r="B157" s="291">
        <v>44958</v>
      </c>
      <c r="C157" s="291" t="s">
        <v>622</v>
      </c>
      <c r="D157" s="1"/>
      <c r="E157" s="124" t="s">
        <v>100</v>
      </c>
      <c r="F157" s="123" t="s">
        <v>559</v>
      </c>
      <c r="G157" s="124" t="s">
        <v>2109</v>
      </c>
      <c r="H157" s="158" t="s">
        <v>2581</v>
      </c>
      <c r="I157" s="408" t="s">
        <v>2582</v>
      </c>
      <c r="J157" s="124">
        <v>5010</v>
      </c>
      <c r="K157" s="124" t="s">
        <v>2111</v>
      </c>
      <c r="L157" s="155" t="s">
        <v>606</v>
      </c>
      <c r="M157" s="152" t="s">
        <v>607</v>
      </c>
      <c r="N157" s="242">
        <v>63445</v>
      </c>
      <c r="O157" s="124">
        <v>57</v>
      </c>
      <c r="P157" s="152" t="s">
        <v>648</v>
      </c>
      <c r="Q157" s="151">
        <v>184710</v>
      </c>
      <c r="R157" s="151"/>
      <c r="S157" s="157">
        <v>4290976.72</v>
      </c>
      <c r="T157" s="152" t="s">
        <v>609</v>
      </c>
      <c r="U157" s="155" t="s">
        <v>610</v>
      </c>
      <c r="V157" s="152"/>
      <c r="W157" s="141" t="s">
        <v>2583</v>
      </c>
      <c r="X157" s="141" t="s">
        <v>2584</v>
      </c>
      <c r="Y157" s="141"/>
      <c r="Z157" s="137">
        <v>44964.291666666664</v>
      </c>
      <c r="AA157" s="145">
        <v>44964</v>
      </c>
      <c r="AB157" s="145">
        <v>44964</v>
      </c>
      <c r="AC157" s="169" t="s">
        <v>628</v>
      </c>
      <c r="AD157" s="1" t="s">
        <v>2579</v>
      </c>
      <c r="AE157" s="145">
        <v>44974</v>
      </c>
      <c r="AF157" s="152">
        <v>171998</v>
      </c>
      <c r="AG157" s="165">
        <v>0</v>
      </c>
      <c r="AH157" s="165">
        <v>257.64999999999998</v>
      </c>
      <c r="AI157" s="165">
        <v>0</v>
      </c>
      <c r="AJ157" s="165">
        <v>0</v>
      </c>
      <c r="AK157" s="168">
        <v>0</v>
      </c>
      <c r="AL157" s="160">
        <v>0</v>
      </c>
      <c r="AM157" s="139">
        <v>0</v>
      </c>
      <c r="AN157" s="139">
        <v>0</v>
      </c>
      <c r="AO157" s="139">
        <v>2193.5</v>
      </c>
      <c r="AP157" s="139">
        <v>0</v>
      </c>
      <c r="AQ157" s="139">
        <v>334.25</v>
      </c>
      <c r="AR157" s="168">
        <v>0</v>
      </c>
      <c r="AS157" s="168">
        <v>0</v>
      </c>
      <c r="AT157" s="160">
        <f t="shared" si="6"/>
        <v>2785.4</v>
      </c>
      <c r="AU157" s="160">
        <f t="shared" si="7"/>
        <v>2785.4</v>
      </c>
      <c r="AV157" s="1"/>
      <c r="AW157" s="152"/>
      <c r="AX157" s="149"/>
      <c r="AY157" s="149"/>
      <c r="AZ157" s="1"/>
    </row>
    <row r="158" spans="1:52" x14ac:dyDescent="0.35">
      <c r="A158" s="380">
        <v>44953.652083333334</v>
      </c>
      <c r="B158" s="291">
        <v>44958</v>
      </c>
      <c r="C158" s="291" t="s">
        <v>622</v>
      </c>
      <c r="D158" s="1"/>
      <c r="E158" s="124" t="s">
        <v>100</v>
      </c>
      <c r="F158" s="123" t="s">
        <v>559</v>
      </c>
      <c r="G158" s="124" t="s">
        <v>2109</v>
      </c>
      <c r="H158" s="158" t="s">
        <v>2581</v>
      </c>
      <c r="I158" s="408" t="s">
        <v>2582</v>
      </c>
      <c r="J158" s="124">
        <v>5010</v>
      </c>
      <c r="K158" s="124" t="s">
        <v>2111</v>
      </c>
      <c r="L158" s="155" t="s">
        <v>606</v>
      </c>
      <c r="M158" s="152" t="s">
        <v>607</v>
      </c>
      <c r="N158" s="242">
        <v>63444</v>
      </c>
      <c r="O158" s="124">
        <v>57</v>
      </c>
      <c r="P158" s="152" t="s">
        <v>648</v>
      </c>
      <c r="Q158" s="151">
        <v>184710</v>
      </c>
      <c r="R158" s="151"/>
      <c r="S158" s="157">
        <v>4290976.72</v>
      </c>
      <c r="T158" s="152" t="s">
        <v>609</v>
      </c>
      <c r="U158" s="155" t="s">
        <v>610</v>
      </c>
      <c r="V158" s="152"/>
      <c r="W158" s="141" t="s">
        <v>2583</v>
      </c>
      <c r="X158" s="141" t="s">
        <v>2584</v>
      </c>
      <c r="Y158" s="141"/>
      <c r="Z158" s="137">
        <v>44964.291666666664</v>
      </c>
      <c r="AA158" s="145">
        <v>44966</v>
      </c>
      <c r="AB158" s="145">
        <v>44966</v>
      </c>
      <c r="AC158" s="169" t="s">
        <v>628</v>
      </c>
      <c r="AD158" s="1" t="s">
        <v>2585</v>
      </c>
      <c r="AE158" s="145">
        <v>44974</v>
      </c>
      <c r="AF158" s="152">
        <v>171995</v>
      </c>
      <c r="AG158" s="165">
        <v>2755</v>
      </c>
      <c r="AH158" s="165">
        <v>402.3</v>
      </c>
      <c r="AI158" s="165">
        <v>212</v>
      </c>
      <c r="AJ158" s="165">
        <v>432.99</v>
      </c>
      <c r="AK158" s="168">
        <v>0</v>
      </c>
      <c r="AL158" s="160">
        <v>25</v>
      </c>
      <c r="AM158" s="139">
        <v>0</v>
      </c>
      <c r="AN158" s="139">
        <v>0</v>
      </c>
      <c r="AO158" s="139">
        <v>0</v>
      </c>
      <c r="AP158" s="139">
        <v>0</v>
      </c>
      <c r="AQ158" s="139">
        <v>521.9</v>
      </c>
      <c r="AR158" s="168">
        <v>0</v>
      </c>
      <c r="AS158" s="168">
        <v>0</v>
      </c>
      <c r="AT158" s="160">
        <f t="shared" si="6"/>
        <v>4349.1899999999996</v>
      </c>
      <c r="AU158" s="160">
        <f t="shared" si="7"/>
        <v>4349.1899999999996</v>
      </c>
      <c r="AV158" s="1"/>
      <c r="AW158" s="152"/>
      <c r="AX158" s="149">
        <v>0.52083333333333337</v>
      </c>
      <c r="AY158" s="149">
        <v>0.67847222222222225</v>
      </c>
      <c r="AZ158" s="1" t="s">
        <v>613</v>
      </c>
    </row>
    <row r="159" spans="1:52" x14ac:dyDescent="0.35">
      <c r="A159" s="380">
        <v>44953.652083333334</v>
      </c>
      <c r="B159" s="291">
        <v>44958</v>
      </c>
      <c r="C159" s="291" t="s">
        <v>622</v>
      </c>
      <c r="D159" s="1"/>
      <c r="E159" s="124" t="s">
        <v>100</v>
      </c>
      <c r="F159" s="123" t="s">
        <v>559</v>
      </c>
      <c r="G159" s="124" t="s">
        <v>2109</v>
      </c>
      <c r="H159" s="158" t="s">
        <v>2581</v>
      </c>
      <c r="I159" s="408" t="s">
        <v>2582</v>
      </c>
      <c r="J159" s="124">
        <v>5010</v>
      </c>
      <c r="K159" s="124" t="s">
        <v>2111</v>
      </c>
      <c r="L159" s="155" t="s">
        <v>606</v>
      </c>
      <c r="M159" s="152" t="s">
        <v>607</v>
      </c>
      <c r="N159" s="242">
        <v>63444</v>
      </c>
      <c r="O159" s="124">
        <v>57</v>
      </c>
      <c r="P159" s="152" t="s">
        <v>648</v>
      </c>
      <c r="Q159" s="151">
        <v>184710</v>
      </c>
      <c r="R159" s="151"/>
      <c r="S159" s="157">
        <v>4290976.72</v>
      </c>
      <c r="T159" s="152" t="s">
        <v>609</v>
      </c>
      <c r="U159" s="155" t="s">
        <v>610</v>
      </c>
      <c r="V159" s="152"/>
      <c r="W159" s="141" t="s">
        <v>2583</v>
      </c>
      <c r="X159" s="141" t="s">
        <v>2584</v>
      </c>
      <c r="Y159" s="141"/>
      <c r="Z159" s="137">
        <v>44964.291666666664</v>
      </c>
      <c r="AA159" s="145">
        <v>44966</v>
      </c>
      <c r="AB159" s="145">
        <v>44966</v>
      </c>
      <c r="AC159" s="169" t="s">
        <v>628</v>
      </c>
      <c r="AD159" s="1" t="s">
        <v>2579</v>
      </c>
      <c r="AE159" s="145">
        <v>44974</v>
      </c>
      <c r="AF159" s="152">
        <v>172023</v>
      </c>
      <c r="AG159" s="165">
        <v>0</v>
      </c>
      <c r="AH159" s="165">
        <v>696.72</v>
      </c>
      <c r="AI159" s="165">
        <v>0</v>
      </c>
      <c r="AJ159" s="165">
        <v>0</v>
      </c>
      <c r="AK159" s="168">
        <v>0</v>
      </c>
      <c r="AL159" s="160">
        <v>0</v>
      </c>
      <c r="AM159" s="139">
        <v>0</v>
      </c>
      <c r="AN159" s="139">
        <v>0</v>
      </c>
      <c r="AO159" s="139">
        <v>5931.5</v>
      </c>
      <c r="AP159" s="139">
        <v>0</v>
      </c>
      <c r="AQ159" s="139">
        <v>903.85</v>
      </c>
      <c r="AR159" s="168">
        <v>0</v>
      </c>
      <c r="AS159" s="168">
        <v>0</v>
      </c>
      <c r="AT159" s="160">
        <f t="shared" si="6"/>
        <v>7532.0700000000006</v>
      </c>
      <c r="AU159" s="160">
        <f t="shared" si="7"/>
        <v>7532.0700000000006</v>
      </c>
      <c r="AV159" s="1"/>
      <c r="AW159" s="152"/>
      <c r="AX159" s="149"/>
      <c r="AY159" s="149"/>
      <c r="AZ159" s="1"/>
    </row>
    <row r="160" spans="1:52" x14ac:dyDescent="0.35">
      <c r="A160" s="380">
        <v>44956.565972222219</v>
      </c>
      <c r="B160" s="291">
        <v>44958</v>
      </c>
      <c r="C160" s="291" t="s">
        <v>622</v>
      </c>
      <c r="D160" s="1"/>
      <c r="E160" s="124" t="s">
        <v>2587</v>
      </c>
      <c r="F160" s="123" t="s">
        <v>559</v>
      </c>
      <c r="G160" s="124" t="s">
        <v>2109</v>
      </c>
      <c r="H160" s="158" t="s">
        <v>2581</v>
      </c>
      <c r="I160" s="408" t="s">
        <v>2582</v>
      </c>
      <c r="J160" s="124">
        <v>5010</v>
      </c>
      <c r="K160" s="124" t="s">
        <v>2111</v>
      </c>
      <c r="L160" s="155" t="s">
        <v>606</v>
      </c>
      <c r="M160" s="152" t="s">
        <v>607</v>
      </c>
      <c r="N160" s="124" t="s">
        <v>177</v>
      </c>
      <c r="O160" s="124">
        <v>57</v>
      </c>
      <c r="P160" s="152" t="s">
        <v>648</v>
      </c>
      <c r="Q160" s="151">
        <v>184710</v>
      </c>
      <c r="R160" s="151"/>
      <c r="S160" s="157">
        <v>4290976.72</v>
      </c>
      <c r="T160" s="152" t="s">
        <v>609</v>
      </c>
      <c r="U160" s="155" t="s">
        <v>610</v>
      </c>
      <c r="V160" s="152"/>
      <c r="W160" s="141" t="s">
        <v>2583</v>
      </c>
      <c r="X160" s="141" t="s">
        <v>2584</v>
      </c>
      <c r="Y160" s="141"/>
      <c r="Z160" s="137">
        <v>44965.333333333336</v>
      </c>
      <c r="AA160" s="145" t="s">
        <v>2588</v>
      </c>
      <c r="AB160" s="145">
        <v>44972</v>
      </c>
      <c r="AC160" s="169" t="s">
        <v>628</v>
      </c>
      <c r="AD160" s="1"/>
      <c r="AE160" s="145">
        <f>VLOOKUP($N160,'[1]DATAPAR ATUALIZADO'!$D:$AI,5,FALSE)</f>
        <v>44973.475694444445</v>
      </c>
      <c r="AF160" s="152">
        <f>VLOOKUP($N160,'[1]DATAPAR ATUALIZADO'!$D:$AI,2,FALSE)</f>
        <v>171825</v>
      </c>
      <c r="AG160" s="168">
        <f>VLOOKUP($N160,'[1]DATAPAR ATUALIZADO'!$D:$AI,13,FALSE)</f>
        <v>3291.57</v>
      </c>
      <c r="AH160" s="168">
        <f>VLOOKUP($N160,'[1]DATAPAR ATUALIZADO'!$D:$AI,26,FALSE)</f>
        <v>368.27</v>
      </c>
      <c r="AI160" s="168">
        <f>VLOOKUP($N160,'[1]DATAPAR ATUALIZADO'!$D:$AI,14,FALSE)</f>
        <v>212</v>
      </c>
      <c r="AJ160" s="168">
        <f>VLOOKUP($N160,'[1]DATAPAR ATUALIZADO'!$D:$AI,15,FALSE)</f>
        <v>415.3</v>
      </c>
      <c r="AK160" s="168">
        <v>0</v>
      </c>
      <c r="AL160" s="160">
        <v>0</v>
      </c>
      <c r="AM160" s="168">
        <f>VLOOKUP($N160,'[1]DATAPAR ATUALIZADO'!$D:$AI,25,FALSE)</f>
        <v>0</v>
      </c>
      <c r="AN160" s="168">
        <f>VLOOKUP($N160,'[1]DATAPAR ATUALIZADO'!$D:$AI,23,FALSE)</f>
        <v>0</v>
      </c>
      <c r="AO160" s="168">
        <f>VLOOKUP($N160,'[1]DATAPAR ATUALIZADO'!$D:$AI,29,FALSE)</f>
        <v>0</v>
      </c>
      <c r="AP160" s="168">
        <v>0</v>
      </c>
      <c r="AQ160" s="168">
        <f>VLOOKUP($N160,'[1]DATAPAR ATUALIZADO'!$D:$AI,31,FALSE)</f>
        <v>477.76</v>
      </c>
      <c r="AR160" s="160">
        <v>0</v>
      </c>
      <c r="AS160" s="145"/>
      <c r="AT160" s="160">
        <f t="shared" si="6"/>
        <v>4764.9000000000005</v>
      </c>
      <c r="AU160" s="160">
        <f t="shared" si="7"/>
        <v>4764.9000000000005</v>
      </c>
      <c r="AV160" s="1"/>
      <c r="AW160" s="152" t="s">
        <v>395</v>
      </c>
      <c r="AX160" s="149">
        <v>0.25</v>
      </c>
      <c r="AY160" s="149">
        <v>0.43055555555555558</v>
      </c>
      <c r="AZ160" s="1" t="s">
        <v>2107</v>
      </c>
    </row>
    <row r="161" spans="1:52" x14ac:dyDescent="0.35">
      <c r="A161" s="380">
        <v>44956.574999999997</v>
      </c>
      <c r="B161" s="291">
        <v>44958</v>
      </c>
      <c r="C161" s="291" t="s">
        <v>622</v>
      </c>
      <c r="D161" s="1"/>
      <c r="E161" s="124" t="s">
        <v>2589</v>
      </c>
      <c r="F161" s="123" t="s">
        <v>559</v>
      </c>
      <c r="G161" s="124" t="s">
        <v>2109</v>
      </c>
      <c r="H161" s="158" t="s">
        <v>2581</v>
      </c>
      <c r="I161" s="408" t="s">
        <v>2582</v>
      </c>
      <c r="J161" s="124">
        <v>5010</v>
      </c>
      <c r="K161" s="124" t="s">
        <v>2111</v>
      </c>
      <c r="L161" s="155" t="s">
        <v>606</v>
      </c>
      <c r="M161" s="152" t="s">
        <v>607</v>
      </c>
      <c r="N161" s="124" t="s">
        <v>173</v>
      </c>
      <c r="O161" s="124">
        <v>57</v>
      </c>
      <c r="P161" s="152" t="s">
        <v>648</v>
      </c>
      <c r="Q161" s="151">
        <v>184710</v>
      </c>
      <c r="R161" s="151"/>
      <c r="S161" s="157">
        <v>4290976.72</v>
      </c>
      <c r="T161" s="152" t="s">
        <v>609</v>
      </c>
      <c r="U161" s="155" t="s">
        <v>610</v>
      </c>
      <c r="V161" s="152"/>
      <c r="W161" s="141" t="s">
        <v>2583</v>
      </c>
      <c r="X161" s="141" t="s">
        <v>2584</v>
      </c>
      <c r="Y161" s="141"/>
      <c r="Z161" s="137">
        <v>44965.333333333336</v>
      </c>
      <c r="AA161" s="145" t="s">
        <v>2588</v>
      </c>
      <c r="AB161" s="145">
        <v>44972</v>
      </c>
      <c r="AC161" s="169" t="s">
        <v>628</v>
      </c>
      <c r="AD161" s="1"/>
      <c r="AE161" s="145">
        <f>VLOOKUP($N161,'[1]DATAPAR ATUALIZADO'!$D:$AI,5,FALSE)</f>
        <v>44973.473611111112</v>
      </c>
      <c r="AF161" s="152">
        <f>VLOOKUP($N161,'[1]DATAPAR ATUALIZADO'!$D:$AI,2,FALSE)</f>
        <v>171822</v>
      </c>
      <c r="AG161" s="168">
        <f>VLOOKUP($N161,'[1]DATAPAR ATUALIZADO'!$D:$AI,13,FALSE)</f>
        <v>3335.06</v>
      </c>
      <c r="AH161" s="168">
        <f>VLOOKUP($N161,'[1]DATAPAR ATUALIZADO'!$D:$AI,26,FALSE)</f>
        <v>372.84</v>
      </c>
      <c r="AI161" s="168">
        <f>VLOOKUP($N161,'[1]DATAPAR ATUALIZADO'!$D:$AI,14,FALSE)</f>
        <v>212</v>
      </c>
      <c r="AJ161" s="168">
        <f>VLOOKUP($N161,'[1]DATAPAR ATUALIZADO'!$D:$AI,15,FALSE)</f>
        <v>454.22</v>
      </c>
      <c r="AK161" s="168">
        <v>0</v>
      </c>
      <c r="AL161" s="160">
        <v>0</v>
      </c>
      <c r="AM161" s="168">
        <f>VLOOKUP($N161,'[1]DATAPAR ATUALIZADO'!$D:$AI,25,FALSE)</f>
        <v>0</v>
      </c>
      <c r="AN161" s="168">
        <f>VLOOKUP($N161,'[1]DATAPAR ATUALIZADO'!$D:$AI,23,FALSE)</f>
        <v>0</v>
      </c>
      <c r="AO161" s="168">
        <f>VLOOKUP($N161,'[1]DATAPAR ATUALIZADO'!$D:$AI,29,FALSE)</f>
        <v>0</v>
      </c>
      <c r="AP161" s="168">
        <v>0</v>
      </c>
      <c r="AQ161" s="168">
        <f>VLOOKUP($N161,'[1]DATAPAR ATUALIZADO'!$D:$AI,31,FALSE)</f>
        <v>483.69</v>
      </c>
      <c r="AR161" s="160">
        <v>0</v>
      </c>
      <c r="AS161" s="145"/>
      <c r="AT161" s="160">
        <f t="shared" si="6"/>
        <v>4857.8099999999995</v>
      </c>
      <c r="AU161" s="160">
        <f t="shared" si="7"/>
        <v>4857.8099999999995</v>
      </c>
      <c r="AV161" s="1"/>
      <c r="AW161" s="152" t="s">
        <v>395</v>
      </c>
      <c r="AX161" s="149">
        <v>0.25</v>
      </c>
      <c r="AY161" s="149">
        <v>0.43055555555555558</v>
      </c>
      <c r="AZ161" s="1" t="s">
        <v>2107</v>
      </c>
    </row>
    <row r="162" spans="1:52" x14ac:dyDescent="0.35">
      <c r="A162" s="380">
        <v>44959.40347222222</v>
      </c>
      <c r="B162" s="291">
        <v>44958</v>
      </c>
      <c r="C162" s="291" t="s">
        <v>622</v>
      </c>
      <c r="D162" s="1"/>
      <c r="E162" s="124" t="s">
        <v>136</v>
      </c>
      <c r="F162" s="123" t="s">
        <v>559</v>
      </c>
      <c r="G162" s="124" t="s">
        <v>2109</v>
      </c>
      <c r="H162" s="158" t="s">
        <v>2581</v>
      </c>
      <c r="I162" s="408" t="s">
        <v>2582</v>
      </c>
      <c r="J162" s="124">
        <v>5010</v>
      </c>
      <c r="K162" s="124" t="s">
        <v>2111</v>
      </c>
      <c r="L162" s="155" t="s">
        <v>606</v>
      </c>
      <c r="M162" s="152" t="s">
        <v>607</v>
      </c>
      <c r="N162" s="124" t="s">
        <v>139</v>
      </c>
      <c r="O162" s="124">
        <v>57</v>
      </c>
      <c r="P162" s="152" t="s">
        <v>648</v>
      </c>
      <c r="Q162" s="151">
        <v>184710</v>
      </c>
      <c r="R162" s="151"/>
      <c r="S162" s="157">
        <v>4290976.72</v>
      </c>
      <c r="T162" s="152" t="s">
        <v>609</v>
      </c>
      <c r="U162" s="155" t="s">
        <v>610</v>
      </c>
      <c r="V162" s="152"/>
      <c r="W162" s="141" t="s">
        <v>2583</v>
      </c>
      <c r="X162" s="141" t="s">
        <v>2584</v>
      </c>
      <c r="Y162" s="141"/>
      <c r="Z162" s="137">
        <v>44966.333333333336</v>
      </c>
      <c r="AA162" s="145">
        <v>44967</v>
      </c>
      <c r="AB162" s="145">
        <v>44967</v>
      </c>
      <c r="AC162" s="169" t="s">
        <v>628</v>
      </c>
      <c r="AD162" s="1"/>
      <c r="AE162" s="145">
        <f>VLOOKUP($N162,'[1]DATAPAR ATUALIZADO'!$D:$AI,5,FALSE)</f>
        <v>44970.500694444447</v>
      </c>
      <c r="AF162" s="152">
        <f>VLOOKUP($N162,'[1]DATAPAR ATUALIZADO'!$D:$AI,2,FALSE)</f>
        <v>171396</v>
      </c>
      <c r="AG162" s="168">
        <f>VLOOKUP($N162,'[1]DATAPAR ATUALIZADO'!$D:$AI,13,FALSE)</f>
        <v>3323.2</v>
      </c>
      <c r="AH162" s="168">
        <f>VLOOKUP($N162,'[1]DATAPAR ATUALIZADO'!$D:$AI,26,FALSE)</f>
        <v>371.6</v>
      </c>
      <c r="AI162" s="168">
        <f>VLOOKUP($N162,'[1]DATAPAR ATUALIZADO'!$D:$AI,14,FALSE)</f>
        <v>212</v>
      </c>
      <c r="AJ162" s="168">
        <f>VLOOKUP($N162,'[1]DATAPAR ATUALIZADO'!$D:$AI,15,FALSE)</f>
        <v>443.6</v>
      </c>
      <c r="AK162" s="168">
        <v>0</v>
      </c>
      <c r="AL162" s="160">
        <v>0</v>
      </c>
      <c r="AM162" s="168">
        <f>VLOOKUP($N162,'[1]DATAPAR ATUALIZADO'!$D:$AI,25,FALSE)</f>
        <v>0</v>
      </c>
      <c r="AN162" s="168">
        <f>VLOOKUP($N162,'[1]DATAPAR ATUALIZADO'!$D:$AI,23,FALSE)</f>
        <v>0</v>
      </c>
      <c r="AO162" s="168">
        <f>VLOOKUP($N162,'[1]DATAPAR ATUALIZADO'!$D:$AI,29,FALSE)</f>
        <v>0</v>
      </c>
      <c r="AP162" s="168">
        <v>0</v>
      </c>
      <c r="AQ162" s="168">
        <f>VLOOKUP($N162,'[1]DATAPAR ATUALIZADO'!$D:$AI,31,FALSE)</f>
        <v>482.07</v>
      </c>
      <c r="AR162" s="160">
        <v>0</v>
      </c>
      <c r="AS162" s="145"/>
      <c r="AT162" s="160">
        <f t="shared" si="6"/>
        <v>4832.4699999999993</v>
      </c>
      <c r="AU162" s="160">
        <f t="shared" si="7"/>
        <v>4832.4699999999993</v>
      </c>
      <c r="AV162" s="1"/>
      <c r="AW162" s="152" t="s">
        <v>395</v>
      </c>
      <c r="AX162" s="149">
        <v>0.35416666666666669</v>
      </c>
      <c r="AY162" s="149">
        <v>0.54166666666666663</v>
      </c>
      <c r="AZ162" s="212" t="s">
        <v>613</v>
      </c>
    </row>
    <row r="163" spans="1:52" x14ac:dyDescent="0.35">
      <c r="A163" s="380">
        <v>44959.40347222222</v>
      </c>
      <c r="B163" s="291">
        <v>44958</v>
      </c>
      <c r="C163" s="291" t="s">
        <v>622</v>
      </c>
      <c r="D163" s="1"/>
      <c r="E163" s="124" t="s">
        <v>136</v>
      </c>
      <c r="F163" s="123" t="s">
        <v>559</v>
      </c>
      <c r="G163" s="124" t="s">
        <v>2109</v>
      </c>
      <c r="H163" s="158" t="s">
        <v>164</v>
      </c>
      <c r="I163" s="408" t="s">
        <v>2110</v>
      </c>
      <c r="J163" s="124">
        <v>5010</v>
      </c>
      <c r="K163" s="124" t="s">
        <v>2111</v>
      </c>
      <c r="L163" s="155" t="s">
        <v>606</v>
      </c>
      <c r="M163" s="152" t="s">
        <v>607</v>
      </c>
      <c r="N163" s="242" t="s">
        <v>167</v>
      </c>
      <c r="O163" s="124">
        <v>7</v>
      </c>
      <c r="P163" s="152" t="s">
        <v>648</v>
      </c>
      <c r="Q163" s="151">
        <v>21965</v>
      </c>
      <c r="R163" s="151"/>
      <c r="S163" s="157">
        <v>509410.35</v>
      </c>
      <c r="T163" s="152" t="s">
        <v>609</v>
      </c>
      <c r="U163" s="155" t="s">
        <v>610</v>
      </c>
      <c r="V163" s="152"/>
      <c r="W163" s="141" t="s">
        <v>2112</v>
      </c>
      <c r="X163" s="141" t="s">
        <v>2113</v>
      </c>
      <c r="Y163" s="141"/>
      <c r="Z163" s="137">
        <v>44967.333333333336</v>
      </c>
      <c r="AA163" s="145">
        <v>44973</v>
      </c>
      <c r="AB163" s="145">
        <v>44973</v>
      </c>
      <c r="AC163" s="169"/>
      <c r="AD163" s="1"/>
      <c r="AE163" s="145">
        <f>VLOOKUP($N163,'[1]DATAPAR ATUALIZADO'!$D:$AI,5,FALSE)</f>
        <v>44973.46875</v>
      </c>
      <c r="AF163" s="152">
        <f>VLOOKUP($N163,'[1]DATAPAR ATUALIZADO'!$D:$AI,2,FALSE)</f>
        <v>171818</v>
      </c>
      <c r="AG163" s="168">
        <f>VLOOKUP($N163,'[1]DATAPAR ATUALIZADO'!$D:$AI,13,FALSE)</f>
        <v>3284.99</v>
      </c>
      <c r="AH163" s="168">
        <f>VLOOKUP($N163,'[1]DATAPAR ATUALIZADO'!$D:$AI,26,FALSE)</f>
        <v>367.58</v>
      </c>
      <c r="AI163" s="168">
        <f>VLOOKUP($N163,'[1]DATAPAR ATUALIZADO'!$D:$AI,14,FALSE)</f>
        <v>212</v>
      </c>
      <c r="AJ163" s="168">
        <f>VLOOKUP($N163,'[1]DATAPAR ATUALIZADO'!$D:$AI,15,FALSE)</f>
        <v>409.41</v>
      </c>
      <c r="AK163" s="168">
        <v>0</v>
      </c>
      <c r="AL163" s="160">
        <v>0</v>
      </c>
      <c r="AM163" s="168">
        <f>VLOOKUP($N163,'[1]DATAPAR ATUALIZADO'!$D:$AI,25,FALSE)</f>
        <v>0</v>
      </c>
      <c r="AN163" s="168">
        <f>VLOOKUP($N163,'[1]DATAPAR ATUALIZADO'!$D:$AI,23,FALSE)</f>
        <v>0</v>
      </c>
      <c r="AO163" s="168">
        <f>VLOOKUP($N163,'[1]DATAPAR ATUALIZADO'!$D:$AI,29,FALSE)</f>
        <v>0</v>
      </c>
      <c r="AP163" s="168">
        <v>0</v>
      </c>
      <c r="AQ163" s="168">
        <f>VLOOKUP($N163,'[1]DATAPAR ATUALIZADO'!$D:$AI,31,FALSE)</f>
        <v>476.86</v>
      </c>
      <c r="AR163" s="160">
        <v>0</v>
      </c>
      <c r="AS163" s="145"/>
      <c r="AT163" s="160">
        <f t="shared" si="6"/>
        <v>4750.8399999999992</v>
      </c>
      <c r="AU163" s="160">
        <f t="shared" si="7"/>
        <v>4750.8399999999992</v>
      </c>
      <c r="AV163" s="1"/>
      <c r="AW163" s="152" t="s">
        <v>395</v>
      </c>
      <c r="AX163" s="149">
        <v>0.25</v>
      </c>
      <c r="AY163" s="149">
        <v>0.41666666666666669</v>
      </c>
      <c r="AZ163" s="1" t="s">
        <v>613</v>
      </c>
    </row>
    <row r="164" spans="1:52" x14ac:dyDescent="0.35">
      <c r="A164" s="380">
        <v>44959.40347222222</v>
      </c>
      <c r="B164" s="291">
        <v>44958</v>
      </c>
      <c r="C164" s="291" t="s">
        <v>622</v>
      </c>
      <c r="D164" s="1"/>
      <c r="E164" s="124" t="s">
        <v>136</v>
      </c>
      <c r="F164" s="123" t="s">
        <v>2590</v>
      </c>
      <c r="G164" s="124" t="s">
        <v>2109</v>
      </c>
      <c r="H164" s="158" t="s">
        <v>156</v>
      </c>
      <c r="I164" s="408" t="s">
        <v>2591</v>
      </c>
      <c r="J164" s="124">
        <v>5010</v>
      </c>
      <c r="K164" s="124" t="s">
        <v>2592</v>
      </c>
      <c r="L164" s="155" t="s">
        <v>606</v>
      </c>
      <c r="M164" s="152" t="s">
        <v>607</v>
      </c>
      <c r="N164" s="124" t="s">
        <v>155</v>
      </c>
      <c r="O164" s="124">
        <v>1</v>
      </c>
      <c r="P164" s="152" t="s">
        <v>2564</v>
      </c>
      <c r="Q164" s="151">
        <v>4610</v>
      </c>
      <c r="R164" s="151"/>
      <c r="S164" s="157">
        <v>60496.639999999999</v>
      </c>
      <c r="T164" s="152" t="s">
        <v>609</v>
      </c>
      <c r="U164" s="155" t="s">
        <v>610</v>
      </c>
      <c r="V164" s="152"/>
      <c r="W164" s="141" t="s">
        <v>2593</v>
      </c>
      <c r="X164" s="141" t="s">
        <v>564</v>
      </c>
      <c r="Y164" s="141"/>
      <c r="Z164" s="137">
        <v>44967.458333333336</v>
      </c>
      <c r="AA164" s="145">
        <v>44970</v>
      </c>
      <c r="AB164" s="145">
        <v>44970</v>
      </c>
      <c r="AC164" s="169" t="s">
        <v>628</v>
      </c>
      <c r="AD164" s="1"/>
      <c r="AE164" s="145">
        <f>VLOOKUP($N164,'[1]DATAPAR ATUALIZADO'!$D:$AI,5,FALSE)</f>
        <v>44973.415972222225</v>
      </c>
      <c r="AF164" s="152">
        <f>VLOOKUP($N164,'[1]DATAPAR ATUALIZADO'!$D:$AI,2,FALSE)</f>
        <v>171795</v>
      </c>
      <c r="AG164" s="168">
        <f>VLOOKUP($N164,'[1]DATAPAR ATUALIZADO'!$D:$AI,13,FALSE)</f>
        <v>3518.42</v>
      </c>
      <c r="AH164" s="168">
        <f>VLOOKUP($N164,'[1]DATAPAR ATUALIZADO'!$D:$AI,26,FALSE)</f>
        <v>400.42</v>
      </c>
      <c r="AI164" s="168">
        <f>VLOOKUP($N164,'[1]DATAPAR ATUALIZADO'!$D:$AI,14,FALSE)</f>
        <v>291</v>
      </c>
      <c r="AJ164" s="168">
        <f>VLOOKUP($N164,'[1]DATAPAR ATUALIZADO'!$D:$AI,15,FALSE)</f>
        <v>0</v>
      </c>
      <c r="AK164" s="168">
        <v>0</v>
      </c>
      <c r="AL164" s="160">
        <v>0</v>
      </c>
      <c r="AM164" s="168">
        <f>VLOOKUP($N164,'[1]DATAPAR ATUALIZADO'!$D:$AI,25,FALSE)</f>
        <v>0</v>
      </c>
      <c r="AN164" s="168">
        <f>VLOOKUP($N164,'[1]DATAPAR ATUALIZADO'!$D:$AI,23,FALSE)</f>
        <v>0</v>
      </c>
      <c r="AO164" s="168">
        <f>VLOOKUP($N164,'[1]DATAPAR ATUALIZADO'!$D:$AI,29,FALSE)</f>
        <v>338</v>
      </c>
      <c r="AP164" s="168">
        <v>0</v>
      </c>
      <c r="AQ164" s="168">
        <f>VLOOKUP($N164,'[1]DATAPAR ATUALIZADO'!$D:$AI,31,FALSE)</f>
        <v>519.47</v>
      </c>
      <c r="AR164" s="160">
        <v>0</v>
      </c>
      <c r="AS164" s="145"/>
      <c r="AT164" s="160">
        <f t="shared" si="6"/>
        <v>5067.3100000000004</v>
      </c>
      <c r="AU164" s="160">
        <f t="shared" si="7"/>
        <v>5067.3100000000004</v>
      </c>
      <c r="AV164" s="1"/>
      <c r="AW164" s="152" t="s">
        <v>395</v>
      </c>
      <c r="AX164" s="149">
        <v>0.35416666666666669</v>
      </c>
      <c r="AY164" s="149">
        <v>0.45833333333333331</v>
      </c>
      <c r="AZ164" s="1" t="s">
        <v>613</v>
      </c>
    </row>
    <row r="165" spans="1:52" x14ac:dyDescent="0.35">
      <c r="A165" s="380">
        <v>44959.40347222222</v>
      </c>
      <c r="B165" s="291">
        <v>44958</v>
      </c>
      <c r="C165" s="291" t="s">
        <v>622</v>
      </c>
      <c r="D165" s="1"/>
      <c r="E165" s="124" t="s">
        <v>136</v>
      </c>
      <c r="F165" s="123" t="s">
        <v>562</v>
      </c>
      <c r="G165" s="124" t="s">
        <v>2109</v>
      </c>
      <c r="H165" s="158" t="s">
        <v>170</v>
      </c>
      <c r="I165" s="408" t="s">
        <v>2594</v>
      </c>
      <c r="J165" s="124">
        <v>5013</v>
      </c>
      <c r="K165" s="124" t="s">
        <v>2595</v>
      </c>
      <c r="L165" s="155" t="s">
        <v>606</v>
      </c>
      <c r="M165" s="152" t="s">
        <v>607</v>
      </c>
      <c r="N165" s="124">
        <v>63541</v>
      </c>
      <c r="O165" s="124">
        <v>1</v>
      </c>
      <c r="P165" s="152" t="s">
        <v>2564</v>
      </c>
      <c r="Q165" s="151">
        <v>10186</v>
      </c>
      <c r="R165" s="151">
        <v>20</v>
      </c>
      <c r="S165" s="157">
        <v>129957.41</v>
      </c>
      <c r="T165" s="152" t="s">
        <v>609</v>
      </c>
      <c r="U165" s="155" t="s">
        <v>647</v>
      </c>
      <c r="V165" s="152" t="s">
        <v>2596</v>
      </c>
      <c r="W165" s="141" t="s">
        <v>2597</v>
      </c>
      <c r="X165" s="141" t="s">
        <v>2598</v>
      </c>
      <c r="Y165" s="141"/>
      <c r="Z165" s="137">
        <v>44972.333333333336</v>
      </c>
      <c r="AA165" s="145">
        <v>44972</v>
      </c>
      <c r="AB165" s="145">
        <v>44972</v>
      </c>
      <c r="AC165" s="181" t="s">
        <v>628</v>
      </c>
      <c r="AD165" s="1"/>
      <c r="AE165" s="145">
        <v>44973</v>
      </c>
      <c r="AF165" s="179">
        <v>171821</v>
      </c>
      <c r="AG165" s="317">
        <v>1990</v>
      </c>
      <c r="AH165" s="317">
        <v>255.14</v>
      </c>
      <c r="AI165" s="168">
        <v>127.2</v>
      </c>
      <c r="AJ165" s="168">
        <v>29.96</v>
      </c>
      <c r="AK165" s="168">
        <v>0</v>
      </c>
      <c r="AL165" s="160">
        <v>25</v>
      </c>
      <c r="AM165" s="168">
        <v>0</v>
      </c>
      <c r="AN165" s="168">
        <v>0</v>
      </c>
      <c r="AO165" s="168">
        <v>0</v>
      </c>
      <c r="AP165" s="168">
        <v>0</v>
      </c>
      <c r="AQ165" s="317">
        <v>331</v>
      </c>
      <c r="AR165" s="160">
        <v>0</v>
      </c>
      <c r="AS165" s="145"/>
      <c r="AT165" s="183">
        <f t="shared" si="6"/>
        <v>2758.2999999999997</v>
      </c>
      <c r="AU165" s="183">
        <f t="shared" si="7"/>
        <v>2758.2999999999997</v>
      </c>
      <c r="AV165" s="176"/>
      <c r="AW165" s="152" t="s">
        <v>395</v>
      </c>
      <c r="AX165" s="149">
        <v>0.59027777777777779</v>
      </c>
      <c r="AY165" s="149">
        <v>0.75</v>
      </c>
      <c r="AZ165" s="1" t="s">
        <v>613</v>
      </c>
    </row>
    <row r="166" spans="1:52" x14ac:dyDescent="0.35">
      <c r="A166" s="380">
        <v>44959.40347222222</v>
      </c>
      <c r="B166" s="291">
        <v>44958</v>
      </c>
      <c r="C166" s="291" t="s">
        <v>622</v>
      </c>
      <c r="D166" s="1"/>
      <c r="E166" s="124" t="s">
        <v>136</v>
      </c>
      <c r="F166" s="123" t="s">
        <v>559</v>
      </c>
      <c r="G166" s="124" t="s">
        <v>2109</v>
      </c>
      <c r="H166" s="158" t="s">
        <v>164</v>
      </c>
      <c r="I166" s="411" t="s">
        <v>2110</v>
      </c>
      <c r="J166" s="130">
        <v>5010</v>
      </c>
      <c r="K166" s="130" t="s">
        <v>2111</v>
      </c>
      <c r="L166" s="178" t="s">
        <v>606</v>
      </c>
      <c r="M166" s="179" t="s">
        <v>607</v>
      </c>
      <c r="N166" s="313" t="s">
        <v>163</v>
      </c>
      <c r="O166" s="130">
        <v>8</v>
      </c>
      <c r="P166" s="179" t="s">
        <v>648</v>
      </c>
      <c r="Q166" s="151">
        <v>23119</v>
      </c>
      <c r="R166" s="151"/>
      <c r="S166" s="180">
        <v>537710.92000000004</v>
      </c>
      <c r="T166" s="179" t="s">
        <v>609</v>
      </c>
      <c r="U166" s="178" t="s">
        <v>610</v>
      </c>
      <c r="V166" s="179"/>
      <c r="W166" s="131" t="s">
        <v>2112</v>
      </c>
      <c r="X166" s="131" t="s">
        <v>2113</v>
      </c>
      <c r="Y166" s="131"/>
      <c r="Z166" s="229">
        <v>44972.479166666664</v>
      </c>
      <c r="AA166" s="230">
        <v>44973</v>
      </c>
      <c r="AB166" s="230">
        <v>44973</v>
      </c>
      <c r="AC166" s="169"/>
      <c r="AD166" s="1"/>
      <c r="AE166" s="145">
        <f>VLOOKUP($N166,'[1]DATAPAR ATUALIZADO'!$D:$AI,5,FALSE)</f>
        <v>44973.468055555553</v>
      </c>
      <c r="AF166" s="179">
        <f>VLOOKUP($N166,'[1]DATAPAR ATUALIZADO'!$D:$AI,2,FALSE)</f>
        <v>171817</v>
      </c>
      <c r="AG166" s="168">
        <f>VLOOKUP($N166,'[1]DATAPAR ATUALIZADO'!$D:$AI,13,FALSE)</f>
        <v>3316.62</v>
      </c>
      <c r="AH166" s="168">
        <f>VLOOKUP($N166,'[1]DATAPAR ATUALIZADO'!$D:$AI,26,FALSE)</f>
        <v>370.91</v>
      </c>
      <c r="AI166" s="168">
        <f>VLOOKUP($N166,'[1]DATAPAR ATUALIZADO'!$D:$AI,14,FALSE)</f>
        <v>212</v>
      </c>
      <c r="AJ166" s="168">
        <f>VLOOKUP($N166,'[1]DATAPAR ATUALIZADO'!$D:$AI,15,FALSE)</f>
        <v>437.71</v>
      </c>
      <c r="AK166" s="168">
        <v>0</v>
      </c>
      <c r="AL166" s="160">
        <v>0</v>
      </c>
      <c r="AM166" s="168">
        <f>VLOOKUP($N166,'[1]DATAPAR ATUALIZADO'!$D:$AI,25,FALSE)</f>
        <v>0</v>
      </c>
      <c r="AN166" s="168">
        <f>VLOOKUP($N166,'[1]DATAPAR ATUALIZADO'!$D:$AI,23,FALSE)</f>
        <v>0</v>
      </c>
      <c r="AO166" s="168">
        <f>VLOOKUP($N166,'[1]DATAPAR ATUALIZADO'!$D:$AI,29,FALSE)</f>
        <v>0</v>
      </c>
      <c r="AP166" s="168">
        <v>0</v>
      </c>
      <c r="AQ166" s="168">
        <f>VLOOKUP($N166,'[1]DATAPAR ATUALIZADO'!$D:$AI,31,FALSE)</f>
        <v>481.17</v>
      </c>
      <c r="AR166" s="160">
        <v>0</v>
      </c>
      <c r="AS166" s="145"/>
      <c r="AT166" s="160">
        <f t="shared" si="6"/>
        <v>4818.41</v>
      </c>
      <c r="AU166" s="160">
        <f t="shared" si="7"/>
        <v>4818.41</v>
      </c>
      <c r="AV166" s="176"/>
      <c r="AW166" s="152" t="s">
        <v>395</v>
      </c>
      <c r="AX166" s="149">
        <v>0.375</v>
      </c>
      <c r="AY166" s="149">
        <v>0.59722222222222221</v>
      </c>
      <c r="AZ166" s="1" t="s">
        <v>613</v>
      </c>
    </row>
    <row r="167" spans="1:52" x14ac:dyDescent="0.35">
      <c r="A167" s="380">
        <v>44959.40347222222</v>
      </c>
      <c r="B167" s="291">
        <v>44958</v>
      </c>
      <c r="C167" s="291" t="s">
        <v>622</v>
      </c>
      <c r="D167" s="1"/>
      <c r="E167" s="124" t="s">
        <v>136</v>
      </c>
      <c r="F167" s="123" t="s">
        <v>2360</v>
      </c>
      <c r="G167" s="124" t="s">
        <v>2109</v>
      </c>
      <c r="H167" s="158" t="s">
        <v>2599</v>
      </c>
      <c r="I167" s="411" t="s">
        <v>2600</v>
      </c>
      <c r="J167" s="130">
        <v>5014</v>
      </c>
      <c r="K167" s="130" t="s">
        <v>2601</v>
      </c>
      <c r="L167" s="178" t="s">
        <v>606</v>
      </c>
      <c r="M167" s="179" t="s">
        <v>607</v>
      </c>
      <c r="N167" s="130">
        <v>63546</v>
      </c>
      <c r="O167" s="130">
        <v>2</v>
      </c>
      <c r="P167" s="179" t="s">
        <v>648</v>
      </c>
      <c r="Q167" s="151">
        <v>1216</v>
      </c>
      <c r="R167" s="151">
        <v>1.994</v>
      </c>
      <c r="S167" s="180">
        <v>93619.4</v>
      </c>
      <c r="T167" s="179" t="s">
        <v>609</v>
      </c>
      <c r="U167" s="178" t="s">
        <v>610</v>
      </c>
      <c r="V167" s="179"/>
      <c r="W167" s="227" t="s">
        <v>2602</v>
      </c>
      <c r="X167" s="224" t="s">
        <v>2603</v>
      </c>
      <c r="Y167" s="224"/>
      <c r="Z167" s="225">
        <v>44973.458333333336</v>
      </c>
      <c r="AA167" s="226">
        <v>44974</v>
      </c>
      <c r="AB167" s="226">
        <v>44974</v>
      </c>
      <c r="AC167" s="228"/>
      <c r="AD167" s="176"/>
      <c r="AE167" s="145">
        <v>44979</v>
      </c>
      <c r="AF167" s="179">
        <v>172085</v>
      </c>
      <c r="AG167" s="317">
        <v>940.05</v>
      </c>
      <c r="AH167" s="317">
        <v>123.32</v>
      </c>
      <c r="AI167" s="317">
        <v>84.8</v>
      </c>
      <c r="AJ167" s="317">
        <v>0</v>
      </c>
      <c r="AK167" s="168">
        <v>0</v>
      </c>
      <c r="AL167" s="160">
        <v>25</v>
      </c>
      <c r="AM167" s="168">
        <v>0</v>
      </c>
      <c r="AN167" s="168">
        <v>0</v>
      </c>
      <c r="AO167" s="168">
        <v>0</v>
      </c>
      <c r="AP167" s="168">
        <v>0</v>
      </c>
      <c r="AQ167" s="317">
        <v>159.97999999999999</v>
      </c>
      <c r="AR167" s="160">
        <v>0</v>
      </c>
      <c r="AS167" s="145"/>
      <c r="AT167" s="183">
        <f t="shared" si="6"/>
        <v>1333.1499999999999</v>
      </c>
      <c r="AU167" s="183">
        <f t="shared" si="7"/>
        <v>1333.1499999999999</v>
      </c>
      <c r="AV167" s="176"/>
      <c r="AW167" s="152" t="s">
        <v>395</v>
      </c>
      <c r="AX167" s="149">
        <v>0.33333333333333331</v>
      </c>
      <c r="AY167" s="149">
        <v>0.43541666666666662</v>
      </c>
      <c r="AZ167" s="1" t="s">
        <v>613</v>
      </c>
    </row>
    <row r="168" spans="1:52" x14ac:dyDescent="0.35">
      <c r="A168" s="380">
        <v>44959.40347222222</v>
      </c>
      <c r="B168" s="291">
        <v>44958</v>
      </c>
      <c r="C168" s="291" t="s">
        <v>622</v>
      </c>
      <c r="D168" s="1"/>
      <c r="E168" s="124" t="s">
        <v>136</v>
      </c>
      <c r="F168" s="186" t="s">
        <v>2590</v>
      </c>
      <c r="G168" s="130" t="s">
        <v>2109</v>
      </c>
      <c r="H168" s="200" t="s">
        <v>195</v>
      </c>
      <c r="I168" s="408" t="s">
        <v>191</v>
      </c>
      <c r="J168" s="124">
        <v>5010</v>
      </c>
      <c r="K168" s="124" t="s">
        <v>2604</v>
      </c>
      <c r="L168" s="155" t="s">
        <v>606</v>
      </c>
      <c r="M168" s="152" t="s">
        <v>607</v>
      </c>
      <c r="N168" s="124">
        <v>63562</v>
      </c>
      <c r="O168" s="124">
        <v>1</v>
      </c>
      <c r="P168" s="152" t="s">
        <v>2564</v>
      </c>
      <c r="Q168" s="151">
        <v>2164.9899999999998</v>
      </c>
      <c r="R168" s="151"/>
      <c r="S168" s="157">
        <v>367444.53</v>
      </c>
      <c r="T168" s="152" t="s">
        <v>609</v>
      </c>
      <c r="U168" s="155"/>
      <c r="V168" s="152" t="s">
        <v>192</v>
      </c>
      <c r="W168" s="233" t="s">
        <v>2605</v>
      </c>
      <c r="X168" s="224" t="s">
        <v>2606</v>
      </c>
      <c r="Y168" s="224"/>
      <c r="Z168" s="225">
        <v>44974.541666666664</v>
      </c>
      <c r="AA168" s="226">
        <v>44974</v>
      </c>
      <c r="AB168" s="226">
        <v>44974</v>
      </c>
      <c r="AC168" s="169"/>
      <c r="AD168" s="1" t="s">
        <v>2579</v>
      </c>
      <c r="AE168" s="145">
        <v>44981</v>
      </c>
      <c r="AF168" s="152">
        <v>172373</v>
      </c>
      <c r="AG168" s="165">
        <v>0</v>
      </c>
      <c r="AH168" s="165">
        <v>135.61000000000001</v>
      </c>
      <c r="AI168" s="165">
        <v>0</v>
      </c>
      <c r="AJ168" s="165">
        <v>0</v>
      </c>
      <c r="AK168" s="168">
        <v>0</v>
      </c>
      <c r="AL168" s="160">
        <v>0</v>
      </c>
      <c r="AM168" s="139">
        <v>0</v>
      </c>
      <c r="AN168" s="139">
        <v>0</v>
      </c>
      <c r="AO168" s="139">
        <v>1154.5</v>
      </c>
      <c r="AP168" s="139">
        <v>0</v>
      </c>
      <c r="AQ168" s="139">
        <v>175.92</v>
      </c>
      <c r="AR168" s="168">
        <v>0</v>
      </c>
      <c r="AS168" s="139"/>
      <c r="AT168" s="160">
        <f t="shared" si="6"/>
        <v>1466.0300000000002</v>
      </c>
      <c r="AU168" s="160">
        <f>AH168+AI168+AJ168+AK168+AL168+AM168+AN168+AO168+AP168+AQ168+AR168</f>
        <v>1466.0300000000002</v>
      </c>
      <c r="AV168" s="1" t="s">
        <v>2607</v>
      </c>
      <c r="AW168" s="152" t="s">
        <v>395</v>
      </c>
      <c r="AX168" s="149">
        <v>0.5625</v>
      </c>
      <c r="AY168" s="149">
        <v>0.75</v>
      </c>
      <c r="AZ168" s="1" t="s">
        <v>613</v>
      </c>
    </row>
    <row r="169" spans="1:52" x14ac:dyDescent="0.35">
      <c r="A169" s="380">
        <v>44959.40347222222</v>
      </c>
      <c r="B169" s="291">
        <v>44958</v>
      </c>
      <c r="C169" s="291" t="s">
        <v>622</v>
      </c>
      <c r="D169" s="1"/>
      <c r="E169" s="124" t="s">
        <v>136</v>
      </c>
      <c r="F169" s="186" t="s">
        <v>2590</v>
      </c>
      <c r="G169" s="130" t="s">
        <v>2109</v>
      </c>
      <c r="H169" s="200" t="s">
        <v>195</v>
      </c>
      <c r="I169" s="408" t="s">
        <v>191</v>
      </c>
      <c r="J169" s="124">
        <v>5010</v>
      </c>
      <c r="K169" s="124" t="s">
        <v>2604</v>
      </c>
      <c r="L169" s="155" t="s">
        <v>606</v>
      </c>
      <c r="M169" s="152" t="s">
        <v>607</v>
      </c>
      <c r="N169" s="124">
        <v>63562</v>
      </c>
      <c r="O169" s="124">
        <v>1</v>
      </c>
      <c r="P169" s="152" t="s">
        <v>2564</v>
      </c>
      <c r="Q169" s="151">
        <v>2164.9899999999998</v>
      </c>
      <c r="R169" s="151"/>
      <c r="S169" s="157">
        <v>367444.53</v>
      </c>
      <c r="T169" s="152" t="s">
        <v>609</v>
      </c>
      <c r="U169" s="155"/>
      <c r="V169" s="152" t="s">
        <v>192</v>
      </c>
      <c r="W169" s="141" t="s">
        <v>2605</v>
      </c>
      <c r="X169" s="231" t="s">
        <v>2606</v>
      </c>
      <c r="Y169" s="231"/>
      <c r="Z169" s="234">
        <v>44974.541666666664</v>
      </c>
      <c r="AA169" s="232">
        <v>44974</v>
      </c>
      <c r="AB169" s="232">
        <v>44974</v>
      </c>
      <c r="AC169" s="169"/>
      <c r="AD169" s="1"/>
      <c r="AE169" s="145">
        <v>44973</v>
      </c>
      <c r="AF169" s="152">
        <v>171947</v>
      </c>
      <c r="AG169" s="165">
        <v>1749</v>
      </c>
      <c r="AH169" s="165">
        <v>300.99</v>
      </c>
      <c r="AI169" s="165">
        <v>291</v>
      </c>
      <c r="AJ169" s="165">
        <v>217.44</v>
      </c>
      <c r="AK169" s="168">
        <v>280</v>
      </c>
      <c r="AL169" s="160">
        <v>25</v>
      </c>
      <c r="AM169" s="139">
        <v>0</v>
      </c>
      <c r="AN169" s="139">
        <v>0</v>
      </c>
      <c r="AO169" s="139">
        <v>0</v>
      </c>
      <c r="AP169" s="139">
        <v>0</v>
      </c>
      <c r="AQ169" s="139">
        <v>390.47</v>
      </c>
      <c r="AR169" s="168">
        <v>0</v>
      </c>
      <c r="AS169" s="139"/>
      <c r="AT169" s="160">
        <f t="shared" si="6"/>
        <v>3253.8999999999996</v>
      </c>
      <c r="AU169" s="160">
        <f>AG169+AH169+AI169+AJ169+AK169+AL169+AM169+AN169+AO169+AP169+AQ169+AR169</f>
        <v>3253.8999999999996</v>
      </c>
      <c r="AV169" s="1"/>
      <c r="AW169" s="152" t="s">
        <v>395</v>
      </c>
      <c r="AX169" s="149">
        <v>0.5625</v>
      </c>
      <c r="AY169" s="149">
        <v>0.75</v>
      </c>
      <c r="AZ169" s="1" t="s">
        <v>613</v>
      </c>
    </row>
    <row r="170" spans="1:52" x14ac:dyDescent="0.35">
      <c r="A170" s="380">
        <v>44959.40347222222</v>
      </c>
      <c r="B170" s="291">
        <v>44958</v>
      </c>
      <c r="C170" s="291" t="s">
        <v>622</v>
      </c>
      <c r="D170" s="1"/>
      <c r="E170" s="124" t="s">
        <v>136</v>
      </c>
      <c r="F170" s="186" t="s">
        <v>562</v>
      </c>
      <c r="G170" s="130" t="s">
        <v>2109</v>
      </c>
      <c r="H170" s="200" t="s">
        <v>2608</v>
      </c>
      <c r="I170" s="408" t="s">
        <v>2609</v>
      </c>
      <c r="J170" s="124">
        <v>5010</v>
      </c>
      <c r="K170" s="124" t="s">
        <v>2610</v>
      </c>
      <c r="L170" s="155" t="s">
        <v>606</v>
      </c>
      <c r="M170" s="152" t="s">
        <v>607</v>
      </c>
      <c r="N170" s="124" t="s">
        <v>2611</v>
      </c>
      <c r="O170" s="124">
        <v>8</v>
      </c>
      <c r="P170" s="152" t="s">
        <v>616</v>
      </c>
      <c r="Q170" s="151">
        <v>1186.5999999999999</v>
      </c>
      <c r="R170" s="151">
        <v>11.023</v>
      </c>
      <c r="S170" s="157">
        <f>485361.09+161767.24</f>
        <v>647128.33000000007</v>
      </c>
      <c r="T170" s="152" t="s">
        <v>609</v>
      </c>
      <c r="U170" s="155" t="s">
        <v>610</v>
      </c>
      <c r="V170" s="152"/>
      <c r="W170" s="141" t="s">
        <v>2612</v>
      </c>
      <c r="X170" s="141" t="s">
        <v>2613</v>
      </c>
      <c r="Y170" s="141"/>
      <c r="Z170" s="137">
        <v>44981.458333333336</v>
      </c>
      <c r="AA170" s="145">
        <v>44981</v>
      </c>
      <c r="AB170" s="145">
        <v>44981</v>
      </c>
      <c r="AC170" s="169"/>
      <c r="AD170" s="1"/>
      <c r="AE170" s="145">
        <v>44985</v>
      </c>
      <c r="AF170" s="152">
        <v>172660</v>
      </c>
      <c r="AG170" s="165">
        <v>1990</v>
      </c>
      <c r="AH170" s="165">
        <v>315.88</v>
      </c>
      <c r="AI170" s="165">
        <v>127.2</v>
      </c>
      <c r="AJ170" s="165">
        <v>547.07000000000005</v>
      </c>
      <c r="AK170" s="168">
        <v>0</v>
      </c>
      <c r="AL170" s="160">
        <v>25</v>
      </c>
      <c r="AM170" s="139">
        <v>0</v>
      </c>
      <c r="AN170" s="139">
        <v>0</v>
      </c>
      <c r="AO170" s="139">
        <v>0</v>
      </c>
      <c r="AP170" s="139">
        <v>0</v>
      </c>
      <c r="AQ170" s="139">
        <v>409.79</v>
      </c>
      <c r="AR170" s="168">
        <v>0</v>
      </c>
      <c r="AS170" s="139"/>
      <c r="AT170" s="160">
        <f t="shared" si="6"/>
        <v>3414.94</v>
      </c>
      <c r="AU170" s="160">
        <f t="shared" ref="AU170:AU201" si="8">AT170</f>
        <v>3414.94</v>
      </c>
      <c r="AV170" s="1"/>
      <c r="AW170" s="152" t="s">
        <v>395</v>
      </c>
      <c r="AX170" s="149">
        <v>0.52083333333333337</v>
      </c>
      <c r="AY170" s="149">
        <v>0.63888888888888895</v>
      </c>
      <c r="AZ170" s="1" t="s">
        <v>613</v>
      </c>
    </row>
    <row r="171" spans="1:52" x14ac:dyDescent="0.35">
      <c r="A171" s="380">
        <v>44959.40347222222</v>
      </c>
      <c r="B171" s="291">
        <v>44958</v>
      </c>
      <c r="C171" s="291" t="s">
        <v>622</v>
      </c>
      <c r="D171" s="1"/>
      <c r="E171" s="124" t="s">
        <v>136</v>
      </c>
      <c r="F171" s="186" t="s">
        <v>634</v>
      </c>
      <c r="G171" s="130" t="s">
        <v>2109</v>
      </c>
      <c r="H171" s="200" t="s">
        <v>2614</v>
      </c>
      <c r="I171" s="408" t="s">
        <v>2615</v>
      </c>
      <c r="J171" s="124">
        <v>5013</v>
      </c>
      <c r="K171" s="124" t="s">
        <v>2616</v>
      </c>
      <c r="L171" s="155" t="s">
        <v>606</v>
      </c>
      <c r="M171" s="152" t="s">
        <v>607</v>
      </c>
      <c r="N171" s="124">
        <v>63560</v>
      </c>
      <c r="O171" s="124">
        <v>4</v>
      </c>
      <c r="P171" s="152" t="s">
        <v>616</v>
      </c>
      <c r="Q171" s="151">
        <v>1826</v>
      </c>
      <c r="R171" s="151">
        <v>16.510000000000002</v>
      </c>
      <c r="S171" s="157">
        <v>210230.07</v>
      </c>
      <c r="T171" s="152" t="s">
        <v>609</v>
      </c>
      <c r="U171" s="155" t="s">
        <v>610</v>
      </c>
      <c r="V171" s="152"/>
      <c r="W171" s="141" t="s">
        <v>2617</v>
      </c>
      <c r="X171" s="141" t="s">
        <v>615</v>
      </c>
      <c r="Y171" s="141"/>
      <c r="Z171" s="137">
        <v>44981.666666666664</v>
      </c>
      <c r="AA171" s="145">
        <v>44984</v>
      </c>
      <c r="AB171" s="217">
        <v>44984</v>
      </c>
      <c r="AC171" s="169"/>
      <c r="AD171" s="1"/>
      <c r="AE171" s="145">
        <v>44987</v>
      </c>
      <c r="AF171" s="152">
        <v>173184</v>
      </c>
      <c r="AG171" s="165">
        <v>1990</v>
      </c>
      <c r="AH171" s="165">
        <v>309.86</v>
      </c>
      <c r="AI171" s="165">
        <v>174.6</v>
      </c>
      <c r="AJ171" s="165">
        <v>110.4</v>
      </c>
      <c r="AK171" s="168">
        <v>338</v>
      </c>
      <c r="AL171" s="160">
        <v>25</v>
      </c>
      <c r="AM171" s="139">
        <v>0</v>
      </c>
      <c r="AN171" s="139">
        <v>0</v>
      </c>
      <c r="AO171" s="139">
        <v>0</v>
      </c>
      <c r="AP171" s="139">
        <v>0</v>
      </c>
      <c r="AQ171" s="139">
        <v>401.98</v>
      </c>
      <c r="AR171" s="160">
        <v>0</v>
      </c>
      <c r="AS171" s="145"/>
      <c r="AT171" s="160">
        <f t="shared" si="6"/>
        <v>3349.84</v>
      </c>
      <c r="AU171" s="160">
        <f t="shared" si="8"/>
        <v>3349.84</v>
      </c>
      <c r="AV171" s="1"/>
      <c r="AW171" s="152" t="s">
        <v>395</v>
      </c>
      <c r="AX171" s="149">
        <v>0.33333333333333331</v>
      </c>
      <c r="AY171" s="149">
        <v>0.53472222222222221</v>
      </c>
      <c r="AZ171" s="1" t="s">
        <v>613</v>
      </c>
    </row>
    <row r="172" spans="1:52" x14ac:dyDescent="0.35">
      <c r="A172" s="380">
        <v>44959.40347222222</v>
      </c>
      <c r="B172" s="291">
        <v>44958</v>
      </c>
      <c r="C172" s="291" t="s">
        <v>622</v>
      </c>
      <c r="D172" s="1"/>
      <c r="E172" s="124" t="s">
        <v>136</v>
      </c>
      <c r="F172" s="186" t="s">
        <v>559</v>
      </c>
      <c r="G172" s="130" t="s">
        <v>2109</v>
      </c>
      <c r="H172" s="200" t="s">
        <v>2618</v>
      </c>
      <c r="I172" s="408" t="s">
        <v>2619</v>
      </c>
      <c r="J172" s="124">
        <v>5010</v>
      </c>
      <c r="K172" s="124" t="s">
        <v>2620</v>
      </c>
      <c r="L172" s="155" t="s">
        <v>606</v>
      </c>
      <c r="M172" s="152" t="s">
        <v>607</v>
      </c>
      <c r="N172" s="124">
        <v>63604</v>
      </c>
      <c r="O172" s="124">
        <v>1</v>
      </c>
      <c r="P172" s="152" t="s">
        <v>2564</v>
      </c>
      <c r="Q172" s="151">
        <v>9500</v>
      </c>
      <c r="R172" s="151">
        <v>32</v>
      </c>
      <c r="S172" s="157">
        <v>125144.26</v>
      </c>
      <c r="T172" s="152" t="s">
        <v>609</v>
      </c>
      <c r="U172" s="155" t="s">
        <v>2556</v>
      </c>
      <c r="V172" s="152" t="s">
        <v>2621</v>
      </c>
      <c r="W172" s="141" t="s">
        <v>2622</v>
      </c>
      <c r="X172" s="141" t="s">
        <v>564</v>
      </c>
      <c r="Y172" s="141"/>
      <c r="Z172" s="137">
        <v>44982.3125</v>
      </c>
      <c r="AA172" s="145">
        <v>44984</v>
      </c>
      <c r="AB172" s="145">
        <v>44984</v>
      </c>
      <c r="AC172" s="169" t="s">
        <v>628</v>
      </c>
      <c r="AD172" s="1" t="s">
        <v>2623</v>
      </c>
      <c r="AE172" s="145">
        <v>44981</v>
      </c>
      <c r="AF172" s="152">
        <v>172445</v>
      </c>
      <c r="AG172" s="165">
        <v>2755</v>
      </c>
      <c r="AH172" s="165">
        <v>516.20000000000005</v>
      </c>
      <c r="AI172" s="165">
        <v>212</v>
      </c>
      <c r="AJ172" s="165">
        <v>25.14</v>
      </c>
      <c r="AK172" s="168">
        <v>0</v>
      </c>
      <c r="AL172" s="160">
        <v>25</v>
      </c>
      <c r="AM172" s="139">
        <v>0</v>
      </c>
      <c r="AN172" s="139">
        <v>0</v>
      </c>
      <c r="AO172" s="139">
        <v>1377.5</v>
      </c>
      <c r="AP172" s="139">
        <v>0</v>
      </c>
      <c r="AQ172" s="139">
        <v>669.66</v>
      </c>
      <c r="AR172" s="168">
        <v>0</v>
      </c>
      <c r="AS172" s="139"/>
      <c r="AT172" s="160">
        <f t="shared" si="6"/>
        <v>5580.5</v>
      </c>
      <c r="AU172" s="160">
        <f t="shared" si="8"/>
        <v>5580.5</v>
      </c>
      <c r="AV172" s="1" t="s">
        <v>2624</v>
      </c>
      <c r="AW172" s="152" t="s">
        <v>395</v>
      </c>
      <c r="AX172" s="149">
        <v>0.33333333333333331</v>
      </c>
      <c r="AY172" s="149">
        <v>0.43055555555555558</v>
      </c>
      <c r="AZ172" s="1" t="s">
        <v>613</v>
      </c>
    </row>
    <row r="173" spans="1:52" x14ac:dyDescent="0.35">
      <c r="A173" s="380">
        <v>44959.40347222222</v>
      </c>
      <c r="B173" s="291">
        <v>44958</v>
      </c>
      <c r="C173" s="291" t="s">
        <v>622</v>
      </c>
      <c r="D173" s="1"/>
      <c r="E173" s="124" t="s">
        <v>136</v>
      </c>
      <c r="F173" s="186" t="s">
        <v>559</v>
      </c>
      <c r="G173" s="130" t="s">
        <v>2109</v>
      </c>
      <c r="H173" s="200" t="s">
        <v>2618</v>
      </c>
      <c r="I173" s="408" t="s">
        <v>2619</v>
      </c>
      <c r="J173" s="124">
        <v>5010</v>
      </c>
      <c r="K173" s="124" t="s">
        <v>2620</v>
      </c>
      <c r="L173" s="155" t="s">
        <v>606</v>
      </c>
      <c r="M173" s="152" t="s">
        <v>607</v>
      </c>
      <c r="N173" s="124">
        <v>63605</v>
      </c>
      <c r="O173" s="124">
        <v>1</v>
      </c>
      <c r="P173" s="152" t="s">
        <v>2564</v>
      </c>
      <c r="Q173" s="151">
        <v>8630</v>
      </c>
      <c r="R173" s="151">
        <v>32</v>
      </c>
      <c r="S173" s="157">
        <v>112630.08</v>
      </c>
      <c r="T173" s="152" t="s">
        <v>609</v>
      </c>
      <c r="U173" s="155" t="s">
        <v>2556</v>
      </c>
      <c r="V173" s="152" t="s">
        <v>2625</v>
      </c>
      <c r="W173" s="141" t="s">
        <v>2622</v>
      </c>
      <c r="X173" s="141" t="s">
        <v>564</v>
      </c>
      <c r="Y173" s="141"/>
      <c r="Z173" s="137">
        <v>44982.3125</v>
      </c>
      <c r="AA173" s="145">
        <v>44984</v>
      </c>
      <c r="AB173" s="145">
        <v>44984</v>
      </c>
      <c r="AC173" s="169" t="s">
        <v>628</v>
      </c>
      <c r="AD173" s="1" t="s">
        <v>2623</v>
      </c>
      <c r="AE173" s="145">
        <v>44981</v>
      </c>
      <c r="AF173" s="152">
        <v>172444</v>
      </c>
      <c r="AG173" s="165">
        <v>2755</v>
      </c>
      <c r="AH173" s="165">
        <v>514.73</v>
      </c>
      <c r="AI173" s="165">
        <v>212</v>
      </c>
      <c r="AJ173" s="165">
        <v>12.63</v>
      </c>
      <c r="AK173" s="168">
        <v>0</v>
      </c>
      <c r="AL173" s="160">
        <v>25</v>
      </c>
      <c r="AM173" s="139">
        <v>0</v>
      </c>
      <c r="AN173" s="139">
        <v>0</v>
      </c>
      <c r="AO173" s="139">
        <v>1377.5</v>
      </c>
      <c r="AP173" s="139">
        <v>0</v>
      </c>
      <c r="AQ173" s="139">
        <v>667.75</v>
      </c>
      <c r="AR173" s="168">
        <v>0</v>
      </c>
      <c r="AS173" s="139"/>
      <c r="AT173" s="160">
        <f t="shared" si="6"/>
        <v>5564.6100000000006</v>
      </c>
      <c r="AU173" s="160">
        <f t="shared" si="8"/>
        <v>5564.6100000000006</v>
      </c>
      <c r="AV173" s="1" t="s">
        <v>2624</v>
      </c>
      <c r="AW173" s="152" t="s">
        <v>395</v>
      </c>
      <c r="AX173" s="149">
        <v>0.33333333333333331</v>
      </c>
      <c r="AY173" s="149">
        <v>0.45</v>
      </c>
      <c r="AZ173" s="1" t="s">
        <v>613</v>
      </c>
    </row>
    <row r="174" spans="1:52" x14ac:dyDescent="0.35">
      <c r="A174" s="380">
        <v>44959.405555555553</v>
      </c>
      <c r="B174" s="291">
        <v>44958</v>
      </c>
      <c r="C174" s="291" t="s">
        <v>622</v>
      </c>
      <c r="D174" s="1"/>
      <c r="E174" s="124" t="s">
        <v>165</v>
      </c>
      <c r="F174" s="186" t="s">
        <v>943</v>
      </c>
      <c r="G174" s="130" t="s">
        <v>2109</v>
      </c>
      <c r="H174" s="200" t="s">
        <v>2626</v>
      </c>
      <c r="I174" s="408" t="s">
        <v>2627</v>
      </c>
      <c r="J174" s="124">
        <v>5014</v>
      </c>
      <c r="K174" s="124">
        <v>4700090279</v>
      </c>
      <c r="L174" s="155" t="s">
        <v>606</v>
      </c>
      <c r="M174" s="152" t="s">
        <v>607</v>
      </c>
      <c r="N174" s="124">
        <v>63626</v>
      </c>
      <c r="O174" s="124">
        <v>1</v>
      </c>
      <c r="P174" s="152" t="s">
        <v>616</v>
      </c>
      <c r="Q174" s="151">
        <v>249</v>
      </c>
      <c r="R174" s="151">
        <v>1.5229999999999999</v>
      </c>
      <c r="S174" s="157">
        <v>17528.599999999999</v>
      </c>
      <c r="T174" s="152" t="s">
        <v>609</v>
      </c>
      <c r="U174" s="155" t="s">
        <v>610</v>
      </c>
      <c r="V174" s="152"/>
      <c r="W174" s="141" t="s">
        <v>2628</v>
      </c>
      <c r="X174" s="141" t="s">
        <v>2629</v>
      </c>
      <c r="Y174" s="141"/>
      <c r="Z174" s="137">
        <v>44988.458333333336</v>
      </c>
      <c r="AA174" s="145">
        <v>44991</v>
      </c>
      <c r="AB174" s="145">
        <v>44991</v>
      </c>
      <c r="AC174" s="169"/>
      <c r="AD174" s="1"/>
      <c r="AE174" s="145">
        <v>44995</v>
      </c>
      <c r="AF174" s="152">
        <v>174191</v>
      </c>
      <c r="AG174" s="165">
        <v>194.52</v>
      </c>
      <c r="AH174" s="165">
        <v>30.77</v>
      </c>
      <c r="AI174" s="165">
        <v>42.4</v>
      </c>
      <c r="AJ174" s="165">
        <v>0</v>
      </c>
      <c r="AK174" s="168">
        <v>0</v>
      </c>
      <c r="AL174" s="160">
        <v>25</v>
      </c>
      <c r="AM174" s="139">
        <v>0</v>
      </c>
      <c r="AN174" s="139">
        <v>0</v>
      </c>
      <c r="AO174" s="139">
        <v>0</v>
      </c>
      <c r="AP174" s="139"/>
      <c r="AQ174" s="139">
        <v>39.909999999999997</v>
      </c>
      <c r="AR174" s="168">
        <v>0</v>
      </c>
      <c r="AS174" s="139">
        <v>0</v>
      </c>
      <c r="AT174" s="160">
        <f t="shared" si="6"/>
        <v>332.6</v>
      </c>
      <c r="AU174" s="160">
        <f t="shared" si="8"/>
        <v>332.6</v>
      </c>
      <c r="AV174" s="1" t="s">
        <v>2630</v>
      </c>
      <c r="AW174" s="152" t="s">
        <v>395</v>
      </c>
      <c r="AX174" s="149">
        <v>0.4375</v>
      </c>
      <c r="AY174" s="149">
        <v>0.6333333333333333</v>
      </c>
      <c r="AZ174" s="1" t="s">
        <v>613</v>
      </c>
    </row>
    <row r="175" spans="1:52" x14ac:dyDescent="0.35">
      <c r="A175" s="382">
        <v>44959.405555555553</v>
      </c>
      <c r="B175" s="328">
        <v>44958</v>
      </c>
      <c r="C175" s="328" t="s">
        <v>622</v>
      </c>
      <c r="D175" s="347"/>
      <c r="E175" s="241" t="s">
        <v>165</v>
      </c>
      <c r="F175" s="186" t="s">
        <v>559</v>
      </c>
      <c r="G175" s="130" t="s">
        <v>2109</v>
      </c>
      <c r="H175" s="200" t="s">
        <v>2568</v>
      </c>
      <c r="I175" s="408" t="s">
        <v>2569</v>
      </c>
      <c r="J175" s="124">
        <v>5010</v>
      </c>
      <c r="K175" s="124" t="s">
        <v>2570</v>
      </c>
      <c r="L175" s="155" t="s">
        <v>606</v>
      </c>
      <c r="M175" s="152" t="s">
        <v>607</v>
      </c>
      <c r="N175" s="124">
        <v>63643</v>
      </c>
      <c r="O175" s="124">
        <v>5</v>
      </c>
      <c r="P175" s="152" t="s">
        <v>2571</v>
      </c>
      <c r="Q175" s="151">
        <v>21435</v>
      </c>
      <c r="R175" s="151">
        <v>5.1749999999999998</v>
      </c>
      <c r="S175" s="157">
        <v>549128.32999999996</v>
      </c>
      <c r="T175" s="152" t="s">
        <v>609</v>
      </c>
      <c r="U175" s="155" t="s">
        <v>610</v>
      </c>
      <c r="V175" s="152"/>
      <c r="W175" s="141" t="s">
        <v>2572</v>
      </c>
      <c r="X175" s="141" t="s">
        <v>2343</v>
      </c>
      <c r="Y175" s="141"/>
      <c r="Z175" s="137">
        <v>44991.291666666664</v>
      </c>
      <c r="AA175" s="145">
        <v>44991</v>
      </c>
      <c r="AB175" s="145">
        <v>44991</v>
      </c>
      <c r="AC175" s="169" t="s">
        <v>628</v>
      </c>
      <c r="AD175" s="1"/>
      <c r="AE175" s="145">
        <v>44994</v>
      </c>
      <c r="AF175" s="152">
        <v>173962</v>
      </c>
      <c r="AG175" s="165">
        <v>2755</v>
      </c>
      <c r="AH175" s="165">
        <v>404.2</v>
      </c>
      <c r="AI175" s="165">
        <v>212</v>
      </c>
      <c r="AJ175" s="165">
        <v>449.13</v>
      </c>
      <c r="AK175" s="168">
        <v>0</v>
      </c>
      <c r="AL175" s="160">
        <v>25</v>
      </c>
      <c r="AM175" s="139">
        <v>0</v>
      </c>
      <c r="AN175" s="139">
        <v>0</v>
      </c>
      <c r="AO175" s="139">
        <v>0</v>
      </c>
      <c r="AP175" s="139">
        <v>0</v>
      </c>
      <c r="AQ175" s="139">
        <v>524.36</v>
      </c>
      <c r="AR175" s="168">
        <v>0</v>
      </c>
      <c r="AS175" s="139"/>
      <c r="AT175" s="160">
        <f t="shared" si="6"/>
        <v>4369.6899999999996</v>
      </c>
      <c r="AU175" s="160">
        <f t="shared" si="8"/>
        <v>4369.6899999999996</v>
      </c>
      <c r="AV175" s="1" t="s">
        <v>2631</v>
      </c>
      <c r="AW175" s="152" t="s">
        <v>395</v>
      </c>
      <c r="AX175" s="149">
        <v>0.45833333333333331</v>
      </c>
      <c r="AY175" s="149">
        <v>0.63402777777777775</v>
      </c>
      <c r="AZ175" s="1" t="s">
        <v>613</v>
      </c>
    </row>
    <row r="176" spans="1:52" x14ac:dyDescent="0.35">
      <c r="A176" s="380">
        <v>44959.405555555553</v>
      </c>
      <c r="B176" s="291">
        <v>44958</v>
      </c>
      <c r="C176" s="291" t="s">
        <v>622</v>
      </c>
      <c r="D176" s="1"/>
      <c r="E176" s="124" t="s">
        <v>165</v>
      </c>
      <c r="F176" s="186" t="s">
        <v>559</v>
      </c>
      <c r="G176" s="130" t="s">
        <v>2109</v>
      </c>
      <c r="H176" s="200" t="s">
        <v>2568</v>
      </c>
      <c r="I176" s="408" t="s">
        <v>2569</v>
      </c>
      <c r="J176" s="124">
        <v>5010</v>
      </c>
      <c r="K176" s="124" t="s">
        <v>2570</v>
      </c>
      <c r="L176" s="155" t="s">
        <v>606</v>
      </c>
      <c r="M176" s="152" t="s">
        <v>607</v>
      </c>
      <c r="N176" s="124">
        <v>63644</v>
      </c>
      <c r="O176" s="124">
        <v>4</v>
      </c>
      <c r="P176" s="152" t="s">
        <v>2571</v>
      </c>
      <c r="Q176" s="151">
        <v>19033</v>
      </c>
      <c r="R176" s="151">
        <v>4.1399999999999997</v>
      </c>
      <c r="S176" s="157">
        <v>488051.05</v>
      </c>
      <c r="T176" s="152" t="s">
        <v>609</v>
      </c>
      <c r="U176" s="155" t="s">
        <v>610</v>
      </c>
      <c r="V176" s="152"/>
      <c r="W176" s="141" t="s">
        <v>2572</v>
      </c>
      <c r="X176" s="141" t="s">
        <v>2343</v>
      </c>
      <c r="Y176" s="141"/>
      <c r="Z176" s="137">
        <v>44991.291666666664</v>
      </c>
      <c r="AA176" s="145">
        <v>44991</v>
      </c>
      <c r="AB176" s="145">
        <v>44991</v>
      </c>
      <c r="AC176" s="169" t="s">
        <v>612</v>
      </c>
      <c r="AD176" s="1"/>
      <c r="AE176" s="145">
        <v>44992</v>
      </c>
      <c r="AF176" s="152">
        <v>173708</v>
      </c>
      <c r="AG176" s="165">
        <v>2755</v>
      </c>
      <c r="AH176" s="165">
        <v>426.39</v>
      </c>
      <c r="AI176" s="165">
        <v>212</v>
      </c>
      <c r="AJ176" s="165">
        <v>388.05</v>
      </c>
      <c r="AK176" s="168">
        <v>0</v>
      </c>
      <c r="AL176" s="160">
        <v>25</v>
      </c>
      <c r="AM176" s="139">
        <v>0</v>
      </c>
      <c r="AN176" s="139">
        <v>250</v>
      </c>
      <c r="AO176" s="139">
        <v>0</v>
      </c>
      <c r="AP176" s="139">
        <v>0</v>
      </c>
      <c r="AQ176" s="139">
        <v>553.15</v>
      </c>
      <c r="AR176" s="168">
        <v>0</v>
      </c>
      <c r="AS176" s="139"/>
      <c r="AT176" s="160">
        <f t="shared" si="6"/>
        <v>4609.59</v>
      </c>
      <c r="AU176" s="160">
        <f t="shared" si="8"/>
        <v>4609.59</v>
      </c>
      <c r="AV176" s="1" t="s">
        <v>1023</v>
      </c>
      <c r="AW176" s="152" t="s">
        <v>395</v>
      </c>
      <c r="AX176" s="149">
        <v>0.5625</v>
      </c>
      <c r="AY176" s="149">
        <v>0.67291666666666661</v>
      </c>
      <c r="AZ176" s="1" t="s">
        <v>613</v>
      </c>
    </row>
    <row r="177" spans="1:85" x14ac:dyDescent="0.35">
      <c r="A177" s="380">
        <v>44959.405555555553</v>
      </c>
      <c r="B177" s="291">
        <v>44958</v>
      </c>
      <c r="C177" s="291" t="s">
        <v>622</v>
      </c>
      <c r="D177" s="1"/>
      <c r="E177" s="124" t="s">
        <v>165</v>
      </c>
      <c r="F177" s="186" t="s">
        <v>2632</v>
      </c>
      <c r="G177" s="130" t="s">
        <v>2109</v>
      </c>
      <c r="H177" s="200" t="s">
        <v>2633</v>
      </c>
      <c r="I177" s="408" t="s">
        <v>2634</v>
      </c>
      <c r="J177" s="124">
        <v>5011</v>
      </c>
      <c r="K177" s="124" t="s">
        <v>2635</v>
      </c>
      <c r="L177" s="155" t="s">
        <v>606</v>
      </c>
      <c r="M177" s="152" t="s">
        <v>607</v>
      </c>
      <c r="N177" s="124">
        <v>63638</v>
      </c>
      <c r="O177" s="124">
        <v>12</v>
      </c>
      <c r="P177" s="152" t="s">
        <v>616</v>
      </c>
      <c r="Q177" s="151">
        <v>12398</v>
      </c>
      <c r="R177" s="151">
        <v>50.26</v>
      </c>
      <c r="S177" s="157">
        <v>5408818.04</v>
      </c>
      <c r="T177" s="152" t="s">
        <v>609</v>
      </c>
      <c r="U177" s="155" t="s">
        <v>610</v>
      </c>
      <c r="V177" s="152"/>
      <c r="W177" s="141" t="s">
        <v>2636</v>
      </c>
      <c r="X177" s="141" t="s">
        <v>2637</v>
      </c>
      <c r="Y177" s="141"/>
      <c r="Z177" s="137">
        <v>44991.416666666664</v>
      </c>
      <c r="AA177" s="145">
        <v>44991</v>
      </c>
      <c r="AB177" s="145">
        <v>44991</v>
      </c>
      <c r="AC177" s="169" t="s">
        <v>612</v>
      </c>
      <c r="AD177" s="1"/>
      <c r="AE177" s="145">
        <v>44999</v>
      </c>
      <c r="AF177" s="152">
        <v>174678</v>
      </c>
      <c r="AG177" s="165">
        <v>2755</v>
      </c>
      <c r="AH177" s="165">
        <v>1044.08</v>
      </c>
      <c r="AI177" s="165">
        <v>212</v>
      </c>
      <c r="AJ177" s="165">
        <v>5308.82</v>
      </c>
      <c r="AK177" s="168">
        <v>338</v>
      </c>
      <c r="AL177" s="160">
        <v>25</v>
      </c>
      <c r="AM177" s="139">
        <v>0</v>
      </c>
      <c r="AN177" s="139">
        <v>250</v>
      </c>
      <c r="AO177" s="139">
        <v>0</v>
      </c>
      <c r="AP177" s="139">
        <v>0</v>
      </c>
      <c r="AQ177" s="139">
        <v>1354.49</v>
      </c>
      <c r="AR177" s="168">
        <v>0</v>
      </c>
      <c r="AS177" s="139"/>
      <c r="AT177" s="160">
        <f t="shared" si="6"/>
        <v>11287.39</v>
      </c>
      <c r="AU177" s="160">
        <f t="shared" si="8"/>
        <v>11287.39</v>
      </c>
      <c r="AV177" s="1" t="s">
        <v>1016</v>
      </c>
      <c r="AW177" s="152" t="s">
        <v>395</v>
      </c>
      <c r="AX177" s="149">
        <v>0.52777777777777779</v>
      </c>
      <c r="AY177" s="149">
        <v>0.7104166666666667</v>
      </c>
      <c r="AZ177" s="1" t="s">
        <v>613</v>
      </c>
    </row>
    <row r="178" spans="1:85" x14ac:dyDescent="0.35">
      <c r="A178" s="380">
        <v>44959.405555555553</v>
      </c>
      <c r="B178" s="291">
        <v>44958</v>
      </c>
      <c r="C178" s="291" t="s">
        <v>622</v>
      </c>
      <c r="D178" s="1"/>
      <c r="E178" s="124" t="s">
        <v>165</v>
      </c>
      <c r="F178" s="186" t="s">
        <v>2632</v>
      </c>
      <c r="G178" s="130" t="s">
        <v>2109</v>
      </c>
      <c r="H178" s="200" t="s">
        <v>2633</v>
      </c>
      <c r="I178" s="408" t="s">
        <v>2634</v>
      </c>
      <c r="J178" s="124">
        <v>5011</v>
      </c>
      <c r="K178" s="124" t="s">
        <v>2635</v>
      </c>
      <c r="L178" s="155" t="s">
        <v>606</v>
      </c>
      <c r="M178" s="152" t="s">
        <v>607</v>
      </c>
      <c r="N178" s="124">
        <v>63639</v>
      </c>
      <c r="O178" s="124">
        <v>8</v>
      </c>
      <c r="P178" s="152" t="s">
        <v>616</v>
      </c>
      <c r="Q178" s="151">
        <v>2601.6</v>
      </c>
      <c r="R178" s="151">
        <v>6.99</v>
      </c>
      <c r="S178" s="157">
        <v>437473.14</v>
      </c>
      <c r="T178" s="152" t="s">
        <v>609</v>
      </c>
      <c r="U178" s="155" t="s">
        <v>610</v>
      </c>
      <c r="V178" s="152"/>
      <c r="W178" s="141" t="s">
        <v>2636</v>
      </c>
      <c r="X178" s="141" t="s">
        <v>2637</v>
      </c>
      <c r="Y178" s="141"/>
      <c r="Z178" s="137">
        <v>44991.416666666664</v>
      </c>
      <c r="AA178" s="145">
        <v>44991</v>
      </c>
      <c r="AB178" s="145">
        <v>44991</v>
      </c>
      <c r="AC178" s="169" t="s">
        <v>628</v>
      </c>
      <c r="AD178" s="1"/>
      <c r="AE178" s="145">
        <v>44994</v>
      </c>
      <c r="AF178" s="152">
        <v>173983</v>
      </c>
      <c r="AG178" s="165">
        <v>2755</v>
      </c>
      <c r="AH178" s="165">
        <v>440.06</v>
      </c>
      <c r="AI178" s="165">
        <v>291</v>
      </c>
      <c r="AJ178" s="165">
        <v>337.47</v>
      </c>
      <c r="AK178" s="168">
        <v>338</v>
      </c>
      <c r="AL178" s="160">
        <v>25</v>
      </c>
      <c r="AM178" s="139">
        <v>0</v>
      </c>
      <c r="AN178" s="139">
        <v>0</v>
      </c>
      <c r="AO178" s="139">
        <v>0</v>
      </c>
      <c r="AP178" s="139">
        <v>0</v>
      </c>
      <c r="AQ178" s="139">
        <v>570.89</v>
      </c>
      <c r="AR178" s="168">
        <v>0</v>
      </c>
      <c r="AS178" s="139"/>
      <c r="AT178" s="160">
        <f t="shared" si="6"/>
        <v>4757.42</v>
      </c>
      <c r="AU178" s="160">
        <f t="shared" si="8"/>
        <v>4757.42</v>
      </c>
      <c r="AV178" s="1"/>
      <c r="AW178" s="152" t="s">
        <v>395</v>
      </c>
      <c r="AX178" s="149">
        <v>0.52777777777777779</v>
      </c>
      <c r="AY178" s="149">
        <v>0.71666666666666667</v>
      </c>
      <c r="AZ178" s="1" t="s">
        <v>613</v>
      </c>
    </row>
    <row r="179" spans="1:85" x14ac:dyDescent="0.35">
      <c r="A179" s="380">
        <v>44959.405555555553</v>
      </c>
      <c r="B179" s="291">
        <v>44958</v>
      </c>
      <c r="C179" s="291" t="s">
        <v>622</v>
      </c>
      <c r="D179" s="1"/>
      <c r="E179" s="124" t="s">
        <v>165</v>
      </c>
      <c r="F179" s="186" t="s">
        <v>943</v>
      </c>
      <c r="G179" s="130" t="s">
        <v>2109</v>
      </c>
      <c r="H179" s="200" t="s">
        <v>2638</v>
      </c>
      <c r="I179" s="408" t="s">
        <v>2639</v>
      </c>
      <c r="J179" s="124">
        <v>5014</v>
      </c>
      <c r="K179" s="124" t="s">
        <v>2640</v>
      </c>
      <c r="L179" s="155" t="s">
        <v>606</v>
      </c>
      <c r="M179" s="152" t="s">
        <v>607</v>
      </c>
      <c r="N179" s="124">
        <v>63667</v>
      </c>
      <c r="O179" s="124">
        <v>17</v>
      </c>
      <c r="P179" s="152" t="s">
        <v>616</v>
      </c>
      <c r="Q179" s="151">
        <v>3366</v>
      </c>
      <c r="R179" s="151">
        <v>13.96</v>
      </c>
      <c r="S179" s="157">
        <v>97872.22</v>
      </c>
      <c r="T179" s="152" t="s">
        <v>609</v>
      </c>
      <c r="U179" s="155" t="s">
        <v>610</v>
      </c>
      <c r="V179" s="152"/>
      <c r="W179" s="141" t="s">
        <v>2641</v>
      </c>
      <c r="X179" s="141" t="s">
        <v>2642</v>
      </c>
      <c r="Y179" s="141"/>
      <c r="Z179" s="137">
        <v>44991.5</v>
      </c>
      <c r="AA179" s="145">
        <v>44991</v>
      </c>
      <c r="AB179" s="145">
        <v>44991</v>
      </c>
      <c r="AC179" s="169" t="s">
        <v>612</v>
      </c>
      <c r="AD179" s="1"/>
      <c r="AE179" s="145">
        <v>44992</v>
      </c>
      <c r="AF179" s="152">
        <v>173710</v>
      </c>
      <c r="AG179" s="165">
        <v>2755</v>
      </c>
      <c r="AH179" s="165">
        <v>380.81</v>
      </c>
      <c r="AI179" s="165">
        <v>212</v>
      </c>
      <c r="AJ179" s="165">
        <v>0</v>
      </c>
      <c r="AK179" s="168">
        <v>0</v>
      </c>
      <c r="AL179" s="160">
        <v>25</v>
      </c>
      <c r="AM179" s="139">
        <v>0</v>
      </c>
      <c r="AN179" s="139">
        <v>250</v>
      </c>
      <c r="AO179" s="139">
        <v>0</v>
      </c>
      <c r="AP179" s="139">
        <v>0</v>
      </c>
      <c r="AQ179" s="139">
        <v>494.02</v>
      </c>
      <c r="AR179" s="168">
        <v>0</v>
      </c>
      <c r="AS179" s="139"/>
      <c r="AT179" s="160">
        <f t="shared" si="6"/>
        <v>4116.83</v>
      </c>
      <c r="AU179" s="160">
        <f t="shared" si="8"/>
        <v>4116.83</v>
      </c>
      <c r="AV179" s="1" t="s">
        <v>1015</v>
      </c>
      <c r="AW179" s="152" t="s">
        <v>395</v>
      </c>
      <c r="AX179" s="149">
        <v>0.52083333333333337</v>
      </c>
      <c r="AY179" s="149">
        <v>0.67083333333333339</v>
      </c>
      <c r="AZ179" s="1" t="s">
        <v>613</v>
      </c>
    </row>
    <row r="180" spans="1:85" x14ac:dyDescent="0.35">
      <c r="A180" s="380">
        <v>44959.405555555553</v>
      </c>
      <c r="B180" s="291">
        <v>44958</v>
      </c>
      <c r="C180" s="291" t="s">
        <v>622</v>
      </c>
      <c r="D180" s="1"/>
      <c r="E180" s="124" t="s">
        <v>165</v>
      </c>
      <c r="F180" s="186" t="s">
        <v>559</v>
      </c>
      <c r="G180" s="130" t="s">
        <v>2109</v>
      </c>
      <c r="H180" s="200" t="s">
        <v>2643</v>
      </c>
      <c r="I180" s="408" t="s">
        <v>2644</v>
      </c>
      <c r="J180" s="124">
        <v>5003</v>
      </c>
      <c r="K180" s="124" t="s">
        <v>2645</v>
      </c>
      <c r="L180" s="155" t="s">
        <v>606</v>
      </c>
      <c r="M180" s="152" t="s">
        <v>607</v>
      </c>
      <c r="N180" s="124">
        <v>63672</v>
      </c>
      <c r="O180" s="124">
        <v>1</v>
      </c>
      <c r="P180" s="152" t="s">
        <v>619</v>
      </c>
      <c r="Q180" s="151">
        <v>303</v>
      </c>
      <c r="R180" s="151">
        <v>1.1930000000000001</v>
      </c>
      <c r="S180" s="157">
        <v>35638.39</v>
      </c>
      <c r="T180" s="152" t="s">
        <v>609</v>
      </c>
      <c r="U180" s="155" t="s">
        <v>610</v>
      </c>
      <c r="V180" s="152"/>
      <c r="W180" s="141" t="s">
        <v>2646</v>
      </c>
      <c r="X180" s="141" t="s">
        <v>561</v>
      </c>
      <c r="Y180" s="141"/>
      <c r="Z180" s="137">
        <v>44991.541666666664</v>
      </c>
      <c r="AA180" s="145">
        <v>44991</v>
      </c>
      <c r="AB180" s="145">
        <v>44991</v>
      </c>
      <c r="AC180" s="169"/>
      <c r="AD180" s="1"/>
      <c r="AE180" s="145">
        <v>45000</v>
      </c>
      <c r="AF180" s="244">
        <v>174848</v>
      </c>
      <c r="AG180" s="165">
        <v>236.51</v>
      </c>
      <c r="AH180" s="165">
        <v>35.700000000000003</v>
      </c>
      <c r="AI180" s="165">
        <v>42.4</v>
      </c>
      <c r="AJ180" s="165">
        <v>0</v>
      </c>
      <c r="AK180" s="168">
        <v>0</v>
      </c>
      <c r="AL180" s="160">
        <v>25</v>
      </c>
      <c r="AM180" s="139">
        <v>0</v>
      </c>
      <c r="AN180" s="139">
        <v>0</v>
      </c>
      <c r="AO180" s="139">
        <v>0</v>
      </c>
      <c r="AP180" s="139">
        <v>0</v>
      </c>
      <c r="AQ180" s="139">
        <v>46.31</v>
      </c>
      <c r="AR180" s="168">
        <v>0</v>
      </c>
      <c r="AS180" s="139">
        <v>0</v>
      </c>
      <c r="AT180" s="160">
        <f t="shared" si="6"/>
        <v>385.91999999999996</v>
      </c>
      <c r="AU180" s="160">
        <f t="shared" si="8"/>
        <v>385.91999999999996</v>
      </c>
      <c r="AV180" s="1" t="s">
        <v>2647</v>
      </c>
      <c r="AW180" s="152" t="s">
        <v>395</v>
      </c>
      <c r="AX180" s="149">
        <v>0.52083333333333337</v>
      </c>
      <c r="AY180" s="149">
        <v>0.63194444444444442</v>
      </c>
      <c r="AZ180" s="1" t="s">
        <v>613</v>
      </c>
    </row>
    <row r="181" spans="1:85" x14ac:dyDescent="0.35">
      <c r="A181" s="380">
        <v>44959.405555555553</v>
      </c>
      <c r="B181" s="291">
        <v>44958</v>
      </c>
      <c r="C181" s="291" t="s">
        <v>622</v>
      </c>
      <c r="D181" s="1"/>
      <c r="E181" s="124" t="s">
        <v>165</v>
      </c>
      <c r="F181" s="186" t="s">
        <v>559</v>
      </c>
      <c r="G181" s="130" t="s">
        <v>2109</v>
      </c>
      <c r="H181" s="200" t="s">
        <v>2648</v>
      </c>
      <c r="I181" s="52" t="s">
        <v>2649</v>
      </c>
      <c r="J181" s="124">
        <v>5010</v>
      </c>
      <c r="K181" s="124" t="s">
        <v>2650</v>
      </c>
      <c r="L181" s="155" t="s">
        <v>606</v>
      </c>
      <c r="M181" s="152" t="s">
        <v>607</v>
      </c>
      <c r="N181" s="242" t="s">
        <v>2651</v>
      </c>
      <c r="O181" s="124">
        <v>2</v>
      </c>
      <c r="P181" s="152" t="s">
        <v>616</v>
      </c>
      <c r="Q181" s="151">
        <f>515.104+139.89</f>
        <v>654.99400000000003</v>
      </c>
      <c r="R181" s="151">
        <v>4.2869999999999999</v>
      </c>
      <c r="S181" s="157">
        <f>194299.35+60121.34</f>
        <v>254420.69</v>
      </c>
      <c r="T181" s="152" t="s">
        <v>609</v>
      </c>
      <c r="U181" s="155" t="s">
        <v>610</v>
      </c>
      <c r="V181" s="152"/>
      <c r="W181" s="141" t="s">
        <v>2652</v>
      </c>
      <c r="X181" s="141" t="s">
        <v>2420</v>
      </c>
      <c r="Y181" s="141"/>
      <c r="Z181" s="137">
        <v>44991.541666666664</v>
      </c>
      <c r="AA181" s="145">
        <v>44991</v>
      </c>
      <c r="AB181" s="145">
        <v>44991</v>
      </c>
      <c r="AC181" s="169"/>
      <c r="AD181" s="1"/>
      <c r="AE181" s="145">
        <v>44996</v>
      </c>
      <c r="AF181" s="152">
        <v>174198</v>
      </c>
      <c r="AG181" s="165">
        <v>511.69</v>
      </c>
      <c r="AH181" s="165">
        <v>73</v>
      </c>
      <c r="AI181" s="165">
        <v>84.8</v>
      </c>
      <c r="AJ181" s="165">
        <v>0</v>
      </c>
      <c r="AK181" s="168">
        <v>0</v>
      </c>
      <c r="AL181" s="160">
        <v>25</v>
      </c>
      <c r="AM181" s="139">
        <v>0</v>
      </c>
      <c r="AN181" s="139">
        <v>0</v>
      </c>
      <c r="AO181" s="139">
        <v>0</v>
      </c>
      <c r="AP181" s="139">
        <v>0</v>
      </c>
      <c r="AQ181" s="139">
        <v>94.7</v>
      </c>
      <c r="AR181" s="168">
        <v>0</v>
      </c>
      <c r="AS181" s="139">
        <v>0</v>
      </c>
      <c r="AT181" s="160">
        <f t="shared" si="6"/>
        <v>789.19</v>
      </c>
      <c r="AU181" s="160">
        <f t="shared" si="8"/>
        <v>789.19</v>
      </c>
      <c r="AV181" s="1" t="s">
        <v>2647</v>
      </c>
      <c r="AW181" s="152" t="s">
        <v>395</v>
      </c>
      <c r="AX181" s="149">
        <v>0.52083333333333337</v>
      </c>
      <c r="AY181" s="149">
        <v>0.63194444444444442</v>
      </c>
      <c r="AZ181" s="1" t="s">
        <v>613</v>
      </c>
    </row>
    <row r="182" spans="1:85" x14ac:dyDescent="0.35">
      <c r="A182" s="380">
        <v>44959.407638888886</v>
      </c>
      <c r="B182" s="291">
        <v>44958</v>
      </c>
      <c r="C182" s="291" t="s">
        <v>622</v>
      </c>
      <c r="D182" s="1"/>
      <c r="E182" s="124" t="s">
        <v>2653</v>
      </c>
      <c r="F182" s="123" t="s">
        <v>559</v>
      </c>
      <c r="G182" s="124" t="s">
        <v>2109</v>
      </c>
      <c r="H182" s="158" t="s">
        <v>2581</v>
      </c>
      <c r="I182" s="408" t="s">
        <v>2582</v>
      </c>
      <c r="J182" s="124">
        <v>5010</v>
      </c>
      <c r="K182" s="124" t="s">
        <v>2111</v>
      </c>
      <c r="L182" s="155" t="s">
        <v>606</v>
      </c>
      <c r="M182" s="152" t="s">
        <v>607</v>
      </c>
      <c r="N182" s="124" t="s">
        <v>135</v>
      </c>
      <c r="O182" s="124">
        <v>57</v>
      </c>
      <c r="P182" s="152" t="s">
        <v>648</v>
      </c>
      <c r="Q182" s="151">
        <v>184710</v>
      </c>
      <c r="R182" s="151"/>
      <c r="S182" s="157">
        <v>4290976.72</v>
      </c>
      <c r="T182" s="152" t="s">
        <v>609</v>
      </c>
      <c r="U182" s="155" t="s">
        <v>610</v>
      </c>
      <c r="V182" s="152"/>
      <c r="W182" s="141" t="s">
        <v>2583</v>
      </c>
      <c r="X182" s="141" t="s">
        <v>2584</v>
      </c>
      <c r="Y182" s="141"/>
      <c r="Z182" s="137">
        <v>44966.333333333336</v>
      </c>
      <c r="AA182" s="145">
        <v>44967</v>
      </c>
      <c r="AB182" s="145">
        <v>44967</v>
      </c>
      <c r="AC182" s="169" t="s">
        <v>628</v>
      </c>
      <c r="AD182" s="1"/>
      <c r="AE182" s="145">
        <f>VLOOKUP($N182,'[1]DATAPAR ATUALIZADO'!$D:$AI,5,FALSE)</f>
        <v>44970.495833333334</v>
      </c>
      <c r="AF182" s="152">
        <f>VLOOKUP($N182,'[1]DATAPAR ATUALIZADO'!$D:$AI,2,FALSE)</f>
        <v>171394</v>
      </c>
      <c r="AG182" s="168">
        <f>VLOOKUP($N182,'[1]DATAPAR ATUALIZADO'!$D:$AI,13,FALSE)</f>
        <v>3654.3</v>
      </c>
      <c r="AH182" s="168">
        <f>VLOOKUP($N182,'[1]DATAPAR ATUALIZADO'!$D:$AI,26,FALSE)</f>
        <v>406.4</v>
      </c>
      <c r="AI182" s="168">
        <f>VLOOKUP($N182,'[1]DATAPAR ATUALIZADO'!$D:$AI,14,FALSE)</f>
        <v>212</v>
      </c>
      <c r="AJ182" s="168">
        <f>VLOOKUP($N182,'[1]DATAPAR ATUALIZADO'!$D:$AI,15,FALSE)</f>
        <v>467.9</v>
      </c>
      <c r="AK182" s="168">
        <v>0</v>
      </c>
      <c r="AL182" s="160">
        <v>0</v>
      </c>
      <c r="AM182" s="168">
        <f>VLOOKUP($N182,'[1]DATAPAR ATUALIZADO'!$D:$AI,25,FALSE)</f>
        <v>0</v>
      </c>
      <c r="AN182" s="168">
        <f>VLOOKUP($N182,'[1]DATAPAR ATUALIZADO'!$D:$AI,23,FALSE)</f>
        <v>0</v>
      </c>
      <c r="AO182" s="168">
        <f>VLOOKUP($N182,'[1]DATAPAR ATUALIZADO'!$D:$AI,29,FALSE)</f>
        <v>0</v>
      </c>
      <c r="AP182" s="168">
        <v>0</v>
      </c>
      <c r="AQ182" s="168">
        <f>VLOOKUP($N182,'[1]DATAPAR ATUALIZADO'!$D:$AI,31,FALSE)</f>
        <v>527.22</v>
      </c>
      <c r="AR182" s="160">
        <v>0</v>
      </c>
      <c r="AS182" s="145"/>
      <c r="AT182" s="160">
        <f t="shared" si="6"/>
        <v>5267.8200000000006</v>
      </c>
      <c r="AU182" s="160">
        <f t="shared" si="8"/>
        <v>5267.8200000000006</v>
      </c>
      <c r="AV182" s="1"/>
      <c r="AW182" s="152" t="s">
        <v>395</v>
      </c>
      <c r="AX182" s="149">
        <v>0.3125</v>
      </c>
      <c r="AY182" s="149">
        <v>0.44444444444444442</v>
      </c>
      <c r="AZ182" s="212" t="s">
        <v>613</v>
      </c>
    </row>
    <row r="183" spans="1:85" s="288" customFormat="1" x14ac:dyDescent="0.35">
      <c r="A183" s="381">
        <v>44966.663194444445</v>
      </c>
      <c r="B183" s="292">
        <v>44958</v>
      </c>
      <c r="C183" s="292" t="s">
        <v>622</v>
      </c>
      <c r="D183" s="366" t="s">
        <v>2654</v>
      </c>
      <c r="E183" s="239" t="s">
        <v>157</v>
      </c>
      <c r="F183" s="123" t="s">
        <v>562</v>
      </c>
      <c r="G183" s="124" t="s">
        <v>2109</v>
      </c>
      <c r="H183" s="158" t="s">
        <v>2655</v>
      </c>
      <c r="I183" s="408" t="s">
        <v>2656</v>
      </c>
      <c r="J183" s="124">
        <v>5010</v>
      </c>
      <c r="K183" s="124" t="s">
        <v>2657</v>
      </c>
      <c r="L183" s="155" t="s">
        <v>606</v>
      </c>
      <c r="M183" s="152" t="s">
        <v>607</v>
      </c>
      <c r="N183" s="124">
        <v>63624</v>
      </c>
      <c r="O183" s="130">
        <v>3</v>
      </c>
      <c r="P183" s="179" t="s">
        <v>616</v>
      </c>
      <c r="Q183" s="151">
        <v>4735</v>
      </c>
      <c r="R183" s="151">
        <v>22.6</v>
      </c>
      <c r="S183" s="157">
        <v>469563.3</v>
      </c>
      <c r="T183" s="152" t="s">
        <v>609</v>
      </c>
      <c r="U183" s="155" t="s">
        <v>610</v>
      </c>
      <c r="V183" s="152"/>
      <c r="W183" s="141" t="s">
        <v>2655</v>
      </c>
      <c r="X183" s="141" t="s">
        <v>617</v>
      </c>
      <c r="Y183" s="141"/>
      <c r="Z183" s="137">
        <v>44987.416666666664</v>
      </c>
      <c r="AA183" s="145">
        <v>44987</v>
      </c>
      <c r="AB183" s="145">
        <v>44987</v>
      </c>
      <c r="AC183" s="169" t="s">
        <v>612</v>
      </c>
      <c r="AD183" s="1"/>
      <c r="AE183" s="145">
        <v>44993</v>
      </c>
      <c r="AF183" s="152">
        <v>173828</v>
      </c>
      <c r="AG183" s="165">
        <v>2755</v>
      </c>
      <c r="AH183" s="165">
        <v>424.21</v>
      </c>
      <c r="AI183" s="165">
        <v>212</v>
      </c>
      <c r="AJ183" s="165">
        <v>369.56</v>
      </c>
      <c r="AK183" s="168">
        <v>0</v>
      </c>
      <c r="AL183" s="160">
        <v>25</v>
      </c>
      <c r="AM183" s="139">
        <v>0</v>
      </c>
      <c r="AN183" s="139">
        <v>250</v>
      </c>
      <c r="AO183" s="139">
        <v>0</v>
      </c>
      <c r="AP183" s="139">
        <v>0</v>
      </c>
      <c r="AQ183" s="139">
        <v>550.33000000000004</v>
      </c>
      <c r="AR183" s="168">
        <v>0</v>
      </c>
      <c r="AS183" s="139"/>
      <c r="AT183" s="160">
        <f t="shared" ref="AT183:AT214" si="9">AG183+AH183+AI183+AJ183+AK183+AL183+AM183+AN183+AO183+AP183+AQ183</f>
        <v>4586.1000000000004</v>
      </c>
      <c r="AU183" s="160">
        <f t="shared" si="8"/>
        <v>4586.1000000000004</v>
      </c>
      <c r="AV183" s="1"/>
      <c r="AW183" s="152" t="s">
        <v>395</v>
      </c>
      <c r="AX183" s="149">
        <v>0.5625</v>
      </c>
      <c r="AY183" s="149">
        <v>0.66666666666666663</v>
      </c>
      <c r="AZ183" s="1" t="s">
        <v>613</v>
      </c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</row>
    <row r="184" spans="1:85" s="288" customFormat="1" x14ac:dyDescent="0.35">
      <c r="A184" s="381">
        <v>44966.663194444445</v>
      </c>
      <c r="B184" s="292">
        <v>44958</v>
      </c>
      <c r="C184" s="292" t="s">
        <v>622</v>
      </c>
      <c r="D184" s="366" t="s">
        <v>2658</v>
      </c>
      <c r="E184" s="239" t="s">
        <v>161</v>
      </c>
      <c r="F184" s="123" t="s">
        <v>562</v>
      </c>
      <c r="G184" s="124" t="s">
        <v>2109</v>
      </c>
      <c r="H184" s="158" t="s">
        <v>2655</v>
      </c>
      <c r="I184" s="408" t="s">
        <v>2656</v>
      </c>
      <c r="J184" s="124">
        <v>5010</v>
      </c>
      <c r="K184" s="124" t="s">
        <v>2657</v>
      </c>
      <c r="L184" s="155" t="s">
        <v>606</v>
      </c>
      <c r="M184" s="152" t="s">
        <v>607</v>
      </c>
      <c r="N184" s="124">
        <v>63623</v>
      </c>
      <c r="O184" s="124">
        <v>4</v>
      </c>
      <c r="P184" s="152" t="s">
        <v>616</v>
      </c>
      <c r="Q184" s="151">
        <v>6313</v>
      </c>
      <c r="R184" s="151">
        <v>22.6</v>
      </c>
      <c r="S184" s="157">
        <v>626084.43000000005</v>
      </c>
      <c r="T184" s="152" t="s">
        <v>609</v>
      </c>
      <c r="U184" s="155" t="s">
        <v>610</v>
      </c>
      <c r="V184" s="152"/>
      <c r="W184" s="141" t="s">
        <v>2655</v>
      </c>
      <c r="X184" s="141" t="s">
        <v>617</v>
      </c>
      <c r="Y184" s="141"/>
      <c r="Z184" s="137">
        <v>44987.708333333336</v>
      </c>
      <c r="AA184" s="145">
        <v>44988</v>
      </c>
      <c r="AB184" s="145">
        <v>44988</v>
      </c>
      <c r="AC184" s="169" t="s">
        <v>612</v>
      </c>
      <c r="AD184" s="1"/>
      <c r="AE184" s="145">
        <v>44993</v>
      </c>
      <c r="AF184" s="152">
        <v>173829</v>
      </c>
      <c r="AG184" s="165">
        <v>2755</v>
      </c>
      <c r="AH184" s="165">
        <v>442.6</v>
      </c>
      <c r="AI184" s="165">
        <v>212</v>
      </c>
      <c r="AJ184" s="165">
        <v>526.08000000000004</v>
      </c>
      <c r="AK184" s="168">
        <v>0</v>
      </c>
      <c r="AL184" s="160">
        <v>25</v>
      </c>
      <c r="AM184" s="139">
        <v>0</v>
      </c>
      <c r="AN184" s="139">
        <v>250</v>
      </c>
      <c r="AO184" s="139">
        <v>0</v>
      </c>
      <c r="AP184" s="139">
        <v>0</v>
      </c>
      <c r="AQ184" s="139">
        <v>574.17999999999995</v>
      </c>
      <c r="AR184" s="168">
        <v>0</v>
      </c>
      <c r="AS184" s="139"/>
      <c r="AT184" s="160">
        <f t="shared" si="9"/>
        <v>4784.8600000000006</v>
      </c>
      <c r="AU184" s="160">
        <f t="shared" si="8"/>
        <v>4784.8600000000006</v>
      </c>
      <c r="AV184" s="1"/>
      <c r="AW184" s="152" t="s">
        <v>395</v>
      </c>
      <c r="AX184" s="149">
        <v>0.33333333333333331</v>
      </c>
      <c r="AY184" s="149">
        <v>0.44027777777777777</v>
      </c>
      <c r="AZ184" s="1" t="s">
        <v>613</v>
      </c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</row>
    <row r="185" spans="1:85" s="288" customFormat="1" x14ac:dyDescent="0.35">
      <c r="A185" s="381">
        <v>44966.663194444445</v>
      </c>
      <c r="B185" s="292">
        <v>44958</v>
      </c>
      <c r="C185" s="292" t="s">
        <v>622</v>
      </c>
      <c r="D185" s="366" t="s">
        <v>2658</v>
      </c>
      <c r="E185" s="239" t="s">
        <v>161</v>
      </c>
      <c r="F185" s="123" t="s">
        <v>559</v>
      </c>
      <c r="G185" s="124" t="s">
        <v>2109</v>
      </c>
      <c r="H185" s="158" t="s">
        <v>2568</v>
      </c>
      <c r="I185" s="408" t="s">
        <v>2569</v>
      </c>
      <c r="J185" s="124">
        <v>5010</v>
      </c>
      <c r="K185" s="124" t="s">
        <v>2570</v>
      </c>
      <c r="L185" s="155" t="s">
        <v>606</v>
      </c>
      <c r="M185" s="152" t="s">
        <v>607</v>
      </c>
      <c r="N185" s="124">
        <v>63641</v>
      </c>
      <c r="O185" s="124">
        <v>5</v>
      </c>
      <c r="P185" s="152" t="s">
        <v>2571</v>
      </c>
      <c r="Q185" s="151">
        <v>20794</v>
      </c>
      <c r="R185" s="151">
        <v>5.1749999999999998</v>
      </c>
      <c r="S185" s="157">
        <v>526440.27</v>
      </c>
      <c r="T185" s="152" t="s">
        <v>609</v>
      </c>
      <c r="U185" s="155" t="s">
        <v>610</v>
      </c>
      <c r="V185" s="152"/>
      <c r="W185" s="141" t="s">
        <v>2572</v>
      </c>
      <c r="X185" s="141" t="s">
        <v>2343</v>
      </c>
      <c r="Y185" s="141"/>
      <c r="Z185" s="137">
        <v>44988.291666666664</v>
      </c>
      <c r="AA185" s="145">
        <v>44991</v>
      </c>
      <c r="AB185" s="145">
        <v>44991</v>
      </c>
      <c r="AC185" s="169" t="s">
        <v>628</v>
      </c>
      <c r="AD185" s="1"/>
      <c r="AE185" s="145">
        <v>44995</v>
      </c>
      <c r="AF185" s="152">
        <v>174114</v>
      </c>
      <c r="AG185" s="165">
        <v>2755</v>
      </c>
      <c r="AH185" s="165">
        <v>401.53</v>
      </c>
      <c r="AI185" s="165">
        <v>212</v>
      </c>
      <c r="AJ185" s="165">
        <v>426.44</v>
      </c>
      <c r="AK185" s="168">
        <v>0</v>
      </c>
      <c r="AL185" s="160">
        <v>25</v>
      </c>
      <c r="AM185" s="139">
        <v>0</v>
      </c>
      <c r="AN185" s="139">
        <v>0</v>
      </c>
      <c r="AO185" s="139">
        <v>0</v>
      </c>
      <c r="AP185" s="139">
        <v>0</v>
      </c>
      <c r="AQ185" s="139">
        <v>520.91</v>
      </c>
      <c r="AR185" s="168">
        <v>0</v>
      </c>
      <c r="AS185" s="139"/>
      <c r="AT185" s="160">
        <f t="shared" si="9"/>
        <v>4340.88</v>
      </c>
      <c r="AU185" s="160">
        <f t="shared" si="8"/>
        <v>4340.88</v>
      </c>
      <c r="AV185" s="1" t="s">
        <v>1011</v>
      </c>
      <c r="AW185" s="152" t="s">
        <v>395</v>
      </c>
      <c r="AX185" s="149">
        <v>0.5625</v>
      </c>
      <c r="AY185" s="149">
        <v>0.79166666666666663</v>
      </c>
      <c r="AZ185" s="1" t="s">
        <v>613</v>
      </c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</row>
    <row r="186" spans="1:85" x14ac:dyDescent="0.35">
      <c r="A186" s="380">
        <v>44966.663194444445</v>
      </c>
      <c r="B186" s="291">
        <v>44958</v>
      </c>
      <c r="C186" s="291" t="s">
        <v>622</v>
      </c>
      <c r="D186" s="1"/>
      <c r="E186" s="124" t="s">
        <v>161</v>
      </c>
      <c r="F186" s="123" t="s">
        <v>559</v>
      </c>
      <c r="G186" s="124" t="s">
        <v>2109</v>
      </c>
      <c r="H186" s="158" t="s">
        <v>2568</v>
      </c>
      <c r="I186" s="408" t="s">
        <v>2569</v>
      </c>
      <c r="J186" s="124">
        <v>5010</v>
      </c>
      <c r="K186" s="124" t="s">
        <v>2570</v>
      </c>
      <c r="L186" s="155" t="s">
        <v>606</v>
      </c>
      <c r="M186" s="152" t="s">
        <v>607</v>
      </c>
      <c r="N186" s="124">
        <v>63642</v>
      </c>
      <c r="O186" s="124">
        <v>5</v>
      </c>
      <c r="P186" s="152" t="s">
        <v>2571</v>
      </c>
      <c r="Q186" s="151">
        <v>22156</v>
      </c>
      <c r="R186" s="151">
        <v>5.1749999999999998</v>
      </c>
      <c r="S186" s="157">
        <v>567201.43000000005</v>
      </c>
      <c r="T186" s="152" t="s">
        <v>609</v>
      </c>
      <c r="U186" s="155" t="s">
        <v>610</v>
      </c>
      <c r="V186" s="152"/>
      <c r="W186" s="141" t="s">
        <v>2572</v>
      </c>
      <c r="X186" s="141" t="s">
        <v>2343</v>
      </c>
      <c r="Y186" s="141"/>
      <c r="Z186" s="137">
        <v>44988.291666666664</v>
      </c>
      <c r="AA186" s="145">
        <v>44991</v>
      </c>
      <c r="AB186" s="145">
        <v>44991</v>
      </c>
      <c r="AC186" s="169" t="s">
        <v>628</v>
      </c>
      <c r="AD186" s="1"/>
      <c r="AE186" s="145">
        <v>44262</v>
      </c>
      <c r="AF186" s="152">
        <v>173721</v>
      </c>
      <c r="AG186" s="165">
        <v>2483</v>
      </c>
      <c r="AH186" s="165">
        <v>374.37</v>
      </c>
      <c r="AI186" s="165">
        <v>212</v>
      </c>
      <c r="AJ186" s="165">
        <v>467.2</v>
      </c>
      <c r="AK186" s="168">
        <v>0</v>
      </c>
      <c r="AL186" s="160">
        <v>25</v>
      </c>
      <c r="AM186" s="139">
        <v>0</v>
      </c>
      <c r="AN186" s="139">
        <v>0</v>
      </c>
      <c r="AO186" s="139">
        <v>0</v>
      </c>
      <c r="AP186" s="139">
        <v>0</v>
      </c>
      <c r="AQ186" s="139">
        <v>485.67</v>
      </c>
      <c r="AR186" s="168">
        <v>0</v>
      </c>
      <c r="AS186" s="139"/>
      <c r="AT186" s="160">
        <f t="shared" si="9"/>
        <v>4047.24</v>
      </c>
      <c r="AU186" s="160">
        <f t="shared" si="8"/>
        <v>4047.24</v>
      </c>
      <c r="AV186" s="1" t="s">
        <v>2659</v>
      </c>
      <c r="AW186" s="152" t="s">
        <v>395</v>
      </c>
      <c r="AX186" s="149">
        <v>0.5625</v>
      </c>
      <c r="AY186" s="149">
        <v>0.77083333333333337</v>
      </c>
      <c r="AZ186" s="1" t="s">
        <v>613</v>
      </c>
    </row>
    <row r="187" spans="1:85" x14ac:dyDescent="0.35">
      <c r="A187" s="380">
        <v>44970.633333333331</v>
      </c>
      <c r="B187" s="291">
        <v>44958</v>
      </c>
      <c r="C187" s="291" t="s">
        <v>622</v>
      </c>
      <c r="D187" s="1" t="s">
        <v>632</v>
      </c>
      <c r="E187" s="124" t="s">
        <v>165</v>
      </c>
      <c r="F187" s="123" t="s">
        <v>559</v>
      </c>
      <c r="G187" s="124" t="s">
        <v>2109</v>
      </c>
      <c r="H187" s="158" t="s">
        <v>2660</v>
      </c>
      <c r="I187" s="408" t="s">
        <v>2661</v>
      </c>
      <c r="J187" s="124">
        <v>5014</v>
      </c>
      <c r="K187" s="124" t="s">
        <v>2662</v>
      </c>
      <c r="L187" s="155" t="s">
        <v>606</v>
      </c>
      <c r="M187" s="152" t="s">
        <v>607</v>
      </c>
      <c r="N187" s="124">
        <v>63669</v>
      </c>
      <c r="O187" s="124">
        <v>1</v>
      </c>
      <c r="P187" s="152" t="s">
        <v>608</v>
      </c>
      <c r="Q187" s="151">
        <v>156</v>
      </c>
      <c r="R187" s="151">
        <v>0.51800000000000002</v>
      </c>
      <c r="S187" s="157">
        <v>23826.23</v>
      </c>
      <c r="T187" s="152" t="s">
        <v>609</v>
      </c>
      <c r="U187" s="155" t="s">
        <v>610</v>
      </c>
      <c r="V187" s="152"/>
      <c r="W187" s="141" t="s">
        <v>2663</v>
      </c>
      <c r="X187" s="141" t="s">
        <v>2664</v>
      </c>
      <c r="Y187" s="141"/>
      <c r="Z187" s="137">
        <v>44991.666666666664</v>
      </c>
      <c r="AA187" s="145">
        <v>44992</v>
      </c>
      <c r="AB187" s="145">
        <v>44992</v>
      </c>
      <c r="AC187" s="169"/>
      <c r="AD187" s="1"/>
      <c r="AE187" s="145">
        <v>45001</v>
      </c>
      <c r="AF187" s="244">
        <v>174945</v>
      </c>
      <c r="AG187" s="165">
        <v>121.87</v>
      </c>
      <c r="AH187" s="165">
        <v>22.23</v>
      </c>
      <c r="AI187" s="165">
        <v>42.4</v>
      </c>
      <c r="AJ187" s="165">
        <v>0</v>
      </c>
      <c r="AK187" s="168">
        <v>0</v>
      </c>
      <c r="AL187" s="160">
        <v>25</v>
      </c>
      <c r="AM187" s="139">
        <v>0</v>
      </c>
      <c r="AN187" s="139">
        <v>0</v>
      </c>
      <c r="AO187" s="139">
        <v>0</v>
      </c>
      <c r="AP187" s="139">
        <v>0</v>
      </c>
      <c r="AQ187" s="139">
        <v>28.84</v>
      </c>
      <c r="AR187" s="168">
        <v>0</v>
      </c>
      <c r="AS187" s="139"/>
      <c r="AT187" s="160">
        <f t="shared" si="9"/>
        <v>240.34</v>
      </c>
      <c r="AU187" s="160">
        <f t="shared" si="8"/>
        <v>240.34</v>
      </c>
      <c r="AV187" s="1" t="s">
        <v>2665</v>
      </c>
      <c r="AW187" s="152" t="s">
        <v>395</v>
      </c>
      <c r="AX187" s="149">
        <v>0.33333333333333331</v>
      </c>
      <c r="AY187" s="149">
        <v>0.59722222222222221</v>
      </c>
      <c r="AZ187" s="1" t="s">
        <v>613</v>
      </c>
    </row>
    <row r="188" spans="1:85" s="348" customFormat="1" x14ac:dyDescent="0.35">
      <c r="A188" s="380">
        <v>44971.407638888886</v>
      </c>
      <c r="B188" s="291">
        <v>44958</v>
      </c>
      <c r="C188" s="291" t="s">
        <v>622</v>
      </c>
      <c r="D188" s="1"/>
      <c r="E188" s="124" t="s">
        <v>165</v>
      </c>
      <c r="F188" s="123" t="s">
        <v>559</v>
      </c>
      <c r="G188" s="124" t="s">
        <v>2109</v>
      </c>
      <c r="H188" s="158" t="s">
        <v>2568</v>
      </c>
      <c r="I188" s="408" t="s">
        <v>2569</v>
      </c>
      <c r="J188" s="124">
        <v>5010</v>
      </c>
      <c r="K188" s="124" t="s">
        <v>2570</v>
      </c>
      <c r="L188" s="155" t="s">
        <v>606</v>
      </c>
      <c r="M188" s="152" t="s">
        <v>607</v>
      </c>
      <c r="N188" s="124">
        <v>63645</v>
      </c>
      <c r="O188" s="124">
        <v>4</v>
      </c>
      <c r="P188" s="152" t="s">
        <v>2571</v>
      </c>
      <c r="Q188" s="151">
        <v>18080</v>
      </c>
      <c r="R188" s="151">
        <v>4.1399999999999997</v>
      </c>
      <c r="S188" s="157">
        <v>462269.16</v>
      </c>
      <c r="T188" s="152" t="s">
        <v>609</v>
      </c>
      <c r="U188" s="155" t="s">
        <v>610</v>
      </c>
      <c r="V188" s="152"/>
      <c r="W188" s="141" t="s">
        <v>2572</v>
      </c>
      <c r="X188" s="141" t="s">
        <v>2343</v>
      </c>
      <c r="Y188" s="141"/>
      <c r="Z188" s="137">
        <v>44992.291666666664</v>
      </c>
      <c r="AA188" s="145">
        <v>44992</v>
      </c>
      <c r="AB188" s="145">
        <v>44992</v>
      </c>
      <c r="AC188" s="169" t="s">
        <v>628</v>
      </c>
      <c r="AD188" s="1"/>
      <c r="AE188" s="145">
        <v>44994</v>
      </c>
      <c r="AF188" s="152">
        <v>173956</v>
      </c>
      <c r="AG188" s="165">
        <v>2755</v>
      </c>
      <c r="AH188" s="165">
        <v>393.99</v>
      </c>
      <c r="AI188" s="165">
        <v>212</v>
      </c>
      <c r="AJ188" s="165">
        <v>362.27</v>
      </c>
      <c r="AK188" s="168">
        <v>0</v>
      </c>
      <c r="AL188" s="160">
        <v>25</v>
      </c>
      <c r="AM188" s="139">
        <v>0</v>
      </c>
      <c r="AN188" s="139">
        <v>0</v>
      </c>
      <c r="AO188" s="139">
        <v>0</v>
      </c>
      <c r="AP188" s="139">
        <v>0</v>
      </c>
      <c r="AQ188" s="139">
        <v>511.13</v>
      </c>
      <c r="AR188" s="168">
        <v>0</v>
      </c>
      <c r="AS188" s="139"/>
      <c r="AT188" s="160">
        <f t="shared" si="9"/>
        <v>4259.3899999999994</v>
      </c>
      <c r="AU188" s="160">
        <f t="shared" si="8"/>
        <v>4259.3899999999994</v>
      </c>
      <c r="AV188" s="1" t="s">
        <v>2666</v>
      </c>
      <c r="AW188" s="152"/>
      <c r="AX188" s="149">
        <v>0.25</v>
      </c>
      <c r="AY188" s="149"/>
      <c r="AZ188" s="1" t="s">
        <v>613</v>
      </c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</row>
    <row r="189" spans="1:85" x14ac:dyDescent="0.35">
      <c r="A189" s="380">
        <v>44973.605555555558</v>
      </c>
      <c r="B189" s="291">
        <v>44958</v>
      </c>
      <c r="C189" s="291" t="s">
        <v>622</v>
      </c>
      <c r="D189" s="1"/>
      <c r="E189" s="124" t="s">
        <v>193</v>
      </c>
      <c r="F189" s="123" t="s">
        <v>562</v>
      </c>
      <c r="G189" s="124" t="s">
        <v>2109</v>
      </c>
      <c r="H189" s="158" t="s">
        <v>2667</v>
      </c>
      <c r="I189" s="408" t="s">
        <v>2668</v>
      </c>
      <c r="J189" s="124">
        <v>5010</v>
      </c>
      <c r="K189" s="124" t="s">
        <v>2669</v>
      </c>
      <c r="L189" s="155" t="s">
        <v>606</v>
      </c>
      <c r="M189" s="152" t="s">
        <v>607</v>
      </c>
      <c r="N189" s="241">
        <v>63665</v>
      </c>
      <c r="O189" s="124">
        <v>1</v>
      </c>
      <c r="P189" s="152" t="s">
        <v>2564</v>
      </c>
      <c r="Q189" s="151">
        <v>1382.09</v>
      </c>
      <c r="R189" s="151">
        <v>13.32</v>
      </c>
      <c r="S189" s="157">
        <v>261883.9</v>
      </c>
      <c r="T189" s="152" t="s">
        <v>609</v>
      </c>
      <c r="U189" s="155" t="s">
        <v>647</v>
      </c>
      <c r="V189" s="152" t="s">
        <v>2670</v>
      </c>
      <c r="W189" s="141" t="s">
        <v>2671</v>
      </c>
      <c r="X189" s="141" t="s">
        <v>2672</v>
      </c>
      <c r="Y189" s="141"/>
      <c r="Z189" s="137">
        <v>44992.333333333336</v>
      </c>
      <c r="AA189" s="145">
        <v>44992</v>
      </c>
      <c r="AB189" s="145">
        <v>44992</v>
      </c>
      <c r="AC189" s="169"/>
      <c r="AD189" s="1"/>
      <c r="AE189" s="145">
        <v>44994</v>
      </c>
      <c r="AF189" s="152">
        <v>173958</v>
      </c>
      <c r="AG189" s="165">
        <v>1990</v>
      </c>
      <c r="AH189" s="165">
        <v>315.91000000000003</v>
      </c>
      <c r="AI189" s="165">
        <v>174.6</v>
      </c>
      <c r="AJ189" s="165">
        <v>161.88</v>
      </c>
      <c r="AK189" s="168">
        <v>338</v>
      </c>
      <c r="AL189" s="160">
        <v>25</v>
      </c>
      <c r="AM189" s="139">
        <v>0</v>
      </c>
      <c r="AN189" s="139">
        <v>0</v>
      </c>
      <c r="AO189" s="139">
        <v>0</v>
      </c>
      <c r="AP189" s="139">
        <v>0</v>
      </c>
      <c r="AQ189" s="139">
        <v>409.83</v>
      </c>
      <c r="AR189" s="168">
        <v>0</v>
      </c>
      <c r="AS189" s="139"/>
      <c r="AT189" s="160">
        <f t="shared" si="9"/>
        <v>3415.22</v>
      </c>
      <c r="AU189" s="160">
        <f t="shared" si="8"/>
        <v>3415.22</v>
      </c>
      <c r="AV189" s="1" t="s">
        <v>2673</v>
      </c>
      <c r="AW189" s="152" t="s">
        <v>395</v>
      </c>
      <c r="AX189" s="149">
        <v>0.5</v>
      </c>
      <c r="AY189" s="149">
        <v>0.71527777777777779</v>
      </c>
      <c r="AZ189" s="1" t="s">
        <v>613</v>
      </c>
    </row>
    <row r="190" spans="1:85" x14ac:dyDescent="0.35">
      <c r="A190" s="380">
        <v>44973.618750000001</v>
      </c>
      <c r="B190" s="291">
        <v>44958</v>
      </c>
      <c r="C190" s="291" t="s">
        <v>622</v>
      </c>
      <c r="D190" s="175"/>
      <c r="E190" s="124" t="s">
        <v>2674</v>
      </c>
      <c r="F190" s="123" t="s">
        <v>562</v>
      </c>
      <c r="G190" s="124" t="s">
        <v>2109</v>
      </c>
      <c r="H190" s="158" t="s">
        <v>2675</v>
      </c>
      <c r="I190" s="408" t="s">
        <v>2676</v>
      </c>
      <c r="J190" s="124">
        <v>5013</v>
      </c>
      <c r="K190" s="124" t="s">
        <v>2677</v>
      </c>
      <c r="L190" s="155" t="s">
        <v>606</v>
      </c>
      <c r="M190" s="152" t="s">
        <v>607</v>
      </c>
      <c r="N190" s="124">
        <v>63683</v>
      </c>
      <c r="O190" s="124">
        <v>15</v>
      </c>
      <c r="P190" s="152" t="s">
        <v>2678</v>
      </c>
      <c r="Q190" s="151">
        <v>24030.99</v>
      </c>
      <c r="R190" s="151">
        <v>37.83</v>
      </c>
      <c r="S190" s="157">
        <v>762676.14</v>
      </c>
      <c r="T190" s="152" t="s">
        <v>609</v>
      </c>
      <c r="U190" s="155" t="s">
        <v>610</v>
      </c>
      <c r="V190" s="152"/>
      <c r="W190" s="141" t="s">
        <v>2679</v>
      </c>
      <c r="X190" s="141" t="s">
        <v>2680</v>
      </c>
      <c r="Y190" s="141"/>
      <c r="Z190" s="137">
        <v>44992.708333333336</v>
      </c>
      <c r="AA190" s="145">
        <v>44993</v>
      </c>
      <c r="AB190" s="145">
        <v>44993</v>
      </c>
      <c r="AC190" s="169" t="s">
        <v>628</v>
      </c>
      <c r="AD190" s="1"/>
      <c r="AE190" s="145">
        <v>44996</v>
      </c>
      <c r="AF190" s="152">
        <v>174259</v>
      </c>
      <c r="AG190" s="165">
        <v>2755</v>
      </c>
      <c r="AH190" s="165">
        <v>468.98</v>
      </c>
      <c r="AI190" s="165">
        <v>212</v>
      </c>
      <c r="AJ190" s="165">
        <v>662.68</v>
      </c>
      <c r="AK190" s="168">
        <v>338</v>
      </c>
      <c r="AL190" s="160">
        <v>25</v>
      </c>
      <c r="AM190" s="139">
        <v>0</v>
      </c>
      <c r="AN190" s="139">
        <v>0</v>
      </c>
      <c r="AO190" s="139">
        <v>0</v>
      </c>
      <c r="AP190" s="139">
        <v>0</v>
      </c>
      <c r="AQ190" s="139">
        <v>608.41</v>
      </c>
      <c r="AR190" s="168">
        <v>0</v>
      </c>
      <c r="AS190" s="139"/>
      <c r="AT190" s="160">
        <f t="shared" si="9"/>
        <v>5070.07</v>
      </c>
      <c r="AU190" s="160">
        <f t="shared" si="8"/>
        <v>5070.07</v>
      </c>
      <c r="AV190" s="1" t="s">
        <v>2681</v>
      </c>
      <c r="AW190" s="152" t="s">
        <v>395</v>
      </c>
      <c r="AX190" s="149">
        <v>0.2638888888888889</v>
      </c>
      <c r="AY190" s="149">
        <v>0.76388888888888884</v>
      </c>
      <c r="AZ190" s="1" t="s">
        <v>613</v>
      </c>
    </row>
    <row r="191" spans="1:85" x14ac:dyDescent="0.35">
      <c r="A191" s="380">
        <v>44973.618750000001</v>
      </c>
      <c r="B191" s="291">
        <v>44958</v>
      </c>
      <c r="C191" s="291" t="s">
        <v>622</v>
      </c>
      <c r="D191" s="175" t="s">
        <v>632</v>
      </c>
      <c r="E191" s="124" t="s">
        <v>2682</v>
      </c>
      <c r="F191" s="241" t="s">
        <v>562</v>
      </c>
      <c r="G191" s="241" t="s">
        <v>2109</v>
      </c>
      <c r="H191" s="368" t="s">
        <v>2683</v>
      </c>
      <c r="I191" s="412" t="s">
        <v>2684</v>
      </c>
      <c r="J191" s="241">
        <v>5013</v>
      </c>
      <c r="K191" s="241" t="s">
        <v>2685</v>
      </c>
      <c r="L191" s="369" t="s">
        <v>606</v>
      </c>
      <c r="M191" s="370" t="s">
        <v>607</v>
      </c>
      <c r="N191" s="241">
        <v>63686</v>
      </c>
      <c r="O191" s="241">
        <v>1</v>
      </c>
      <c r="P191" s="370" t="s">
        <v>2206</v>
      </c>
      <c r="Q191" s="371">
        <v>28849</v>
      </c>
      <c r="R191" s="371">
        <f>38.05/2</f>
        <v>19.024999999999999</v>
      </c>
      <c r="S191" s="372">
        <v>969813.52</v>
      </c>
      <c r="T191" s="370" t="s">
        <v>609</v>
      </c>
      <c r="U191" s="369" t="s">
        <v>610</v>
      </c>
      <c r="V191" s="370" t="s">
        <v>2686</v>
      </c>
      <c r="W191" s="373" t="s">
        <v>2687</v>
      </c>
      <c r="X191" s="373" t="s">
        <v>2680</v>
      </c>
      <c r="Y191" s="373"/>
      <c r="Z191" s="374">
        <v>44993.416666666664</v>
      </c>
      <c r="AA191" s="375">
        <v>44993</v>
      </c>
      <c r="AB191" s="375">
        <v>44993</v>
      </c>
      <c r="AC191" s="376" t="s">
        <v>612</v>
      </c>
      <c r="AD191" s="347" t="s">
        <v>2688</v>
      </c>
      <c r="AE191" s="375">
        <v>44999</v>
      </c>
      <c r="AF191" s="370">
        <v>174648</v>
      </c>
      <c r="AG191" s="378">
        <v>2755</v>
      </c>
      <c r="AH191" s="378">
        <v>531.96</v>
      </c>
      <c r="AI191" s="378">
        <v>291</v>
      </c>
      <c r="AJ191" s="378">
        <v>869.81</v>
      </c>
      <c r="AK191" s="372">
        <v>338</v>
      </c>
      <c r="AL191" s="345">
        <v>25</v>
      </c>
      <c r="AM191" s="379">
        <v>0</v>
      </c>
      <c r="AN191" s="379">
        <v>250</v>
      </c>
      <c r="AO191" s="379">
        <v>0</v>
      </c>
      <c r="AP191" s="379">
        <v>0</v>
      </c>
      <c r="AQ191" s="379">
        <v>690.1</v>
      </c>
      <c r="AR191" s="372">
        <v>0</v>
      </c>
      <c r="AS191" s="379">
        <v>0</v>
      </c>
      <c r="AT191" s="345">
        <f t="shared" si="9"/>
        <v>5750.8700000000008</v>
      </c>
      <c r="AU191" s="345">
        <f t="shared" si="8"/>
        <v>5750.8700000000008</v>
      </c>
      <c r="AV191" s="347" t="s">
        <v>2689</v>
      </c>
      <c r="AW191" s="370" t="s">
        <v>395</v>
      </c>
      <c r="AX191" s="377">
        <v>0.29166666666666669</v>
      </c>
      <c r="AY191" s="377">
        <v>0.6069444444444444</v>
      </c>
      <c r="AZ191" s="347" t="s">
        <v>613</v>
      </c>
      <c r="BA191" s="348"/>
      <c r="BB191" s="348"/>
      <c r="BC191" s="348"/>
      <c r="BD191" s="348"/>
      <c r="BE191" s="348"/>
      <c r="BF191" s="348"/>
      <c r="BG191" s="348"/>
      <c r="BH191" s="348"/>
      <c r="BI191" s="348"/>
      <c r="BJ191" s="348"/>
      <c r="BK191" s="348"/>
      <c r="BL191" s="348"/>
      <c r="BM191" s="348"/>
      <c r="BN191" s="348"/>
      <c r="BO191" s="348"/>
      <c r="BP191" s="348"/>
      <c r="BQ191" s="348"/>
      <c r="BR191" s="348"/>
      <c r="BS191" s="348"/>
      <c r="BT191" s="348"/>
      <c r="BU191" s="348"/>
      <c r="BV191" s="348"/>
      <c r="BW191" s="348"/>
      <c r="BX191" s="348"/>
      <c r="BY191" s="348"/>
      <c r="BZ191" s="348"/>
      <c r="CA191" s="348"/>
      <c r="CB191" s="348"/>
      <c r="CC191" s="348"/>
      <c r="CD191" s="348"/>
      <c r="CE191" s="348"/>
      <c r="CF191" s="348"/>
      <c r="CG191" s="348"/>
    </row>
    <row r="192" spans="1:85" x14ac:dyDescent="0.35">
      <c r="A192" s="380">
        <v>44979.611111111109</v>
      </c>
      <c r="B192" s="291">
        <v>44958</v>
      </c>
      <c r="C192" s="291" t="s">
        <v>622</v>
      </c>
      <c r="D192" s="175" t="s">
        <v>632</v>
      </c>
      <c r="E192" s="124" t="s">
        <v>2682</v>
      </c>
      <c r="F192" s="241" t="s">
        <v>562</v>
      </c>
      <c r="G192" s="241" t="s">
        <v>2109</v>
      </c>
      <c r="H192" s="368" t="s">
        <v>2683</v>
      </c>
      <c r="I192" s="412" t="s">
        <v>2684</v>
      </c>
      <c r="J192" s="241">
        <v>5013</v>
      </c>
      <c r="K192" s="241" t="s">
        <v>2685</v>
      </c>
      <c r="L192" s="369" t="s">
        <v>606</v>
      </c>
      <c r="M192" s="370" t="s">
        <v>607</v>
      </c>
      <c r="N192" s="241">
        <v>63687</v>
      </c>
      <c r="O192" s="241">
        <v>1</v>
      </c>
      <c r="P192" s="370" t="s">
        <v>2206</v>
      </c>
      <c r="Q192" s="371">
        <v>24462</v>
      </c>
      <c r="R192" s="371">
        <f>38.05/2</f>
        <v>19.024999999999999</v>
      </c>
      <c r="S192" s="372">
        <v>166877.51</v>
      </c>
      <c r="T192" s="370" t="s">
        <v>609</v>
      </c>
      <c r="U192" s="369" t="s">
        <v>610</v>
      </c>
      <c r="V192" s="370" t="s">
        <v>2686</v>
      </c>
      <c r="W192" s="373" t="s">
        <v>2687</v>
      </c>
      <c r="X192" s="373" t="s">
        <v>2680</v>
      </c>
      <c r="Y192" s="373"/>
      <c r="Z192" s="374">
        <v>44993.416666666664</v>
      </c>
      <c r="AA192" s="375">
        <v>44993</v>
      </c>
      <c r="AB192" s="375">
        <v>44993</v>
      </c>
      <c r="AC192" s="376" t="s">
        <v>612</v>
      </c>
      <c r="AD192" s="347" t="s">
        <v>2688</v>
      </c>
      <c r="AE192" s="375">
        <v>44996</v>
      </c>
      <c r="AF192" s="370">
        <v>174263</v>
      </c>
      <c r="AG192" s="378">
        <v>2755</v>
      </c>
      <c r="AH192" s="378">
        <v>437.64</v>
      </c>
      <c r="AI192" s="378">
        <v>291</v>
      </c>
      <c r="AJ192" s="378">
        <v>66.88</v>
      </c>
      <c r="AK192" s="372">
        <v>338</v>
      </c>
      <c r="AL192" s="345">
        <v>25</v>
      </c>
      <c r="AM192" s="379">
        <v>0</v>
      </c>
      <c r="AN192" s="379">
        <v>250</v>
      </c>
      <c r="AO192" s="379">
        <v>0</v>
      </c>
      <c r="AP192" s="379">
        <v>0</v>
      </c>
      <c r="AQ192" s="379">
        <v>567.75</v>
      </c>
      <c r="AR192" s="372">
        <v>0</v>
      </c>
      <c r="AS192" s="379"/>
      <c r="AT192" s="345">
        <f t="shared" si="9"/>
        <v>4731.2700000000004</v>
      </c>
      <c r="AU192" s="345">
        <f t="shared" si="8"/>
        <v>4731.2700000000004</v>
      </c>
      <c r="AV192" s="347" t="s">
        <v>2690</v>
      </c>
      <c r="AW192" s="370" t="s">
        <v>395</v>
      </c>
      <c r="AX192" s="377">
        <v>0.3125</v>
      </c>
      <c r="AY192" s="377">
        <v>0.4826388888888889</v>
      </c>
      <c r="AZ192" s="347" t="s">
        <v>613</v>
      </c>
      <c r="BA192" s="348"/>
      <c r="BB192" s="348"/>
      <c r="BC192" s="348"/>
      <c r="BD192" s="348"/>
      <c r="BE192" s="348"/>
      <c r="BF192" s="348"/>
      <c r="BG192" s="348"/>
      <c r="BH192" s="348"/>
      <c r="BI192" s="348"/>
      <c r="BJ192" s="348"/>
      <c r="BK192" s="348"/>
      <c r="BL192" s="348"/>
      <c r="BM192" s="348"/>
      <c r="BN192" s="348"/>
      <c r="BO192" s="348"/>
      <c r="BP192" s="348"/>
      <c r="BQ192" s="348"/>
      <c r="BR192" s="348"/>
      <c r="BS192" s="348"/>
      <c r="BT192" s="348"/>
      <c r="BU192" s="348"/>
      <c r="BV192" s="348"/>
      <c r="BW192" s="348"/>
      <c r="BX192" s="348"/>
      <c r="BY192" s="348"/>
      <c r="BZ192" s="348"/>
      <c r="CA192" s="348"/>
      <c r="CB192" s="348"/>
      <c r="CC192" s="348"/>
      <c r="CD192" s="348"/>
      <c r="CE192" s="348"/>
      <c r="CF192" s="348"/>
      <c r="CG192" s="348"/>
    </row>
    <row r="193" spans="1:52" x14ac:dyDescent="0.35">
      <c r="A193" s="380">
        <v>44980.548611111109</v>
      </c>
      <c r="B193" s="291">
        <v>44958</v>
      </c>
      <c r="C193" s="291" t="s">
        <v>622</v>
      </c>
      <c r="D193" s="175" t="s">
        <v>632</v>
      </c>
      <c r="E193" s="124" t="s">
        <v>193</v>
      </c>
      <c r="F193" s="123" t="s">
        <v>2632</v>
      </c>
      <c r="G193" s="124" t="s">
        <v>2109</v>
      </c>
      <c r="H193" s="158" t="s">
        <v>2691</v>
      </c>
      <c r="I193" s="408" t="s">
        <v>2692</v>
      </c>
      <c r="J193" s="124">
        <v>5013</v>
      </c>
      <c r="K193" s="124" t="s">
        <v>2693</v>
      </c>
      <c r="L193" s="155" t="s">
        <v>606</v>
      </c>
      <c r="M193" s="152" t="s">
        <v>607</v>
      </c>
      <c r="N193" s="124">
        <v>63636</v>
      </c>
      <c r="O193" s="124">
        <v>1</v>
      </c>
      <c r="P193" s="152" t="s">
        <v>2564</v>
      </c>
      <c r="Q193" s="151">
        <v>10142</v>
      </c>
      <c r="R193" s="151">
        <v>14.537000000000001</v>
      </c>
      <c r="S193" s="157">
        <v>129791.2</v>
      </c>
      <c r="T193" s="152" t="s">
        <v>609</v>
      </c>
      <c r="U193" s="155" t="s">
        <v>610</v>
      </c>
      <c r="V193" s="152" t="s">
        <v>2694</v>
      </c>
      <c r="W193" s="141" t="s">
        <v>2695</v>
      </c>
      <c r="X193" s="141" t="s">
        <v>633</v>
      </c>
      <c r="Y193" s="141"/>
      <c r="Z193" s="137">
        <v>44992.375</v>
      </c>
      <c r="AA193" s="145">
        <v>44992</v>
      </c>
      <c r="AB193" s="145">
        <v>44992</v>
      </c>
      <c r="AC193" s="169" t="s">
        <v>628</v>
      </c>
      <c r="AD193" s="1"/>
      <c r="AE193" s="145">
        <v>44994</v>
      </c>
      <c r="AF193" s="152">
        <v>173951</v>
      </c>
      <c r="AG193" s="165">
        <v>2755</v>
      </c>
      <c r="AH193" s="165">
        <v>354.94</v>
      </c>
      <c r="AI193" s="165">
        <v>212</v>
      </c>
      <c r="AJ193" s="165">
        <v>29.79</v>
      </c>
      <c r="AK193" s="168">
        <v>0</v>
      </c>
      <c r="AL193" s="160">
        <v>25</v>
      </c>
      <c r="AM193" s="139">
        <v>0</v>
      </c>
      <c r="AN193" s="139">
        <v>0</v>
      </c>
      <c r="AO193" s="139">
        <v>0</v>
      </c>
      <c r="AP193" s="139">
        <v>0</v>
      </c>
      <c r="AQ193" s="139">
        <v>460.46</v>
      </c>
      <c r="AR193" s="168">
        <v>0</v>
      </c>
      <c r="AS193" s="139"/>
      <c r="AT193" s="160">
        <f t="shared" si="9"/>
        <v>3837.19</v>
      </c>
      <c r="AU193" s="160">
        <f t="shared" si="8"/>
        <v>3837.19</v>
      </c>
      <c r="AV193" s="1" t="s">
        <v>2696</v>
      </c>
      <c r="AW193" s="152" t="s">
        <v>395</v>
      </c>
      <c r="AX193" s="149">
        <v>0.54166666666666663</v>
      </c>
      <c r="AY193" s="149">
        <v>0.63124999999999998</v>
      </c>
      <c r="AZ193" s="1" t="s">
        <v>613</v>
      </c>
    </row>
    <row r="194" spans="1:52" x14ac:dyDescent="0.35">
      <c r="A194" s="380">
        <v>44980.548611111109</v>
      </c>
      <c r="B194" s="291">
        <v>44958</v>
      </c>
      <c r="C194" s="291" t="s">
        <v>622</v>
      </c>
      <c r="D194" s="175" t="s">
        <v>632</v>
      </c>
      <c r="E194" s="124" t="s">
        <v>2697</v>
      </c>
      <c r="F194" s="123" t="s">
        <v>562</v>
      </c>
      <c r="G194" s="124" t="s">
        <v>2109</v>
      </c>
      <c r="H194" s="158" t="s">
        <v>2698</v>
      </c>
      <c r="I194" s="408" t="s">
        <v>2699</v>
      </c>
      <c r="J194" s="124">
        <v>5010</v>
      </c>
      <c r="K194" s="124" t="s">
        <v>2700</v>
      </c>
      <c r="L194" s="155" t="s">
        <v>606</v>
      </c>
      <c r="M194" s="152" t="s">
        <v>607</v>
      </c>
      <c r="N194" s="124">
        <v>63673</v>
      </c>
      <c r="O194" s="124">
        <v>16</v>
      </c>
      <c r="P194" s="152" t="s">
        <v>616</v>
      </c>
      <c r="Q194" s="151">
        <v>5766.97</v>
      </c>
      <c r="R194" s="151">
        <v>23.891999999999999</v>
      </c>
      <c r="S194" s="157">
        <v>1663051.27</v>
      </c>
      <c r="T194" s="152" t="s">
        <v>609</v>
      </c>
      <c r="U194" s="155" t="s">
        <v>610</v>
      </c>
      <c r="V194" s="152"/>
      <c r="W194" s="141" t="s">
        <v>2701</v>
      </c>
      <c r="X194" s="141" t="s">
        <v>2702</v>
      </c>
      <c r="Y194" s="141"/>
      <c r="Z194" s="137">
        <v>44992.541666666664</v>
      </c>
      <c r="AA194" s="145">
        <v>44993</v>
      </c>
      <c r="AB194" s="145">
        <v>44993</v>
      </c>
      <c r="AC194" s="169" t="s">
        <v>628</v>
      </c>
      <c r="AD194" s="1"/>
      <c r="AE194" s="145">
        <v>45000</v>
      </c>
      <c r="AF194" s="244">
        <v>174847</v>
      </c>
      <c r="AG194" s="165">
        <v>2755</v>
      </c>
      <c r="AH194" s="165">
        <v>574.74</v>
      </c>
      <c r="AI194" s="165">
        <v>212</v>
      </c>
      <c r="AJ194" s="165">
        <v>1563.05</v>
      </c>
      <c r="AK194" s="168">
        <v>338</v>
      </c>
      <c r="AL194" s="160">
        <v>25</v>
      </c>
      <c r="AM194" s="139">
        <v>0</v>
      </c>
      <c r="AN194" s="139">
        <v>0</v>
      </c>
      <c r="AO194" s="139">
        <v>0</v>
      </c>
      <c r="AP194" s="139">
        <v>0</v>
      </c>
      <c r="AQ194" s="139">
        <v>745.61</v>
      </c>
      <c r="AR194" s="168"/>
      <c r="AS194" s="139">
        <v>0</v>
      </c>
      <c r="AT194" s="160">
        <f t="shared" si="9"/>
        <v>6213.4</v>
      </c>
      <c r="AU194" s="160">
        <f t="shared" si="8"/>
        <v>6213.4</v>
      </c>
      <c r="AV194" s="1" t="s">
        <v>1011</v>
      </c>
      <c r="AW194" s="152" t="s">
        <v>395</v>
      </c>
      <c r="AX194" s="149">
        <v>0.35416666666666669</v>
      </c>
      <c r="AY194" s="149">
        <v>0.66388888888888886</v>
      </c>
      <c r="AZ194" s="1" t="s">
        <v>613</v>
      </c>
    </row>
    <row r="195" spans="1:52" x14ac:dyDescent="0.35">
      <c r="A195" s="380">
        <v>44984.631944444445</v>
      </c>
      <c r="B195" s="291">
        <v>44986</v>
      </c>
      <c r="C195" s="291" t="s">
        <v>622</v>
      </c>
      <c r="D195" s="175" t="s">
        <v>632</v>
      </c>
      <c r="E195" s="124" t="s">
        <v>2703</v>
      </c>
      <c r="F195" s="123" t="s">
        <v>562</v>
      </c>
      <c r="G195" s="124" t="s">
        <v>2109</v>
      </c>
      <c r="H195" s="158" t="s">
        <v>2704</v>
      </c>
      <c r="I195" s="408" t="s">
        <v>2705</v>
      </c>
      <c r="J195" s="124">
        <v>5010</v>
      </c>
      <c r="K195" s="124" t="s">
        <v>2706</v>
      </c>
      <c r="L195" s="155" t="s">
        <v>606</v>
      </c>
      <c r="M195" s="152" t="s">
        <v>607</v>
      </c>
      <c r="N195" s="124">
        <v>63684</v>
      </c>
      <c r="O195" s="124">
        <v>1</v>
      </c>
      <c r="P195" s="152" t="s">
        <v>2206</v>
      </c>
      <c r="Q195" s="151">
        <v>1540</v>
      </c>
      <c r="R195" s="151">
        <v>5.649</v>
      </c>
      <c r="S195" s="157">
        <v>175558.27</v>
      </c>
      <c r="T195" s="152" t="s">
        <v>609</v>
      </c>
      <c r="U195" s="155" t="s">
        <v>610</v>
      </c>
      <c r="V195" s="152"/>
      <c r="W195" s="141" t="s">
        <v>2707</v>
      </c>
      <c r="X195" s="141" t="s">
        <v>617</v>
      </c>
      <c r="Y195" s="141"/>
      <c r="Z195" s="137">
        <v>44993.541666666664</v>
      </c>
      <c r="AA195" s="145">
        <v>44994</v>
      </c>
      <c r="AB195" s="145">
        <v>44994</v>
      </c>
      <c r="AC195" s="169" t="s">
        <v>628</v>
      </c>
      <c r="AD195" s="1"/>
      <c r="AE195" s="145">
        <v>44996</v>
      </c>
      <c r="AF195" s="152">
        <v>174257</v>
      </c>
      <c r="AG195" s="165">
        <v>2755</v>
      </c>
      <c r="AH195" s="165">
        <v>571.1</v>
      </c>
      <c r="AI195" s="165">
        <v>291</v>
      </c>
      <c r="AJ195" s="165">
        <v>75.56</v>
      </c>
      <c r="AK195" s="168">
        <v>338</v>
      </c>
      <c r="AL195" s="160">
        <v>25</v>
      </c>
      <c r="AM195" s="139">
        <v>0</v>
      </c>
      <c r="AN195" s="139">
        <v>0</v>
      </c>
      <c r="AO195" s="139">
        <v>1377.5</v>
      </c>
      <c r="AP195" s="139">
        <v>0</v>
      </c>
      <c r="AQ195" s="139">
        <v>740.89</v>
      </c>
      <c r="AR195" s="168">
        <v>0</v>
      </c>
      <c r="AS195" s="139"/>
      <c r="AT195" s="160">
        <f t="shared" si="9"/>
        <v>6174.05</v>
      </c>
      <c r="AU195" s="160">
        <f t="shared" si="8"/>
        <v>6174.05</v>
      </c>
      <c r="AV195" s="1" t="s">
        <v>2708</v>
      </c>
      <c r="AW195" s="152" t="s">
        <v>395</v>
      </c>
      <c r="AX195" s="149">
        <v>0.25</v>
      </c>
      <c r="AY195" s="149">
        <v>0.61319444444444449</v>
      </c>
      <c r="AZ195" s="1" t="s">
        <v>613</v>
      </c>
    </row>
    <row r="196" spans="1:52" x14ac:dyDescent="0.35">
      <c r="A196" s="380">
        <v>44984.631944444445</v>
      </c>
      <c r="B196" s="291">
        <v>44986</v>
      </c>
      <c r="C196" s="291" t="s">
        <v>622</v>
      </c>
      <c r="D196" s="175" t="s">
        <v>632</v>
      </c>
      <c r="E196" s="124" t="s">
        <v>2703</v>
      </c>
      <c r="F196" s="123" t="s">
        <v>2360</v>
      </c>
      <c r="G196" s="124" t="s">
        <v>2109</v>
      </c>
      <c r="H196" s="158" t="s">
        <v>2709</v>
      </c>
      <c r="I196" s="52" t="s">
        <v>2710</v>
      </c>
      <c r="J196" s="124">
        <v>5002</v>
      </c>
      <c r="K196" s="124" t="s">
        <v>2711</v>
      </c>
      <c r="L196" s="155" t="s">
        <v>606</v>
      </c>
      <c r="M196" s="152" t="s">
        <v>607</v>
      </c>
      <c r="N196" s="124">
        <v>63720</v>
      </c>
      <c r="O196" s="124">
        <v>6</v>
      </c>
      <c r="P196" s="152" t="s">
        <v>619</v>
      </c>
      <c r="Q196" s="151">
        <v>2444</v>
      </c>
      <c r="R196" s="151">
        <v>7.53</v>
      </c>
      <c r="S196" s="157">
        <v>191292.84</v>
      </c>
      <c r="T196" s="152" t="s">
        <v>609</v>
      </c>
      <c r="U196" s="155" t="s">
        <v>610</v>
      </c>
      <c r="V196" s="152"/>
      <c r="W196" s="141" t="s">
        <v>2712</v>
      </c>
      <c r="X196" s="141" t="s">
        <v>623</v>
      </c>
      <c r="Y196" s="141"/>
      <c r="Z196" s="137">
        <v>44994.666666666664</v>
      </c>
      <c r="AA196" s="145">
        <v>44995</v>
      </c>
      <c r="AB196" s="145">
        <v>44995</v>
      </c>
      <c r="AC196" s="169" t="s">
        <v>2713</v>
      </c>
      <c r="AD196" s="1"/>
      <c r="AE196" s="145">
        <v>44996</v>
      </c>
      <c r="AF196" s="152">
        <v>174262</v>
      </c>
      <c r="AG196" s="165">
        <v>2483</v>
      </c>
      <c r="AH196" s="165">
        <v>330.22</v>
      </c>
      <c r="AI196" s="165">
        <v>212</v>
      </c>
      <c r="AJ196" s="165">
        <v>91.29</v>
      </c>
      <c r="AK196" s="168">
        <v>0</v>
      </c>
      <c r="AL196" s="160">
        <v>25</v>
      </c>
      <c r="AM196" s="139">
        <v>0</v>
      </c>
      <c r="AN196" s="139">
        <v>0</v>
      </c>
      <c r="AO196" s="139">
        <v>0</v>
      </c>
      <c r="AP196" s="139">
        <v>0</v>
      </c>
      <c r="AQ196" s="139">
        <v>428.39</v>
      </c>
      <c r="AR196" s="168">
        <v>0</v>
      </c>
      <c r="AS196" s="139">
        <v>0</v>
      </c>
      <c r="AT196" s="160">
        <f t="shared" si="9"/>
        <v>3569.9</v>
      </c>
      <c r="AU196" s="160">
        <f t="shared" si="8"/>
        <v>3569.9</v>
      </c>
      <c r="AV196" s="1" t="s">
        <v>2714</v>
      </c>
      <c r="AW196" s="152" t="s">
        <v>395</v>
      </c>
      <c r="AX196" s="149">
        <v>0.59236111111111112</v>
      </c>
      <c r="AY196" s="149">
        <v>0.60625000000000007</v>
      </c>
      <c r="AZ196" s="1" t="s">
        <v>613</v>
      </c>
    </row>
    <row r="197" spans="1:52" x14ac:dyDescent="0.35">
      <c r="A197" s="380">
        <v>44985.45</v>
      </c>
      <c r="B197" s="291">
        <v>44986</v>
      </c>
      <c r="C197" s="291" t="s">
        <v>622</v>
      </c>
      <c r="D197" s="175" t="s">
        <v>632</v>
      </c>
      <c r="E197" s="124" t="s">
        <v>2715</v>
      </c>
      <c r="F197" s="123" t="s">
        <v>559</v>
      </c>
      <c r="G197" s="124" t="s">
        <v>2109</v>
      </c>
      <c r="H197" s="158" t="s">
        <v>2716</v>
      </c>
      <c r="I197" s="52" t="s">
        <v>2717</v>
      </c>
      <c r="J197" s="124">
        <v>5010</v>
      </c>
      <c r="K197" s="124" t="s">
        <v>2718</v>
      </c>
      <c r="L197" s="155" t="s">
        <v>606</v>
      </c>
      <c r="M197" s="152" t="s">
        <v>607</v>
      </c>
      <c r="N197" s="124">
        <v>63715</v>
      </c>
      <c r="O197" s="124">
        <v>1</v>
      </c>
      <c r="P197" s="152" t="s">
        <v>608</v>
      </c>
      <c r="Q197" s="151">
        <v>480</v>
      </c>
      <c r="R197" s="151">
        <v>1.6990000000000001</v>
      </c>
      <c r="S197" s="157">
        <v>26027.27</v>
      </c>
      <c r="T197" s="152" t="s">
        <v>609</v>
      </c>
      <c r="U197" s="155" t="s">
        <v>610</v>
      </c>
      <c r="V197" s="152"/>
      <c r="W197" s="141" t="s">
        <v>2719</v>
      </c>
      <c r="X197" s="141" t="s">
        <v>649</v>
      </c>
      <c r="Y197" s="141"/>
      <c r="Z197" s="137">
        <v>44994.75</v>
      </c>
      <c r="AA197" s="145">
        <v>44995</v>
      </c>
      <c r="AB197" s="145">
        <v>44995</v>
      </c>
      <c r="AC197" s="169" t="s">
        <v>628</v>
      </c>
      <c r="AD197" s="1"/>
      <c r="AE197" s="145">
        <v>45001</v>
      </c>
      <c r="AF197" s="244">
        <v>174943</v>
      </c>
      <c r="AG197" s="165">
        <v>369.99</v>
      </c>
      <c r="AH197" s="165">
        <v>51.38</v>
      </c>
      <c r="AI197" s="165">
        <v>42.4</v>
      </c>
      <c r="AJ197" s="165">
        <v>0</v>
      </c>
      <c r="AK197" s="168">
        <v>0</v>
      </c>
      <c r="AL197" s="160">
        <v>25</v>
      </c>
      <c r="AM197" s="139">
        <v>0</v>
      </c>
      <c r="AN197" s="139">
        <v>0</v>
      </c>
      <c r="AO197" s="139">
        <v>0</v>
      </c>
      <c r="AP197" s="139">
        <v>0</v>
      </c>
      <c r="AQ197" s="139">
        <v>66.650000000000006</v>
      </c>
      <c r="AR197" s="168">
        <v>0</v>
      </c>
      <c r="AS197" s="139">
        <v>0</v>
      </c>
      <c r="AT197" s="160">
        <f t="shared" si="9"/>
        <v>555.41999999999996</v>
      </c>
      <c r="AU197" s="160">
        <f t="shared" si="8"/>
        <v>555.41999999999996</v>
      </c>
      <c r="AV197" s="1" t="s">
        <v>1020</v>
      </c>
      <c r="AW197" s="152" t="s">
        <v>395</v>
      </c>
      <c r="AX197" s="149">
        <v>0.35416666666666669</v>
      </c>
      <c r="AY197" s="149">
        <v>0.55625000000000002</v>
      </c>
      <c r="AZ197" s="1" t="s">
        <v>613</v>
      </c>
    </row>
    <row r="198" spans="1:52" x14ac:dyDescent="0.35">
      <c r="A198" s="380">
        <v>44985.456944444442</v>
      </c>
      <c r="B198" s="291">
        <v>44986</v>
      </c>
      <c r="C198" s="291" t="s">
        <v>622</v>
      </c>
      <c r="D198" s="124" t="s">
        <v>2720</v>
      </c>
      <c r="E198" s="124" t="s">
        <v>2721</v>
      </c>
      <c r="F198" s="123" t="s">
        <v>559</v>
      </c>
      <c r="G198" s="124" t="s">
        <v>2109</v>
      </c>
      <c r="H198" s="158" t="s">
        <v>2722</v>
      </c>
      <c r="I198" s="52" t="s">
        <v>2723</v>
      </c>
      <c r="J198" s="124">
        <v>5010</v>
      </c>
      <c r="K198" s="124" t="s">
        <v>2724</v>
      </c>
      <c r="L198" s="155" t="s">
        <v>606</v>
      </c>
      <c r="M198" s="152" t="s">
        <v>607</v>
      </c>
      <c r="N198" s="124" t="s">
        <v>2725</v>
      </c>
      <c r="O198" s="124">
        <f>4+3</f>
        <v>7</v>
      </c>
      <c r="P198" s="152" t="s">
        <v>2726</v>
      </c>
      <c r="Q198" s="151">
        <f>439.75+831.24</f>
        <v>1270.99</v>
      </c>
      <c r="R198" s="151">
        <v>5.2830000000000004</v>
      </c>
      <c r="S198" s="157">
        <f>79397.3+150083.01</f>
        <v>229480.31</v>
      </c>
      <c r="T198" s="152" t="s">
        <v>609</v>
      </c>
      <c r="U198" s="155" t="s">
        <v>610</v>
      </c>
      <c r="V198" s="152"/>
      <c r="W198" s="141" t="s">
        <v>2727</v>
      </c>
      <c r="X198" s="141" t="s">
        <v>2728</v>
      </c>
      <c r="Y198" s="141"/>
      <c r="Z198" s="137">
        <v>44994.75</v>
      </c>
      <c r="AA198" s="145">
        <v>44995</v>
      </c>
      <c r="AB198" s="145">
        <v>44995</v>
      </c>
      <c r="AC198" s="169" t="s">
        <v>628</v>
      </c>
      <c r="AD198" s="1"/>
      <c r="AE198" s="145">
        <v>45001</v>
      </c>
      <c r="AF198" s="152">
        <v>174947</v>
      </c>
      <c r="AG198" s="165">
        <v>979.69</v>
      </c>
      <c r="AH198" s="165">
        <v>143.18</v>
      </c>
      <c r="AI198" s="165">
        <v>84.8</v>
      </c>
      <c r="AJ198" s="165">
        <v>129.47999999999999</v>
      </c>
      <c r="AK198" s="168">
        <v>0</v>
      </c>
      <c r="AL198" s="160">
        <v>25</v>
      </c>
      <c r="AM198" s="139">
        <v>0</v>
      </c>
      <c r="AN198" s="139">
        <v>0</v>
      </c>
      <c r="AO198" s="139">
        <v>0</v>
      </c>
      <c r="AP198" s="139">
        <v>0</v>
      </c>
      <c r="AQ198" s="139">
        <v>185.75</v>
      </c>
      <c r="AR198" s="168">
        <v>0</v>
      </c>
      <c r="AS198" s="139">
        <v>0</v>
      </c>
      <c r="AT198" s="160">
        <f t="shared" si="9"/>
        <v>1547.9</v>
      </c>
      <c r="AU198" s="160">
        <f t="shared" si="8"/>
        <v>1547.9</v>
      </c>
      <c r="AV198" s="1" t="s">
        <v>1020</v>
      </c>
      <c r="AW198" s="152" t="s">
        <v>395</v>
      </c>
      <c r="AX198" s="149">
        <v>0.35416666666666669</v>
      </c>
      <c r="AY198" s="149">
        <v>0.55625000000000002</v>
      </c>
      <c r="AZ198" s="1" t="s">
        <v>613</v>
      </c>
    </row>
    <row r="199" spans="1:52" x14ac:dyDescent="0.35">
      <c r="A199" s="380">
        <v>44985.456944444442</v>
      </c>
      <c r="B199" s="291">
        <v>44986</v>
      </c>
      <c r="C199" s="291" t="s">
        <v>622</v>
      </c>
      <c r="D199" s="124" t="s">
        <v>2729</v>
      </c>
      <c r="E199" s="124" t="s">
        <v>2730</v>
      </c>
      <c r="F199" s="123" t="s">
        <v>943</v>
      </c>
      <c r="G199" s="124" t="s">
        <v>2109</v>
      </c>
      <c r="H199" s="158" t="s">
        <v>2731</v>
      </c>
      <c r="I199" s="52" t="s">
        <v>2732</v>
      </c>
      <c r="J199" s="124">
        <v>5003</v>
      </c>
      <c r="K199" s="124" t="s">
        <v>2733</v>
      </c>
      <c r="L199" s="155" t="s">
        <v>606</v>
      </c>
      <c r="M199" s="152" t="s">
        <v>607</v>
      </c>
      <c r="N199" s="124">
        <v>63731</v>
      </c>
      <c r="O199" s="242">
        <v>1</v>
      </c>
      <c r="P199" s="152" t="s">
        <v>616</v>
      </c>
      <c r="Q199" s="151">
        <v>156</v>
      </c>
      <c r="R199" s="151">
        <v>0.86399999999999999</v>
      </c>
      <c r="S199" s="157">
        <v>137397.85</v>
      </c>
      <c r="T199" s="152" t="s">
        <v>609</v>
      </c>
      <c r="U199" s="155" t="s">
        <v>610</v>
      </c>
      <c r="V199" s="152"/>
      <c r="W199" s="141" t="s">
        <v>2734</v>
      </c>
      <c r="X199" s="141" t="s">
        <v>2735</v>
      </c>
      <c r="Y199" s="141"/>
      <c r="Z199" s="137">
        <v>44995.5</v>
      </c>
      <c r="AA199" s="145">
        <v>44998</v>
      </c>
      <c r="AB199" s="145">
        <v>44998</v>
      </c>
      <c r="AC199" s="169" t="s">
        <v>635</v>
      </c>
      <c r="AD199" s="1"/>
      <c r="AE199" s="145">
        <v>44999</v>
      </c>
      <c r="AF199" s="152">
        <v>174651</v>
      </c>
      <c r="AG199" s="165">
        <v>120.25</v>
      </c>
      <c r="AH199" s="165">
        <v>26.43</v>
      </c>
      <c r="AI199" s="165">
        <v>42.4</v>
      </c>
      <c r="AJ199" s="165">
        <v>37.4</v>
      </c>
      <c r="AK199" s="168">
        <v>0</v>
      </c>
      <c r="AL199" s="160">
        <v>25</v>
      </c>
      <c r="AM199" s="139">
        <v>0</v>
      </c>
      <c r="AN199" s="139">
        <v>0</v>
      </c>
      <c r="AO199" s="139">
        <v>0</v>
      </c>
      <c r="AP199" s="139">
        <v>0</v>
      </c>
      <c r="AQ199" s="139">
        <v>34.29</v>
      </c>
      <c r="AR199" s="168">
        <v>0</v>
      </c>
      <c r="AS199" s="139">
        <v>0</v>
      </c>
      <c r="AT199" s="160">
        <f t="shared" si="9"/>
        <v>285.77000000000004</v>
      </c>
      <c r="AU199" s="160">
        <f t="shared" si="8"/>
        <v>285.77000000000004</v>
      </c>
      <c r="AV199" s="1" t="s">
        <v>1006</v>
      </c>
      <c r="AW199" s="152" t="s">
        <v>395</v>
      </c>
      <c r="AX199" s="149">
        <v>0.3444444444444445</v>
      </c>
      <c r="AY199" s="149">
        <v>0.44722222222222219</v>
      </c>
      <c r="AZ199" s="1" t="s">
        <v>613</v>
      </c>
    </row>
    <row r="200" spans="1:52" x14ac:dyDescent="0.35">
      <c r="A200" s="380">
        <v>44985.456944444442</v>
      </c>
      <c r="B200" s="291">
        <v>44986</v>
      </c>
      <c r="C200" s="291" t="s">
        <v>622</v>
      </c>
      <c r="D200" s="124" t="s">
        <v>2736</v>
      </c>
      <c r="E200" s="124" t="s">
        <v>2737</v>
      </c>
      <c r="F200" s="123" t="s">
        <v>562</v>
      </c>
      <c r="G200" s="124" t="s">
        <v>2109</v>
      </c>
      <c r="H200" s="158" t="s">
        <v>2738</v>
      </c>
      <c r="I200" s="52" t="s">
        <v>2739</v>
      </c>
      <c r="J200" s="124">
        <v>5010</v>
      </c>
      <c r="K200" s="124" t="s">
        <v>2740</v>
      </c>
      <c r="L200" s="155" t="s">
        <v>606</v>
      </c>
      <c r="M200" s="152" t="s">
        <v>607</v>
      </c>
      <c r="N200" s="124">
        <v>63753</v>
      </c>
      <c r="O200" s="242">
        <v>3</v>
      </c>
      <c r="P200" s="152" t="s">
        <v>2741</v>
      </c>
      <c r="Q200" s="151">
        <v>13035</v>
      </c>
      <c r="R200" s="151"/>
      <c r="S200" s="157">
        <v>154519.20000000001</v>
      </c>
      <c r="T200" s="152" t="s">
        <v>609</v>
      </c>
      <c r="U200" s="155" t="s">
        <v>610</v>
      </c>
      <c r="V200" s="152"/>
      <c r="W200" s="141" t="s">
        <v>2742</v>
      </c>
      <c r="X200" s="141" t="s">
        <v>564</v>
      </c>
      <c r="Y200" s="141"/>
      <c r="Z200" s="137">
        <v>44999.708333333336</v>
      </c>
      <c r="AA200" s="145">
        <v>45000</v>
      </c>
      <c r="AB200" s="145">
        <v>45000</v>
      </c>
      <c r="AC200" s="169" t="s">
        <v>628</v>
      </c>
      <c r="AD200" s="1"/>
      <c r="AE200" s="145">
        <v>45002</v>
      </c>
      <c r="AF200" s="152">
        <v>175115</v>
      </c>
      <c r="AG200" s="165">
        <v>2755</v>
      </c>
      <c r="AH200" s="165">
        <v>406.83</v>
      </c>
      <c r="AI200" s="165">
        <v>291</v>
      </c>
      <c r="AJ200" s="165">
        <v>54.52</v>
      </c>
      <c r="AK200" s="168">
        <v>338</v>
      </c>
      <c r="AL200" s="160">
        <v>25</v>
      </c>
      <c r="AM200" s="139">
        <v>0</v>
      </c>
      <c r="AN200" s="139">
        <v>0</v>
      </c>
      <c r="AO200" s="139">
        <v>0</v>
      </c>
      <c r="AP200" s="139">
        <v>0</v>
      </c>
      <c r="AQ200" s="139">
        <v>527.77</v>
      </c>
      <c r="AR200" s="168">
        <v>0</v>
      </c>
      <c r="AS200" s="139">
        <v>0</v>
      </c>
      <c r="AT200" s="160">
        <f t="shared" si="9"/>
        <v>4398.12</v>
      </c>
      <c r="AU200" s="160">
        <f t="shared" si="8"/>
        <v>4398.12</v>
      </c>
      <c r="AV200" s="1" t="s">
        <v>1025</v>
      </c>
      <c r="AW200" s="152" t="s">
        <v>395</v>
      </c>
      <c r="AX200" s="149">
        <v>0.4069444444444445</v>
      </c>
      <c r="AY200" s="149">
        <v>0.75902777777777775</v>
      </c>
      <c r="AZ200" s="1" t="s">
        <v>613</v>
      </c>
    </row>
    <row r="201" spans="1:52" x14ac:dyDescent="0.35">
      <c r="A201" s="380">
        <v>44985.456944444442</v>
      </c>
      <c r="B201" s="291">
        <v>44986</v>
      </c>
      <c r="C201" s="291" t="s">
        <v>622</v>
      </c>
      <c r="D201" s="124" t="s">
        <v>2743</v>
      </c>
      <c r="E201" s="124" t="s">
        <v>2744</v>
      </c>
      <c r="F201" s="123" t="s">
        <v>562</v>
      </c>
      <c r="G201" s="124" t="s">
        <v>2109</v>
      </c>
      <c r="H201" s="158" t="s">
        <v>2738</v>
      </c>
      <c r="I201" s="52" t="s">
        <v>2739</v>
      </c>
      <c r="J201" s="124">
        <v>5010</v>
      </c>
      <c r="K201" s="124" t="s">
        <v>2740</v>
      </c>
      <c r="L201" s="155" t="s">
        <v>606</v>
      </c>
      <c r="M201" s="152" t="s">
        <v>607</v>
      </c>
      <c r="N201" s="124">
        <v>63752</v>
      </c>
      <c r="O201" s="242">
        <v>3</v>
      </c>
      <c r="P201" s="152" t="s">
        <v>2741</v>
      </c>
      <c r="Q201" s="151">
        <v>13035</v>
      </c>
      <c r="R201" s="151"/>
      <c r="S201" s="157">
        <v>154519.20000000001</v>
      </c>
      <c r="T201" s="152" t="s">
        <v>609</v>
      </c>
      <c r="U201" s="155" t="s">
        <v>610</v>
      </c>
      <c r="V201" s="152"/>
      <c r="W201" s="141" t="s">
        <v>2742</v>
      </c>
      <c r="X201" s="141" t="s">
        <v>564</v>
      </c>
      <c r="Y201" s="141"/>
      <c r="Z201" s="137">
        <v>45000.375</v>
      </c>
      <c r="AA201" s="145">
        <v>45000</v>
      </c>
      <c r="AB201" s="145">
        <v>45000</v>
      </c>
      <c r="AC201" s="169" t="s">
        <v>628</v>
      </c>
      <c r="AD201" s="1"/>
      <c r="AE201" s="145">
        <v>45002</v>
      </c>
      <c r="AF201" s="152">
        <v>175098</v>
      </c>
      <c r="AG201" s="165">
        <v>2755</v>
      </c>
      <c r="AH201" s="165">
        <v>406.83</v>
      </c>
      <c r="AI201" s="165">
        <v>291</v>
      </c>
      <c r="AJ201" s="165">
        <v>54.52</v>
      </c>
      <c r="AK201" s="168">
        <v>338</v>
      </c>
      <c r="AL201" s="160">
        <v>25</v>
      </c>
      <c r="AM201" s="139">
        <v>0</v>
      </c>
      <c r="AN201" s="139">
        <v>0</v>
      </c>
      <c r="AO201" s="139">
        <v>0</v>
      </c>
      <c r="AP201" s="139">
        <v>0</v>
      </c>
      <c r="AQ201" s="139">
        <v>527.77</v>
      </c>
      <c r="AR201" s="168">
        <v>0</v>
      </c>
      <c r="AS201" s="139">
        <v>0</v>
      </c>
      <c r="AT201" s="160">
        <f t="shared" si="9"/>
        <v>4398.12</v>
      </c>
      <c r="AU201" s="160">
        <f t="shared" si="8"/>
        <v>4398.12</v>
      </c>
      <c r="AV201" s="1" t="s">
        <v>2745</v>
      </c>
      <c r="AW201" s="152" t="s">
        <v>395</v>
      </c>
      <c r="AX201" s="149">
        <v>0.47569444444444442</v>
      </c>
      <c r="AY201" s="149">
        <v>0.78402777777777777</v>
      </c>
      <c r="AZ201" s="1" t="s">
        <v>613</v>
      </c>
    </row>
    <row r="202" spans="1:52" x14ac:dyDescent="0.35">
      <c r="A202" s="380">
        <v>44985.456944444442</v>
      </c>
      <c r="B202" s="291">
        <v>44986</v>
      </c>
      <c r="C202" s="291" t="s">
        <v>622</v>
      </c>
      <c r="D202" s="124" t="s">
        <v>2746</v>
      </c>
      <c r="E202" s="124" t="s">
        <v>2744</v>
      </c>
      <c r="F202" s="123" t="s">
        <v>562</v>
      </c>
      <c r="G202" s="124" t="s">
        <v>2109</v>
      </c>
      <c r="H202" s="158" t="s">
        <v>2738</v>
      </c>
      <c r="I202" s="52" t="s">
        <v>2739</v>
      </c>
      <c r="J202" s="124">
        <v>5010</v>
      </c>
      <c r="K202" s="124" t="s">
        <v>2740</v>
      </c>
      <c r="L202" s="155" t="s">
        <v>606</v>
      </c>
      <c r="M202" s="152" t="s">
        <v>607</v>
      </c>
      <c r="N202" s="124">
        <v>63751</v>
      </c>
      <c r="O202" s="242">
        <v>3</v>
      </c>
      <c r="P202" s="152" t="s">
        <v>2741</v>
      </c>
      <c r="Q202" s="151">
        <v>13035</v>
      </c>
      <c r="R202" s="151"/>
      <c r="S202" s="157">
        <v>154519.20000000001</v>
      </c>
      <c r="T202" s="152" t="s">
        <v>609</v>
      </c>
      <c r="U202" s="155" t="s">
        <v>610</v>
      </c>
      <c r="V202" s="152"/>
      <c r="W202" s="141" t="s">
        <v>2742</v>
      </c>
      <c r="X202" s="141" t="s">
        <v>564</v>
      </c>
      <c r="Y202" s="141"/>
      <c r="Z202" s="137">
        <v>45000.458333333336</v>
      </c>
      <c r="AA202" s="145">
        <v>45000</v>
      </c>
      <c r="AB202" s="145">
        <v>45000</v>
      </c>
      <c r="AC202" s="169" t="s">
        <v>628</v>
      </c>
      <c r="AD202" s="1"/>
      <c r="AE202" s="145">
        <v>45002</v>
      </c>
      <c r="AF202" s="152">
        <v>175097</v>
      </c>
      <c r="AG202" s="165">
        <v>2755</v>
      </c>
      <c r="AH202" s="165">
        <v>406.83</v>
      </c>
      <c r="AI202" s="165">
        <v>291</v>
      </c>
      <c r="AJ202" s="165">
        <v>54.52</v>
      </c>
      <c r="AK202" s="168">
        <v>338</v>
      </c>
      <c r="AL202" s="160">
        <v>25</v>
      </c>
      <c r="AM202" s="139">
        <v>0</v>
      </c>
      <c r="AN202" s="139">
        <v>0</v>
      </c>
      <c r="AO202" s="139">
        <v>0</v>
      </c>
      <c r="AP202" s="139">
        <v>0</v>
      </c>
      <c r="AQ202" s="139">
        <v>527.77</v>
      </c>
      <c r="AR202" s="168">
        <v>0</v>
      </c>
      <c r="AS202" s="139">
        <v>0</v>
      </c>
      <c r="AT202" s="160">
        <f t="shared" si="9"/>
        <v>4398.12</v>
      </c>
      <c r="AU202" s="160">
        <f t="shared" ref="AU202:AU233" si="10">AT202</f>
        <v>4398.12</v>
      </c>
      <c r="AV202" s="1" t="s">
        <v>2747</v>
      </c>
      <c r="AW202" s="152" t="s">
        <v>395</v>
      </c>
      <c r="AX202" s="149">
        <v>0.55208333333333337</v>
      </c>
      <c r="AY202" s="149">
        <v>0.78402777777777777</v>
      </c>
      <c r="AZ202" s="1" t="s">
        <v>613</v>
      </c>
    </row>
    <row r="203" spans="1:52" x14ac:dyDescent="0.35">
      <c r="A203" s="380">
        <v>44985.465277777781</v>
      </c>
      <c r="B203" s="291">
        <v>44986</v>
      </c>
      <c r="C203" s="291" t="s">
        <v>622</v>
      </c>
      <c r="D203" s="238"/>
      <c r="E203" s="124" t="s">
        <v>2715</v>
      </c>
      <c r="F203" s="123" t="s">
        <v>559</v>
      </c>
      <c r="G203" s="124" t="s">
        <v>2109</v>
      </c>
      <c r="H203" s="158" t="s">
        <v>2748</v>
      </c>
      <c r="I203" s="52" t="s">
        <v>2749</v>
      </c>
      <c r="J203" s="124">
        <v>5013</v>
      </c>
      <c r="K203" s="124" t="s">
        <v>2750</v>
      </c>
      <c r="L203" s="155" t="s">
        <v>606</v>
      </c>
      <c r="M203" s="152" t="s">
        <v>607</v>
      </c>
      <c r="N203" s="124">
        <v>63719</v>
      </c>
      <c r="O203" s="124">
        <v>2</v>
      </c>
      <c r="P203" s="152" t="s">
        <v>608</v>
      </c>
      <c r="Q203" s="151">
        <v>1068</v>
      </c>
      <c r="R203" s="151">
        <v>1.994</v>
      </c>
      <c r="S203" s="157">
        <v>53595.98</v>
      </c>
      <c r="T203" s="152" t="s">
        <v>609</v>
      </c>
      <c r="U203" s="155" t="s">
        <v>610</v>
      </c>
      <c r="V203" s="152"/>
      <c r="W203" s="141" t="s">
        <v>2751</v>
      </c>
      <c r="X203" s="141" t="s">
        <v>615</v>
      </c>
      <c r="Y203" s="141"/>
      <c r="Z203" s="137">
        <v>44994.75</v>
      </c>
      <c r="AA203" s="145">
        <v>44995</v>
      </c>
      <c r="AB203" s="145">
        <v>44995</v>
      </c>
      <c r="AC203" s="169" t="s">
        <v>628</v>
      </c>
      <c r="AD203" s="1"/>
      <c r="AE203" s="145">
        <v>45001</v>
      </c>
      <c r="AF203" s="244">
        <v>174944</v>
      </c>
      <c r="AG203" s="165">
        <v>823.22</v>
      </c>
      <c r="AH203" s="165">
        <v>109.59</v>
      </c>
      <c r="AI203" s="165">
        <v>84.8</v>
      </c>
      <c r="AJ203" s="165">
        <v>0</v>
      </c>
      <c r="AK203" s="168">
        <v>0</v>
      </c>
      <c r="AL203" s="160">
        <v>25</v>
      </c>
      <c r="AM203" s="139">
        <v>0</v>
      </c>
      <c r="AN203" s="139">
        <v>0</v>
      </c>
      <c r="AO203" s="139">
        <v>0</v>
      </c>
      <c r="AP203" s="139">
        <v>0</v>
      </c>
      <c r="AQ203" s="139">
        <v>142.16999999999999</v>
      </c>
      <c r="AR203" s="168">
        <v>0</v>
      </c>
      <c r="AS203" s="139">
        <v>0</v>
      </c>
      <c r="AT203" s="160">
        <f t="shared" si="9"/>
        <v>1184.7800000000002</v>
      </c>
      <c r="AU203" s="160">
        <f t="shared" si="10"/>
        <v>1184.7800000000002</v>
      </c>
      <c r="AV203" s="1" t="s">
        <v>1020</v>
      </c>
      <c r="AW203" s="152" t="s">
        <v>395</v>
      </c>
      <c r="AX203" s="149">
        <v>0.35416666666666669</v>
      </c>
      <c r="AY203" s="149">
        <v>0.55625000000000002</v>
      </c>
      <c r="AZ203" s="1" t="s">
        <v>613</v>
      </c>
    </row>
    <row r="204" spans="1:52" x14ac:dyDescent="0.35">
      <c r="A204" s="380">
        <v>44985.465277777781</v>
      </c>
      <c r="B204" s="291">
        <v>44986</v>
      </c>
      <c r="C204" s="291" t="s">
        <v>622</v>
      </c>
      <c r="D204" s="238"/>
      <c r="E204" s="124" t="s">
        <v>2752</v>
      </c>
      <c r="F204" s="123" t="s">
        <v>559</v>
      </c>
      <c r="G204" s="124" t="s">
        <v>2109</v>
      </c>
      <c r="H204" s="158" t="s">
        <v>2753</v>
      </c>
      <c r="I204" s="52" t="s">
        <v>2754</v>
      </c>
      <c r="J204" s="124">
        <v>5010</v>
      </c>
      <c r="K204" s="124" t="s">
        <v>2755</v>
      </c>
      <c r="L204" s="155" t="s">
        <v>606</v>
      </c>
      <c r="M204" s="152" t="s">
        <v>607</v>
      </c>
      <c r="N204" s="124">
        <v>63718</v>
      </c>
      <c r="O204" s="124">
        <v>2</v>
      </c>
      <c r="P204" s="152" t="s">
        <v>616</v>
      </c>
      <c r="Q204" s="151">
        <v>1730</v>
      </c>
      <c r="R204" s="151">
        <v>6.194</v>
      </c>
      <c r="S204" s="157">
        <v>186675.08</v>
      </c>
      <c r="T204" s="152" t="s">
        <v>609</v>
      </c>
      <c r="U204" s="155" t="s">
        <v>610</v>
      </c>
      <c r="V204" s="152"/>
      <c r="W204" s="141" t="s">
        <v>2756</v>
      </c>
      <c r="X204" s="141" t="s">
        <v>2757</v>
      </c>
      <c r="Y204" s="141"/>
      <c r="Z204" s="137">
        <v>44994.75</v>
      </c>
      <c r="AA204" s="145">
        <v>44995</v>
      </c>
      <c r="AB204" s="145">
        <v>44995</v>
      </c>
      <c r="AC204" s="169" t="s">
        <v>628</v>
      </c>
      <c r="AD204" s="1"/>
      <c r="AE204" s="145">
        <v>45001</v>
      </c>
      <c r="AF204" s="152">
        <v>174946</v>
      </c>
      <c r="AG204" s="165">
        <v>1333.49</v>
      </c>
      <c r="AH204" s="165">
        <v>179.71</v>
      </c>
      <c r="AI204" s="165">
        <v>84.8</v>
      </c>
      <c r="AJ204" s="165">
        <v>86.68</v>
      </c>
      <c r="AK204" s="168">
        <v>0</v>
      </c>
      <c r="AL204" s="160">
        <v>25</v>
      </c>
      <c r="AM204" s="139">
        <v>0</v>
      </c>
      <c r="AN204" s="139">
        <v>0</v>
      </c>
      <c r="AO204" s="139">
        <v>0</v>
      </c>
      <c r="AP204" s="139">
        <v>0</v>
      </c>
      <c r="AQ204" s="139">
        <v>233.14</v>
      </c>
      <c r="AR204" s="168">
        <v>0</v>
      </c>
      <c r="AS204" s="139">
        <v>0</v>
      </c>
      <c r="AT204" s="160">
        <f t="shared" si="9"/>
        <v>1942.8200000000002</v>
      </c>
      <c r="AU204" s="160">
        <f t="shared" si="10"/>
        <v>1942.8200000000002</v>
      </c>
      <c r="AV204" s="1" t="s">
        <v>1020</v>
      </c>
      <c r="AW204" s="152" t="s">
        <v>395</v>
      </c>
      <c r="AX204" s="149">
        <v>0.35416666666666669</v>
      </c>
      <c r="AY204" s="149">
        <v>0.55625000000000002</v>
      </c>
      <c r="AZ204" s="1" t="s">
        <v>613</v>
      </c>
    </row>
    <row r="205" spans="1:52" x14ac:dyDescent="0.35">
      <c r="A205" s="380">
        <v>44986.527083333334</v>
      </c>
      <c r="B205" s="291">
        <v>44986</v>
      </c>
      <c r="C205" s="291" t="s">
        <v>622</v>
      </c>
      <c r="D205" s="124"/>
      <c r="E205" s="124" t="s">
        <v>2744</v>
      </c>
      <c r="F205" s="123" t="s">
        <v>943</v>
      </c>
      <c r="G205" s="124" t="s">
        <v>2109</v>
      </c>
      <c r="H205" s="158" t="s">
        <v>2758</v>
      </c>
      <c r="I205" s="52" t="s">
        <v>2759</v>
      </c>
      <c r="J205" s="124">
        <v>5014</v>
      </c>
      <c r="K205" s="124" t="s">
        <v>2760</v>
      </c>
      <c r="L205" s="155" t="s">
        <v>606</v>
      </c>
      <c r="M205" s="152" t="s">
        <v>607</v>
      </c>
      <c r="N205" s="242">
        <v>63758</v>
      </c>
      <c r="O205" s="242">
        <v>3</v>
      </c>
      <c r="P205" s="152" t="s">
        <v>616</v>
      </c>
      <c r="Q205" s="151">
        <v>815</v>
      </c>
      <c r="R205" s="151">
        <v>2.504</v>
      </c>
      <c r="S205" s="157">
        <v>44212.46</v>
      </c>
      <c r="T205" s="152" t="s">
        <v>609</v>
      </c>
      <c r="U205" s="155" t="s">
        <v>610</v>
      </c>
      <c r="V205" s="152"/>
      <c r="W205" s="141" t="s">
        <v>2761</v>
      </c>
      <c r="X205" s="141" t="s">
        <v>2664</v>
      </c>
      <c r="Y205" s="141"/>
      <c r="Z205" s="137">
        <v>45000.5</v>
      </c>
      <c r="AA205" s="145">
        <v>45001</v>
      </c>
      <c r="AB205" s="145">
        <v>45001</v>
      </c>
      <c r="AC205" s="169" t="s">
        <v>635</v>
      </c>
      <c r="AD205" s="1"/>
      <c r="AE205" s="145">
        <v>45002</v>
      </c>
      <c r="AF205" s="152">
        <v>175096</v>
      </c>
      <c r="AG205" s="165">
        <v>640.04999999999995</v>
      </c>
      <c r="AH205" s="165">
        <v>0</v>
      </c>
      <c r="AI205" s="165">
        <v>84.8</v>
      </c>
      <c r="AJ205" s="165">
        <v>0</v>
      </c>
      <c r="AK205" s="168">
        <v>0</v>
      </c>
      <c r="AL205" s="160">
        <v>25</v>
      </c>
      <c r="AM205" s="139">
        <v>0</v>
      </c>
      <c r="AN205" s="139">
        <v>0</v>
      </c>
      <c r="AO205" s="139">
        <v>0</v>
      </c>
      <c r="AP205" s="139">
        <v>0</v>
      </c>
      <c r="AQ205" s="139">
        <v>102.25</v>
      </c>
      <c r="AR205" s="168">
        <v>0</v>
      </c>
      <c r="AS205" s="139">
        <v>0</v>
      </c>
      <c r="AT205" s="160">
        <f t="shared" si="9"/>
        <v>852.09999999999991</v>
      </c>
      <c r="AU205" s="160">
        <f t="shared" si="10"/>
        <v>852.09999999999991</v>
      </c>
      <c r="AV205" s="1" t="s">
        <v>1006</v>
      </c>
      <c r="AW205" s="152" t="s">
        <v>395</v>
      </c>
      <c r="AX205" s="149">
        <v>0.29166666666666669</v>
      </c>
      <c r="AY205" s="149">
        <v>0.45624999999999999</v>
      </c>
      <c r="AZ205" s="1" t="s">
        <v>613</v>
      </c>
    </row>
    <row r="206" spans="1:52" x14ac:dyDescent="0.35">
      <c r="A206" s="380">
        <v>44986.646527777775</v>
      </c>
      <c r="B206" s="291">
        <v>44986</v>
      </c>
      <c r="C206" s="291" t="s">
        <v>622</v>
      </c>
      <c r="D206" s="124" t="s">
        <v>632</v>
      </c>
      <c r="E206" s="124" t="s">
        <v>2744</v>
      </c>
      <c r="F206" s="123" t="s">
        <v>562</v>
      </c>
      <c r="G206" s="124" t="s">
        <v>2109</v>
      </c>
      <c r="H206" s="158" t="s">
        <v>2762</v>
      </c>
      <c r="I206" s="52" t="s">
        <v>2763</v>
      </c>
      <c r="J206" s="124">
        <v>5002</v>
      </c>
      <c r="K206" s="124" t="s">
        <v>2764</v>
      </c>
      <c r="L206" s="155" t="s">
        <v>606</v>
      </c>
      <c r="M206" s="152" t="s">
        <v>607</v>
      </c>
      <c r="N206" s="124">
        <v>63784</v>
      </c>
      <c r="O206" s="242">
        <v>5</v>
      </c>
      <c r="P206" s="152" t="s">
        <v>616</v>
      </c>
      <c r="Q206" s="151">
        <v>4908</v>
      </c>
      <c r="R206" s="151">
        <v>35.664000000000001</v>
      </c>
      <c r="S206" s="157">
        <v>301134</v>
      </c>
      <c r="T206" s="152" t="s">
        <v>609</v>
      </c>
      <c r="U206" s="155" t="s">
        <v>610</v>
      </c>
      <c r="V206" s="152"/>
      <c r="W206" s="141" t="s">
        <v>2765</v>
      </c>
      <c r="X206" s="141" t="s">
        <v>636</v>
      </c>
      <c r="Y206" s="141"/>
      <c r="Z206" s="137">
        <v>45001.708333333336</v>
      </c>
      <c r="AA206" s="145">
        <v>45002</v>
      </c>
      <c r="AB206" s="145">
        <v>45002</v>
      </c>
      <c r="AC206" s="169" t="s">
        <v>628</v>
      </c>
      <c r="AD206" s="1"/>
      <c r="AE206" s="145">
        <v>45005</v>
      </c>
      <c r="AF206" s="152">
        <v>175245</v>
      </c>
      <c r="AG206" s="165">
        <v>2755</v>
      </c>
      <c r="AH206" s="165">
        <v>375.07</v>
      </c>
      <c r="AI206" s="165">
        <v>212</v>
      </c>
      <c r="AJ206" s="165">
        <v>201.13</v>
      </c>
      <c r="AK206" s="168">
        <v>0</v>
      </c>
      <c r="AL206" s="160">
        <v>25</v>
      </c>
      <c r="AM206" s="139">
        <v>0</v>
      </c>
      <c r="AN206" s="139">
        <v>0</v>
      </c>
      <c r="AO206" s="139">
        <v>0</v>
      </c>
      <c r="AP206" s="139">
        <v>0</v>
      </c>
      <c r="AQ206" s="139">
        <v>486.57</v>
      </c>
      <c r="AR206" s="168">
        <v>0</v>
      </c>
      <c r="AS206" s="139">
        <v>0</v>
      </c>
      <c r="AT206" s="160">
        <f t="shared" si="9"/>
        <v>4054.7700000000004</v>
      </c>
      <c r="AU206" s="160">
        <f t="shared" si="10"/>
        <v>4054.7700000000004</v>
      </c>
      <c r="AV206" s="1" t="s">
        <v>2766</v>
      </c>
      <c r="AW206" s="152" t="s">
        <v>395</v>
      </c>
      <c r="AX206" s="149">
        <v>0.40486111111111112</v>
      </c>
      <c r="AY206" s="149">
        <v>0.53055555555555556</v>
      </c>
      <c r="AZ206" s="1" t="s">
        <v>613</v>
      </c>
    </row>
    <row r="207" spans="1:52" x14ac:dyDescent="0.35">
      <c r="A207" s="380">
        <v>44987.42291666667</v>
      </c>
      <c r="B207" s="291">
        <v>44986</v>
      </c>
      <c r="C207" s="291" t="s">
        <v>622</v>
      </c>
      <c r="D207" s="124"/>
      <c r="E207" s="124" t="s">
        <v>2744</v>
      </c>
      <c r="F207" s="123" t="s">
        <v>562</v>
      </c>
      <c r="G207" s="124" t="s">
        <v>2109</v>
      </c>
      <c r="H207" s="158" t="s">
        <v>2762</v>
      </c>
      <c r="I207" s="52" t="s">
        <v>2763</v>
      </c>
      <c r="J207" s="124">
        <v>5002</v>
      </c>
      <c r="K207" s="124" t="s">
        <v>2764</v>
      </c>
      <c r="L207" s="155" t="s">
        <v>606</v>
      </c>
      <c r="M207" s="152" t="s">
        <v>607</v>
      </c>
      <c r="N207" s="124">
        <v>63785</v>
      </c>
      <c r="O207" s="242">
        <v>4</v>
      </c>
      <c r="P207" s="152" t="s">
        <v>616</v>
      </c>
      <c r="Q207" s="151">
        <v>4552</v>
      </c>
      <c r="R207" s="151">
        <v>35.664000000000001</v>
      </c>
      <c r="S207" s="157">
        <v>118624.63</v>
      </c>
      <c r="T207" s="152" t="s">
        <v>609</v>
      </c>
      <c r="U207" s="155" t="s">
        <v>610</v>
      </c>
      <c r="V207" s="152"/>
      <c r="W207" s="141" t="s">
        <v>2765</v>
      </c>
      <c r="X207" s="141" t="s">
        <v>636</v>
      </c>
      <c r="Y207" s="141"/>
      <c r="Z207" s="137">
        <v>45001.708333333336</v>
      </c>
      <c r="AA207" s="145">
        <v>45002</v>
      </c>
      <c r="AB207" s="145">
        <v>45002</v>
      </c>
      <c r="AC207" s="169" t="s">
        <v>628</v>
      </c>
      <c r="AD207" s="1"/>
      <c r="AE207" s="145">
        <v>45005</v>
      </c>
      <c r="AF207" s="152">
        <v>175246</v>
      </c>
      <c r="AG207" s="165">
        <v>2755</v>
      </c>
      <c r="AH207" s="165">
        <v>353.63</v>
      </c>
      <c r="AI207" s="165">
        <v>212</v>
      </c>
      <c r="AJ207" s="165">
        <v>18.62</v>
      </c>
      <c r="AK207" s="168">
        <v>0</v>
      </c>
      <c r="AL207" s="160">
        <v>25</v>
      </c>
      <c r="AM207" s="139">
        <v>0</v>
      </c>
      <c r="AN207" s="139">
        <v>0</v>
      </c>
      <c r="AO207" s="139">
        <v>0</v>
      </c>
      <c r="AP207" s="139">
        <v>0</v>
      </c>
      <c r="AQ207" s="139">
        <v>458.76</v>
      </c>
      <c r="AR207" s="168">
        <v>0</v>
      </c>
      <c r="AS207" s="139">
        <v>0</v>
      </c>
      <c r="AT207" s="160">
        <f t="shared" si="9"/>
        <v>3823.01</v>
      </c>
      <c r="AU207" s="160">
        <f t="shared" si="10"/>
        <v>3823.01</v>
      </c>
      <c r="AV207" s="1" t="s">
        <v>1019</v>
      </c>
      <c r="AW207" s="152" t="s">
        <v>395</v>
      </c>
      <c r="AX207" s="149">
        <v>0.35416666666666669</v>
      </c>
      <c r="AY207" s="149">
        <v>0.53055555555555556</v>
      </c>
      <c r="AZ207" s="1" t="s">
        <v>613</v>
      </c>
    </row>
    <row r="208" spans="1:52" x14ac:dyDescent="0.35">
      <c r="A208" s="380">
        <v>44987.42291666667</v>
      </c>
      <c r="B208" s="291">
        <v>44986</v>
      </c>
      <c r="C208" s="291" t="s">
        <v>622</v>
      </c>
      <c r="D208" s="124"/>
      <c r="E208" s="124" t="s">
        <v>2744</v>
      </c>
      <c r="F208" s="123" t="s">
        <v>559</v>
      </c>
      <c r="G208" s="124" t="s">
        <v>2109</v>
      </c>
      <c r="H208" s="158" t="s">
        <v>2767</v>
      </c>
      <c r="I208" s="52" t="s">
        <v>2768</v>
      </c>
      <c r="J208" s="124">
        <v>5010</v>
      </c>
      <c r="K208" s="124" t="s">
        <v>2769</v>
      </c>
      <c r="L208" s="155" t="s">
        <v>606</v>
      </c>
      <c r="M208" s="152" t="s">
        <v>607</v>
      </c>
      <c r="N208" s="124">
        <v>63804</v>
      </c>
      <c r="O208" s="242">
        <v>4</v>
      </c>
      <c r="P208" s="152" t="s">
        <v>616</v>
      </c>
      <c r="Q208" s="151">
        <v>810</v>
      </c>
      <c r="R208" s="151">
        <v>5.9859999999999998</v>
      </c>
      <c r="S208" s="157">
        <v>170888.39</v>
      </c>
      <c r="T208" s="152" t="s">
        <v>609</v>
      </c>
      <c r="U208" s="155" t="s">
        <v>610</v>
      </c>
      <c r="V208" s="152"/>
      <c r="W208" s="141" t="s">
        <v>2770</v>
      </c>
      <c r="X208" s="141" t="s">
        <v>2771</v>
      </c>
      <c r="Y208" s="141"/>
      <c r="Z208" s="137">
        <v>45002.458333333336</v>
      </c>
      <c r="AA208" s="145">
        <v>45002</v>
      </c>
      <c r="AB208" s="145">
        <v>45002</v>
      </c>
      <c r="AC208" s="169" t="s">
        <v>628</v>
      </c>
      <c r="AD208" s="1"/>
      <c r="AE208" s="145">
        <v>45009</v>
      </c>
      <c r="AF208" s="152">
        <v>175793</v>
      </c>
      <c r="AG208" s="165">
        <v>1990</v>
      </c>
      <c r="AH208" s="165">
        <v>259.95</v>
      </c>
      <c r="AI208" s="165">
        <v>127.2</v>
      </c>
      <c r="AJ208" s="165">
        <v>70.89</v>
      </c>
      <c r="AK208" s="168">
        <v>0</v>
      </c>
      <c r="AL208" s="160">
        <v>25</v>
      </c>
      <c r="AM208" s="139">
        <v>0</v>
      </c>
      <c r="AN208" s="139">
        <v>0</v>
      </c>
      <c r="AO208" s="139">
        <v>0</v>
      </c>
      <c r="AP208" s="139">
        <v>0</v>
      </c>
      <c r="AQ208" s="139">
        <v>337.23</v>
      </c>
      <c r="AR208" s="168">
        <v>0</v>
      </c>
      <c r="AS208" s="139">
        <v>0</v>
      </c>
      <c r="AT208" s="160">
        <f t="shared" si="9"/>
        <v>2810.2699999999995</v>
      </c>
      <c r="AU208" s="160">
        <f t="shared" si="10"/>
        <v>2810.2699999999995</v>
      </c>
      <c r="AV208" s="1" t="s">
        <v>1981</v>
      </c>
      <c r="AW208" s="152" t="s">
        <v>395</v>
      </c>
      <c r="AX208" s="149">
        <v>0.60416666666666663</v>
      </c>
      <c r="AY208" s="149">
        <v>0.78055555555555556</v>
      </c>
      <c r="AZ208" s="1" t="s">
        <v>2772</v>
      </c>
    </row>
    <row r="209" spans="1:85" x14ac:dyDescent="0.35">
      <c r="A209" s="380">
        <v>44987.431944444441</v>
      </c>
      <c r="B209" s="291">
        <v>44986</v>
      </c>
      <c r="C209" s="291" t="s">
        <v>622</v>
      </c>
      <c r="D209" s="124"/>
      <c r="E209" s="124" t="s">
        <v>2773</v>
      </c>
      <c r="F209" s="123" t="s">
        <v>559</v>
      </c>
      <c r="G209" s="124" t="s">
        <v>2109</v>
      </c>
      <c r="H209" s="158" t="s">
        <v>2774</v>
      </c>
      <c r="I209" s="52" t="s">
        <v>2775</v>
      </c>
      <c r="J209" s="124">
        <v>5010</v>
      </c>
      <c r="K209" s="124" t="s">
        <v>2776</v>
      </c>
      <c r="L209" s="155" t="s">
        <v>606</v>
      </c>
      <c r="M209" s="152" t="s">
        <v>607</v>
      </c>
      <c r="N209" s="124" t="s">
        <v>2777</v>
      </c>
      <c r="O209" s="242">
        <v>4</v>
      </c>
      <c r="P209" s="152" t="s">
        <v>616</v>
      </c>
      <c r="Q209" s="151">
        <f>148.35+791.64</f>
        <v>939.99</v>
      </c>
      <c r="R209" s="151">
        <v>6.718</v>
      </c>
      <c r="S209" s="157">
        <f>34906.94+186273.01</f>
        <v>221179.95</v>
      </c>
      <c r="T209" s="152" t="s">
        <v>609</v>
      </c>
      <c r="U209" s="155" t="s">
        <v>610</v>
      </c>
      <c r="V209" s="152"/>
      <c r="W209" s="141" t="s">
        <v>2778</v>
      </c>
      <c r="X209" s="141" t="s">
        <v>2779</v>
      </c>
      <c r="Y209" s="141"/>
      <c r="Z209" s="137">
        <v>45002.458333333336</v>
      </c>
      <c r="AA209" s="145">
        <v>45002</v>
      </c>
      <c r="AB209" s="145">
        <v>45002</v>
      </c>
      <c r="AC209" s="169" t="s">
        <v>628</v>
      </c>
      <c r="AD209" s="1"/>
      <c r="AE209" s="145">
        <v>45008</v>
      </c>
      <c r="AF209" s="152">
        <v>175678</v>
      </c>
      <c r="AG209" s="165">
        <v>745.77</v>
      </c>
      <c r="AH209" s="165">
        <v>114.73</v>
      </c>
      <c r="AI209" s="165">
        <v>84.8</v>
      </c>
      <c r="AJ209" s="165">
        <v>121.18</v>
      </c>
      <c r="AK209" s="168">
        <v>0</v>
      </c>
      <c r="AL209" s="160">
        <v>25</v>
      </c>
      <c r="AM209" s="139">
        <v>0</v>
      </c>
      <c r="AN209" s="139">
        <v>0</v>
      </c>
      <c r="AO209" s="139">
        <v>0</v>
      </c>
      <c r="AP209" s="139">
        <v>0</v>
      </c>
      <c r="AQ209" s="139">
        <v>148.84</v>
      </c>
      <c r="AR209" s="168">
        <v>0</v>
      </c>
      <c r="AS209" s="139">
        <v>0</v>
      </c>
      <c r="AT209" s="160">
        <f t="shared" si="9"/>
        <v>1240.32</v>
      </c>
      <c r="AU209" s="160">
        <f t="shared" si="10"/>
        <v>1240.32</v>
      </c>
      <c r="AV209" s="1" t="s">
        <v>1981</v>
      </c>
      <c r="AW209" s="152" t="s">
        <v>395</v>
      </c>
      <c r="AX209" s="149">
        <v>0.60416666666666663</v>
      </c>
      <c r="AY209" s="149">
        <v>0.78055555555555556</v>
      </c>
      <c r="AZ209" s="1" t="s">
        <v>2772</v>
      </c>
    </row>
    <row r="210" spans="1:85" x14ac:dyDescent="0.35">
      <c r="A210" s="380">
        <v>44987.443749999999</v>
      </c>
      <c r="B210" s="291">
        <v>44986</v>
      </c>
      <c r="C210" s="291" t="s">
        <v>622</v>
      </c>
      <c r="D210" s="124"/>
      <c r="E210" s="124" t="s">
        <v>2780</v>
      </c>
      <c r="F210" s="123" t="s">
        <v>559</v>
      </c>
      <c r="G210" s="124" t="s">
        <v>2109</v>
      </c>
      <c r="H210" s="158" t="s">
        <v>2781</v>
      </c>
      <c r="I210" s="52" t="s">
        <v>2782</v>
      </c>
      <c r="J210" s="124">
        <v>5014</v>
      </c>
      <c r="K210" s="124" t="s">
        <v>2783</v>
      </c>
      <c r="L210" s="155" t="s">
        <v>606</v>
      </c>
      <c r="M210" s="152" t="s">
        <v>607</v>
      </c>
      <c r="N210" s="124">
        <v>63803</v>
      </c>
      <c r="O210" s="242">
        <v>5</v>
      </c>
      <c r="P210" s="152" t="s">
        <v>616</v>
      </c>
      <c r="Q210" s="151">
        <v>1868.99</v>
      </c>
      <c r="R210" s="151">
        <v>6.3739999999999997</v>
      </c>
      <c r="S210" s="157">
        <v>152804.41</v>
      </c>
      <c r="T210" s="152" t="s">
        <v>609</v>
      </c>
      <c r="U210" s="155" t="s">
        <v>610</v>
      </c>
      <c r="V210" s="152"/>
      <c r="W210" s="141" t="s">
        <v>2784</v>
      </c>
      <c r="X210" s="141" t="s">
        <v>644</v>
      </c>
      <c r="Y210" s="141"/>
      <c r="Z210" s="137">
        <v>45002.583333333336</v>
      </c>
      <c r="AA210" s="145">
        <v>45002</v>
      </c>
      <c r="AB210" s="145">
        <v>45002</v>
      </c>
      <c r="AC210" s="169" t="s">
        <v>628</v>
      </c>
      <c r="AD210" s="1"/>
      <c r="AE210" s="145">
        <v>45007</v>
      </c>
      <c r="AF210" s="152">
        <v>175560</v>
      </c>
      <c r="AG210" s="165">
        <v>2755</v>
      </c>
      <c r="AH210" s="165">
        <v>357.64</v>
      </c>
      <c r="AI210" s="165">
        <v>212</v>
      </c>
      <c r="AJ210" s="165">
        <v>52.8</v>
      </c>
      <c r="AK210" s="168">
        <v>0</v>
      </c>
      <c r="AL210" s="160">
        <v>25</v>
      </c>
      <c r="AM210" s="139">
        <v>0</v>
      </c>
      <c r="AN210" s="139">
        <v>0</v>
      </c>
      <c r="AO210" s="139">
        <v>0</v>
      </c>
      <c r="AP210" s="139">
        <v>0</v>
      </c>
      <c r="AQ210" s="139">
        <v>463.97</v>
      </c>
      <c r="AR210" s="168">
        <v>0</v>
      </c>
      <c r="AS210" s="139">
        <v>0</v>
      </c>
      <c r="AT210" s="160">
        <f t="shared" si="9"/>
        <v>3866.41</v>
      </c>
      <c r="AU210" s="160">
        <f t="shared" si="10"/>
        <v>3866.41</v>
      </c>
      <c r="AV210" s="1" t="s">
        <v>1007</v>
      </c>
      <c r="AW210" s="152" t="s">
        <v>395</v>
      </c>
      <c r="AX210" s="149">
        <v>0.60138888888888886</v>
      </c>
      <c r="AY210" s="149">
        <v>0.70763888888888893</v>
      </c>
      <c r="AZ210" s="1" t="s">
        <v>2772</v>
      </c>
    </row>
    <row r="211" spans="1:85" x14ac:dyDescent="0.35">
      <c r="A211" s="380">
        <v>44987.450694444444</v>
      </c>
      <c r="B211" s="291">
        <v>44986</v>
      </c>
      <c r="C211" s="291" t="s">
        <v>622</v>
      </c>
      <c r="D211" s="124"/>
      <c r="E211" s="158" t="s">
        <v>2785</v>
      </c>
      <c r="F211" s="123" t="s">
        <v>559</v>
      </c>
      <c r="G211" s="124" t="s">
        <v>2109</v>
      </c>
      <c r="H211" s="158" t="s">
        <v>2786</v>
      </c>
      <c r="I211" s="52" t="s">
        <v>2787</v>
      </c>
      <c r="J211" s="124">
        <v>5010</v>
      </c>
      <c r="K211" s="124" t="s">
        <v>2788</v>
      </c>
      <c r="L211" s="155" t="s">
        <v>606</v>
      </c>
      <c r="M211" s="152" t="s">
        <v>607</v>
      </c>
      <c r="N211" s="124" t="s">
        <v>2789</v>
      </c>
      <c r="O211" s="242">
        <v>4</v>
      </c>
      <c r="P211" s="152" t="s">
        <v>616</v>
      </c>
      <c r="Q211" s="151">
        <f>639.5+170.49</f>
        <v>809.99</v>
      </c>
      <c r="R211" s="151">
        <v>5.3986000000000001</v>
      </c>
      <c r="S211" s="157">
        <f>138624.34+36957.9</f>
        <v>175582.24</v>
      </c>
      <c r="T211" s="152" t="s">
        <v>609</v>
      </c>
      <c r="U211" s="155" t="s">
        <v>610</v>
      </c>
      <c r="V211" s="152"/>
      <c r="W211" s="141" t="s">
        <v>2790</v>
      </c>
      <c r="X211" s="141" t="s">
        <v>2791</v>
      </c>
      <c r="Y211" s="141"/>
      <c r="Z211" s="137">
        <v>45002.583333333336</v>
      </c>
      <c r="AA211" s="145">
        <v>45002</v>
      </c>
      <c r="AB211" s="145">
        <v>45002</v>
      </c>
      <c r="AC211" s="169" t="s">
        <v>628</v>
      </c>
      <c r="AD211" s="1"/>
      <c r="AE211" s="145">
        <v>45008</v>
      </c>
      <c r="AF211" s="152">
        <v>175677</v>
      </c>
      <c r="AG211" s="165">
        <v>507.37</v>
      </c>
      <c r="AH211" s="165">
        <v>77.03</v>
      </c>
      <c r="AI211" s="165">
        <v>84.8</v>
      </c>
      <c r="AJ211" s="165">
        <v>38.619999999999997</v>
      </c>
      <c r="AK211" s="168">
        <v>0</v>
      </c>
      <c r="AL211" s="160">
        <v>25</v>
      </c>
      <c r="AM211" s="139">
        <v>0</v>
      </c>
      <c r="AN211" s="139">
        <v>0</v>
      </c>
      <c r="AO211" s="139">
        <v>0</v>
      </c>
      <c r="AP211" s="139">
        <v>0</v>
      </c>
      <c r="AQ211" s="139">
        <v>99.93</v>
      </c>
      <c r="AR211" s="168">
        <v>0</v>
      </c>
      <c r="AS211" s="139">
        <v>0</v>
      </c>
      <c r="AT211" s="160">
        <f t="shared" si="9"/>
        <v>832.75</v>
      </c>
      <c r="AU211" s="160">
        <f t="shared" si="10"/>
        <v>832.75</v>
      </c>
      <c r="AV211" s="1" t="s">
        <v>1981</v>
      </c>
      <c r="AW211" s="152" t="s">
        <v>395</v>
      </c>
      <c r="AX211" s="149">
        <v>0.60416666666666663</v>
      </c>
      <c r="AY211" s="149">
        <v>0.78055555555555556</v>
      </c>
      <c r="AZ211" s="1" t="s">
        <v>2772</v>
      </c>
    </row>
    <row r="212" spans="1:85" x14ac:dyDescent="0.35">
      <c r="A212" s="380">
        <v>44987.482638888891</v>
      </c>
      <c r="B212" s="291">
        <v>44986</v>
      </c>
      <c r="C212" s="291" t="s">
        <v>622</v>
      </c>
      <c r="D212" s="124"/>
      <c r="E212" s="124" t="s">
        <v>2792</v>
      </c>
      <c r="F212" s="123" t="s">
        <v>562</v>
      </c>
      <c r="G212" s="124" t="s">
        <v>2109</v>
      </c>
      <c r="H212" s="158" t="s">
        <v>2793</v>
      </c>
      <c r="I212" s="52" t="s">
        <v>2794</v>
      </c>
      <c r="J212" s="124">
        <v>5010</v>
      </c>
      <c r="K212" s="124" t="s">
        <v>2795</v>
      </c>
      <c r="L212" s="155" t="s">
        <v>606</v>
      </c>
      <c r="M212" s="152" t="s">
        <v>607</v>
      </c>
      <c r="N212" s="124">
        <v>63794</v>
      </c>
      <c r="O212" s="242">
        <v>5</v>
      </c>
      <c r="P212" s="152" t="s">
        <v>648</v>
      </c>
      <c r="Q212" s="151">
        <v>23530</v>
      </c>
      <c r="R212" s="151">
        <v>5.25</v>
      </c>
      <c r="S212" s="157">
        <v>601903.46</v>
      </c>
      <c r="T212" s="152" t="s">
        <v>609</v>
      </c>
      <c r="U212" s="155" t="s">
        <v>610</v>
      </c>
      <c r="V212" s="152"/>
      <c r="W212" s="141" t="s">
        <v>2796</v>
      </c>
      <c r="X212" s="141" t="s">
        <v>563</v>
      </c>
      <c r="Y212" s="141"/>
      <c r="Z212" s="137">
        <v>45002.708333333336</v>
      </c>
      <c r="AA212" s="145">
        <v>45005</v>
      </c>
      <c r="AB212" s="145">
        <v>45005</v>
      </c>
      <c r="AC212" s="169" t="s">
        <v>628</v>
      </c>
      <c r="AD212" s="1"/>
      <c r="AE212" s="145">
        <v>45007</v>
      </c>
      <c r="AF212" s="152">
        <v>175561</v>
      </c>
      <c r="AG212" s="165">
        <v>2755</v>
      </c>
      <c r="AH212" s="165">
        <v>410.39</v>
      </c>
      <c r="AI212" s="165">
        <v>212</v>
      </c>
      <c r="AJ212" s="165">
        <v>501.9</v>
      </c>
      <c r="AK212" s="168">
        <v>0</v>
      </c>
      <c r="AL212" s="160">
        <v>25</v>
      </c>
      <c r="AM212" s="139">
        <v>0</v>
      </c>
      <c r="AN212" s="139">
        <v>0</v>
      </c>
      <c r="AO212" s="139">
        <v>0</v>
      </c>
      <c r="AP212" s="139">
        <v>0</v>
      </c>
      <c r="AQ212" s="139">
        <v>532.4</v>
      </c>
      <c r="AR212" s="168">
        <v>0</v>
      </c>
      <c r="AS212" s="139"/>
      <c r="AT212" s="160">
        <f t="shared" si="9"/>
        <v>4436.6899999999996</v>
      </c>
      <c r="AU212" s="160">
        <f t="shared" si="10"/>
        <v>4436.6899999999996</v>
      </c>
      <c r="AV212" s="1" t="s">
        <v>2797</v>
      </c>
      <c r="AW212" s="152" t="s">
        <v>395</v>
      </c>
      <c r="AX212" s="149">
        <v>0.38958333333333334</v>
      </c>
      <c r="AY212" s="149">
        <v>0.77430555555555547</v>
      </c>
      <c r="AZ212" s="1" t="s">
        <v>613</v>
      </c>
    </row>
    <row r="213" spans="1:85" x14ac:dyDescent="0.35">
      <c r="A213" s="382">
        <v>44988.46597222222</v>
      </c>
      <c r="B213" s="328">
        <v>44986</v>
      </c>
      <c r="C213" s="328" t="s">
        <v>622</v>
      </c>
      <c r="D213" s="241" t="s">
        <v>632</v>
      </c>
      <c r="E213" s="241" t="s">
        <v>2798</v>
      </c>
      <c r="F213" s="123" t="s">
        <v>562</v>
      </c>
      <c r="G213" s="124" t="s">
        <v>2109</v>
      </c>
      <c r="H213" s="158" t="s">
        <v>2793</v>
      </c>
      <c r="I213" s="52" t="s">
        <v>2794</v>
      </c>
      <c r="J213" s="124">
        <v>5010</v>
      </c>
      <c r="K213" s="124" t="s">
        <v>2795</v>
      </c>
      <c r="L213" s="155" t="s">
        <v>606</v>
      </c>
      <c r="M213" s="152" t="s">
        <v>607</v>
      </c>
      <c r="N213" s="124">
        <v>63792</v>
      </c>
      <c r="O213" s="242">
        <v>5</v>
      </c>
      <c r="P213" s="152" t="s">
        <v>648</v>
      </c>
      <c r="Q213" s="151">
        <v>22644</v>
      </c>
      <c r="R213" s="151">
        <v>5.25</v>
      </c>
      <c r="S213" s="157">
        <v>594541.22</v>
      </c>
      <c r="T213" s="152" t="s">
        <v>609</v>
      </c>
      <c r="U213" s="155" t="s">
        <v>610</v>
      </c>
      <c r="V213" s="152"/>
      <c r="W213" s="141" t="s">
        <v>2796</v>
      </c>
      <c r="X213" s="141" t="s">
        <v>563</v>
      </c>
      <c r="Y213" s="141"/>
      <c r="Z213" s="137">
        <v>45005.708333333336</v>
      </c>
      <c r="AA213" s="145">
        <v>45006</v>
      </c>
      <c r="AB213" s="145">
        <v>45006</v>
      </c>
      <c r="AC213" s="169" t="s">
        <v>628</v>
      </c>
      <c r="AD213" s="1"/>
      <c r="AE213" s="145">
        <v>45007</v>
      </c>
      <c r="AF213" s="152">
        <v>175559</v>
      </c>
      <c r="AG213" s="165">
        <v>2755</v>
      </c>
      <c r="AH213" s="165">
        <v>409.53</v>
      </c>
      <c r="AI213" s="165">
        <v>212</v>
      </c>
      <c r="AJ213" s="165">
        <v>494.54</v>
      </c>
      <c r="AK213" s="168">
        <v>0</v>
      </c>
      <c r="AL213" s="160">
        <v>25</v>
      </c>
      <c r="AM213" s="139">
        <v>0</v>
      </c>
      <c r="AN213" s="139">
        <v>0</v>
      </c>
      <c r="AO213" s="139">
        <v>0</v>
      </c>
      <c r="AP213" s="139">
        <v>0</v>
      </c>
      <c r="AQ213" s="139">
        <v>531.28</v>
      </c>
      <c r="AR213" s="168">
        <v>0</v>
      </c>
      <c r="AS213" s="139"/>
      <c r="AT213" s="160">
        <f t="shared" si="9"/>
        <v>4427.3499999999995</v>
      </c>
      <c r="AU213" s="160">
        <f t="shared" si="10"/>
        <v>4427.3499999999995</v>
      </c>
      <c r="AV213" s="1" t="s">
        <v>1313</v>
      </c>
      <c r="AW213" s="152" t="s">
        <v>395</v>
      </c>
      <c r="AX213" s="149">
        <v>0.2986111111111111</v>
      </c>
      <c r="AY213" s="149">
        <v>0.67986111111111114</v>
      </c>
      <c r="AZ213" s="1" t="s">
        <v>613</v>
      </c>
    </row>
    <row r="214" spans="1:85" x14ac:dyDescent="0.35">
      <c r="A214" s="382">
        <v>44988.46597222222</v>
      </c>
      <c r="B214" s="328">
        <v>44986</v>
      </c>
      <c r="C214" s="328" t="s">
        <v>622</v>
      </c>
      <c r="D214" s="241" t="s">
        <v>632</v>
      </c>
      <c r="E214" s="241" t="s">
        <v>2798</v>
      </c>
      <c r="F214" s="123" t="s">
        <v>562</v>
      </c>
      <c r="G214" s="124" t="s">
        <v>2109</v>
      </c>
      <c r="H214" s="158" t="s">
        <v>2793</v>
      </c>
      <c r="I214" s="52" t="s">
        <v>2794</v>
      </c>
      <c r="J214" s="124">
        <v>5010</v>
      </c>
      <c r="K214" s="124" t="s">
        <v>2795</v>
      </c>
      <c r="L214" s="155" t="s">
        <v>606</v>
      </c>
      <c r="M214" s="152" t="s">
        <v>607</v>
      </c>
      <c r="N214" s="124">
        <v>63793</v>
      </c>
      <c r="O214" s="242">
        <v>5</v>
      </c>
      <c r="P214" s="152" t="s">
        <v>648</v>
      </c>
      <c r="Q214" s="151">
        <v>23630</v>
      </c>
      <c r="R214" s="151">
        <v>5.25</v>
      </c>
      <c r="S214" s="157">
        <v>622348.27</v>
      </c>
      <c r="T214" s="152" t="s">
        <v>609</v>
      </c>
      <c r="U214" s="155" t="s">
        <v>610</v>
      </c>
      <c r="V214" s="152"/>
      <c r="W214" s="141" t="s">
        <v>2796</v>
      </c>
      <c r="X214" s="141" t="s">
        <v>563</v>
      </c>
      <c r="Y214" s="141"/>
      <c r="Z214" s="137">
        <v>45005.708333333336</v>
      </c>
      <c r="AA214" s="145">
        <v>45006</v>
      </c>
      <c r="AB214" s="145">
        <v>45007</v>
      </c>
      <c r="AC214" s="169" t="s">
        <v>628</v>
      </c>
      <c r="AD214" s="1"/>
      <c r="AE214" s="145">
        <v>45009</v>
      </c>
      <c r="AF214" s="152">
        <v>175791</v>
      </c>
      <c r="AG214" s="165">
        <v>2755</v>
      </c>
      <c r="AH214" s="165">
        <v>412.8</v>
      </c>
      <c r="AI214" s="165">
        <v>212</v>
      </c>
      <c r="AJ214" s="165">
        <v>522.35</v>
      </c>
      <c r="AK214" s="168">
        <v>0</v>
      </c>
      <c r="AL214" s="160">
        <v>25</v>
      </c>
      <c r="AM214" s="139">
        <v>0</v>
      </c>
      <c r="AN214" s="139">
        <v>0</v>
      </c>
      <c r="AO214" s="139">
        <v>0</v>
      </c>
      <c r="AP214" s="139">
        <v>0</v>
      </c>
      <c r="AQ214" s="139">
        <v>535.52</v>
      </c>
      <c r="AR214" s="168">
        <v>0</v>
      </c>
      <c r="AS214" s="139">
        <v>0</v>
      </c>
      <c r="AT214" s="160">
        <f t="shared" si="9"/>
        <v>4462.67</v>
      </c>
      <c r="AU214" s="160">
        <f t="shared" si="10"/>
        <v>4462.67</v>
      </c>
      <c r="AV214" s="1" t="s">
        <v>2799</v>
      </c>
      <c r="AW214" s="152" t="s">
        <v>395</v>
      </c>
      <c r="AX214" s="149">
        <v>0.2986111111111111</v>
      </c>
      <c r="AY214" s="149" t="s">
        <v>2800</v>
      </c>
      <c r="AZ214" s="1" t="s">
        <v>2801</v>
      </c>
    </row>
    <row r="215" spans="1:85" x14ac:dyDescent="0.35">
      <c r="A215" s="380">
        <v>44988.477083333331</v>
      </c>
      <c r="B215" s="291">
        <v>44986</v>
      </c>
      <c r="C215" s="291" t="s">
        <v>622</v>
      </c>
      <c r="D215" s="124" t="s">
        <v>632</v>
      </c>
      <c r="E215" s="124" t="s">
        <v>2802</v>
      </c>
      <c r="F215" s="123" t="s">
        <v>562</v>
      </c>
      <c r="G215" s="124" t="s">
        <v>2109</v>
      </c>
      <c r="H215" s="158" t="s">
        <v>2793</v>
      </c>
      <c r="I215" s="52" t="s">
        <v>2794</v>
      </c>
      <c r="J215" s="124">
        <v>5010</v>
      </c>
      <c r="K215" s="124" t="s">
        <v>2795</v>
      </c>
      <c r="L215" s="155" t="s">
        <v>606</v>
      </c>
      <c r="M215" s="152" t="s">
        <v>607</v>
      </c>
      <c r="N215" s="124">
        <v>63795</v>
      </c>
      <c r="O215" s="242">
        <v>6</v>
      </c>
      <c r="P215" s="152" t="s">
        <v>648</v>
      </c>
      <c r="Q215" s="151">
        <v>26416</v>
      </c>
      <c r="R215" s="151">
        <v>6.3</v>
      </c>
      <c r="S215" s="157">
        <v>692157.21</v>
      </c>
      <c r="T215" s="152" t="s">
        <v>609</v>
      </c>
      <c r="U215" s="155" t="s">
        <v>610</v>
      </c>
      <c r="V215" s="152"/>
      <c r="W215" s="141" t="s">
        <v>2796</v>
      </c>
      <c r="X215" s="141" t="s">
        <v>563</v>
      </c>
      <c r="Y215" s="141"/>
      <c r="Z215" s="137">
        <v>45002.708333333336</v>
      </c>
      <c r="AA215" s="145">
        <v>45005</v>
      </c>
      <c r="AB215" s="145">
        <v>45005</v>
      </c>
      <c r="AC215" s="169" t="s">
        <v>2803</v>
      </c>
      <c r="AD215" s="1"/>
      <c r="AE215" s="145">
        <v>45007</v>
      </c>
      <c r="AF215" s="152">
        <v>175558</v>
      </c>
      <c r="AG215" s="165">
        <f>2755+688.75</f>
        <v>3443.75</v>
      </c>
      <c r="AH215" s="165">
        <v>506.88</v>
      </c>
      <c r="AI215" s="165">
        <v>254.4</v>
      </c>
      <c r="AJ215" s="165">
        <v>592.16</v>
      </c>
      <c r="AK215" s="168">
        <v>0</v>
      </c>
      <c r="AL215" s="160">
        <v>25</v>
      </c>
      <c r="AM215" s="139">
        <v>0</v>
      </c>
      <c r="AN215" s="139">
        <v>0</v>
      </c>
      <c r="AO215" s="139">
        <v>0</v>
      </c>
      <c r="AP215" s="139">
        <v>0</v>
      </c>
      <c r="AQ215" s="139">
        <v>657.57</v>
      </c>
      <c r="AR215" s="168">
        <v>0</v>
      </c>
      <c r="AS215" s="139"/>
      <c r="AT215" s="160">
        <f t="shared" ref="AT215:AT246" si="11">AG215+AH215+AI215+AJ215+AK215+AL215+AM215+AN215+AO215+AP215+AQ215</f>
        <v>5479.7599999999993</v>
      </c>
      <c r="AU215" s="160">
        <f t="shared" si="10"/>
        <v>5479.7599999999993</v>
      </c>
      <c r="AV215" s="1" t="s">
        <v>2804</v>
      </c>
      <c r="AW215" s="152" t="s">
        <v>395</v>
      </c>
      <c r="AX215" s="149">
        <v>0.39513888888888887</v>
      </c>
      <c r="AY215" s="149">
        <v>0.7715277777777777</v>
      </c>
      <c r="AZ215" s="1" t="s">
        <v>613</v>
      </c>
    </row>
    <row r="216" spans="1:85" ht="15" customHeight="1" x14ac:dyDescent="0.35">
      <c r="A216" s="380">
        <v>44988.507638888892</v>
      </c>
      <c r="B216" s="291">
        <v>44986</v>
      </c>
      <c r="C216" s="291" t="s">
        <v>622</v>
      </c>
      <c r="D216" s="124"/>
      <c r="E216" s="124" t="s">
        <v>2805</v>
      </c>
      <c r="F216" s="123" t="s">
        <v>562</v>
      </c>
      <c r="G216" s="124" t="s">
        <v>2109</v>
      </c>
      <c r="H216" s="158" t="s">
        <v>2793</v>
      </c>
      <c r="I216" s="52" t="s">
        <v>2794</v>
      </c>
      <c r="J216" s="124">
        <v>5010</v>
      </c>
      <c r="K216" s="124" t="s">
        <v>2795</v>
      </c>
      <c r="L216" s="155" t="s">
        <v>606</v>
      </c>
      <c r="M216" s="152" t="s">
        <v>607</v>
      </c>
      <c r="N216" s="124">
        <v>63793</v>
      </c>
      <c r="O216" s="242">
        <v>5</v>
      </c>
      <c r="P216" s="152" t="s">
        <v>648</v>
      </c>
      <c r="Q216" s="151">
        <v>23630</v>
      </c>
      <c r="R216" s="151">
        <v>5.25</v>
      </c>
      <c r="S216" s="157">
        <v>622348.27</v>
      </c>
      <c r="T216" s="152" t="s">
        <v>609</v>
      </c>
      <c r="U216" s="155" t="s">
        <v>610</v>
      </c>
      <c r="V216" s="152"/>
      <c r="W216" s="141" t="s">
        <v>2796</v>
      </c>
      <c r="X216" s="141" t="s">
        <v>563</v>
      </c>
      <c r="Y216" s="141"/>
      <c r="Z216" s="137">
        <v>45005.708333333336</v>
      </c>
      <c r="AA216" s="145">
        <v>45006</v>
      </c>
      <c r="AB216" s="145">
        <v>45007</v>
      </c>
      <c r="AC216" s="169" t="s">
        <v>628</v>
      </c>
      <c r="AD216" s="1"/>
      <c r="AE216" s="145">
        <v>45015</v>
      </c>
      <c r="AF216" s="152">
        <v>176653</v>
      </c>
      <c r="AG216" s="165">
        <v>0</v>
      </c>
      <c r="AH216" s="165">
        <v>226.52</v>
      </c>
      <c r="AI216" s="165">
        <v>0</v>
      </c>
      <c r="AJ216" s="165">
        <v>0</v>
      </c>
      <c r="AK216" s="168">
        <v>0</v>
      </c>
      <c r="AL216" s="160">
        <v>0</v>
      </c>
      <c r="AM216" s="139">
        <v>0</v>
      </c>
      <c r="AN216" s="139">
        <v>0</v>
      </c>
      <c r="AO216" s="139">
        <v>1928.5</v>
      </c>
      <c r="AP216" s="139">
        <v>0</v>
      </c>
      <c r="AQ216" s="139">
        <v>293.87</v>
      </c>
      <c r="AR216" s="168">
        <v>0</v>
      </c>
      <c r="AS216" s="139"/>
      <c r="AT216" s="160">
        <f t="shared" si="11"/>
        <v>2448.89</v>
      </c>
      <c r="AU216" s="160">
        <f t="shared" si="10"/>
        <v>2448.89</v>
      </c>
      <c r="AV216" s="1" t="s">
        <v>2806</v>
      </c>
      <c r="AW216" s="152" t="s">
        <v>395</v>
      </c>
      <c r="AX216" s="149">
        <v>0.2986111111111111</v>
      </c>
      <c r="AY216" s="149">
        <v>0.66736111111111107</v>
      </c>
      <c r="AZ216" s="1" t="s">
        <v>2801</v>
      </c>
    </row>
    <row r="217" spans="1:85" ht="12.75" customHeight="1" x14ac:dyDescent="0.35">
      <c r="A217" s="380">
        <v>44992.636805555558</v>
      </c>
      <c r="B217" s="291">
        <v>44986</v>
      </c>
      <c r="C217" s="291" t="s">
        <v>622</v>
      </c>
      <c r="D217" s="124"/>
      <c r="E217" s="124" t="s">
        <v>2807</v>
      </c>
      <c r="F217" s="123" t="s">
        <v>559</v>
      </c>
      <c r="G217" s="124" t="s">
        <v>2109</v>
      </c>
      <c r="H217" s="158" t="s">
        <v>2808</v>
      </c>
      <c r="I217" s="52" t="s">
        <v>2809</v>
      </c>
      <c r="J217" s="124">
        <v>5014</v>
      </c>
      <c r="K217" s="124" t="s">
        <v>2810</v>
      </c>
      <c r="L217" s="155" t="s">
        <v>606</v>
      </c>
      <c r="M217" s="152" t="s">
        <v>607</v>
      </c>
      <c r="N217" s="124">
        <v>63840</v>
      </c>
      <c r="O217" s="242">
        <v>5</v>
      </c>
      <c r="P217" s="152" t="s">
        <v>616</v>
      </c>
      <c r="Q217" s="151">
        <v>770</v>
      </c>
      <c r="R217" s="151">
        <v>2.125</v>
      </c>
      <c r="S217" s="157">
        <v>169302.7</v>
      </c>
      <c r="T217" s="152" t="s">
        <v>609</v>
      </c>
      <c r="U217" s="155" t="s">
        <v>610</v>
      </c>
      <c r="V217" s="152"/>
      <c r="W217" s="141" t="s">
        <v>2811</v>
      </c>
      <c r="X217" s="141" t="s">
        <v>2812</v>
      </c>
      <c r="Y217" s="141"/>
      <c r="Z217" s="137">
        <v>45006.458333333336</v>
      </c>
      <c r="AA217" s="145">
        <v>45007</v>
      </c>
      <c r="AB217" s="145">
        <v>45007</v>
      </c>
      <c r="AC217" s="169">
        <v>0.75</v>
      </c>
      <c r="AD217" s="1"/>
      <c r="AE217" s="145">
        <v>45008</v>
      </c>
      <c r="AF217" s="152">
        <v>175673</v>
      </c>
      <c r="AG217" s="165">
        <v>608.44000000000005</v>
      </c>
      <c r="AH217" s="165">
        <v>92.5</v>
      </c>
      <c r="AI217" s="165">
        <v>84.8</v>
      </c>
      <c r="AJ217" s="165">
        <v>69.3</v>
      </c>
      <c r="AK217" s="168">
        <v>0</v>
      </c>
      <c r="AL217" s="160">
        <v>25</v>
      </c>
      <c r="AM217" s="139">
        <v>0</v>
      </c>
      <c r="AN217" s="139">
        <v>0</v>
      </c>
      <c r="AO217" s="139">
        <v>0</v>
      </c>
      <c r="AP217" s="139">
        <v>0</v>
      </c>
      <c r="AQ217" s="139">
        <v>120.01</v>
      </c>
      <c r="AR217" s="168">
        <v>0</v>
      </c>
      <c r="AS217" s="139"/>
      <c r="AT217" s="160">
        <f t="shared" si="11"/>
        <v>1000.05</v>
      </c>
      <c r="AU217" s="160">
        <f t="shared" si="10"/>
        <v>1000.05</v>
      </c>
      <c r="AV217" s="1" t="s">
        <v>1009</v>
      </c>
      <c r="AW217" s="152" t="s">
        <v>395</v>
      </c>
      <c r="AX217" s="149">
        <v>0.35625000000000001</v>
      </c>
      <c r="AY217" s="149">
        <v>0.4152777777777778</v>
      </c>
      <c r="AZ217" s="1" t="s">
        <v>613</v>
      </c>
    </row>
    <row r="218" spans="1:85" x14ac:dyDescent="0.35">
      <c r="A218" s="380">
        <v>44992.678472222222</v>
      </c>
      <c r="B218" s="291">
        <v>44986</v>
      </c>
      <c r="C218" s="291" t="s">
        <v>622</v>
      </c>
      <c r="D218" s="124"/>
      <c r="E218" s="124" t="s">
        <v>2813</v>
      </c>
      <c r="F218" s="123" t="s">
        <v>562</v>
      </c>
      <c r="G218" s="124" t="s">
        <v>2109</v>
      </c>
      <c r="H218" s="158" t="s">
        <v>2793</v>
      </c>
      <c r="I218" s="52" t="s">
        <v>2794</v>
      </c>
      <c r="J218" s="124">
        <v>5010</v>
      </c>
      <c r="K218" s="124" t="s">
        <v>2795</v>
      </c>
      <c r="L218" s="155" t="s">
        <v>606</v>
      </c>
      <c r="M218" s="152" t="s">
        <v>607</v>
      </c>
      <c r="N218" s="124">
        <v>63788</v>
      </c>
      <c r="O218" s="242">
        <v>6</v>
      </c>
      <c r="P218" s="152" t="s">
        <v>648</v>
      </c>
      <c r="Q218" s="151">
        <v>25010</v>
      </c>
      <c r="R218" s="151">
        <v>6.3</v>
      </c>
      <c r="S218" s="157">
        <v>658100.18999999994</v>
      </c>
      <c r="T218" s="152" t="s">
        <v>609</v>
      </c>
      <c r="U218" s="155" t="s">
        <v>610</v>
      </c>
      <c r="V218" s="152"/>
      <c r="W218" s="141" t="s">
        <v>2796</v>
      </c>
      <c r="X218" s="141" t="s">
        <v>563</v>
      </c>
      <c r="Y218" s="141"/>
      <c r="Z218" s="137">
        <v>45006.708333333336</v>
      </c>
      <c r="AA218" s="145">
        <v>45007</v>
      </c>
      <c r="AB218" s="145">
        <v>45007</v>
      </c>
      <c r="AC218" s="169" t="s">
        <v>628</v>
      </c>
      <c r="AD218" s="1"/>
      <c r="AE218" s="145">
        <v>45014</v>
      </c>
      <c r="AF218" s="152">
        <v>176414</v>
      </c>
      <c r="AG218" s="165">
        <f>2755+688.75</f>
        <v>3443.75</v>
      </c>
      <c r="AH218" s="165">
        <v>502.88</v>
      </c>
      <c r="AI218" s="165">
        <v>254.4</v>
      </c>
      <c r="AJ218" s="165">
        <v>558.1</v>
      </c>
      <c r="AK218" s="168">
        <v>0</v>
      </c>
      <c r="AL218" s="160">
        <v>25</v>
      </c>
      <c r="AM218" s="139">
        <v>0</v>
      </c>
      <c r="AN218" s="139">
        <v>0</v>
      </c>
      <c r="AO218" s="139">
        <v>0</v>
      </c>
      <c r="AP218" s="139">
        <v>0</v>
      </c>
      <c r="AQ218" s="139">
        <v>652.38</v>
      </c>
      <c r="AR218" s="168">
        <v>0</v>
      </c>
      <c r="AS218" s="139">
        <v>0</v>
      </c>
      <c r="AT218" s="160">
        <f t="shared" si="11"/>
        <v>5436.51</v>
      </c>
      <c r="AU218" s="160">
        <f t="shared" si="10"/>
        <v>5436.51</v>
      </c>
      <c r="AV218" s="1" t="s">
        <v>1027</v>
      </c>
      <c r="AW218" s="152" t="s">
        <v>395</v>
      </c>
      <c r="AX218" s="149">
        <v>0.43402777777777773</v>
      </c>
      <c r="AY218" s="149">
        <v>0.83680555555555547</v>
      </c>
      <c r="AZ218" s="1" t="s">
        <v>613</v>
      </c>
    </row>
    <row r="219" spans="1:85" x14ac:dyDescent="0.35">
      <c r="A219" s="380">
        <v>44992.681250000001</v>
      </c>
      <c r="B219" s="291">
        <v>44986</v>
      </c>
      <c r="C219" s="291" t="s">
        <v>622</v>
      </c>
      <c r="D219" s="124"/>
      <c r="E219" s="124" t="s">
        <v>2814</v>
      </c>
      <c r="F219" s="123" t="s">
        <v>562</v>
      </c>
      <c r="G219" s="124" t="s">
        <v>2109</v>
      </c>
      <c r="H219" s="158" t="s">
        <v>2793</v>
      </c>
      <c r="I219" s="52" t="s">
        <v>2794</v>
      </c>
      <c r="J219" s="124">
        <v>5010</v>
      </c>
      <c r="K219" s="124" t="s">
        <v>2795</v>
      </c>
      <c r="L219" s="155" t="s">
        <v>606</v>
      </c>
      <c r="M219" s="152" t="s">
        <v>607</v>
      </c>
      <c r="N219" s="124">
        <v>63790</v>
      </c>
      <c r="O219" s="242">
        <v>6</v>
      </c>
      <c r="P219" s="152" t="s">
        <v>648</v>
      </c>
      <c r="Q219" s="151">
        <v>23918</v>
      </c>
      <c r="R219" s="151">
        <v>6.3</v>
      </c>
      <c r="S219" s="157">
        <v>624996.56000000006</v>
      </c>
      <c r="T219" s="152" t="s">
        <v>609</v>
      </c>
      <c r="U219" s="155" t="s">
        <v>610</v>
      </c>
      <c r="V219" s="152"/>
      <c r="W219" s="141" t="s">
        <v>2796</v>
      </c>
      <c r="X219" s="141" t="s">
        <v>563</v>
      </c>
      <c r="Y219" s="141"/>
      <c r="Z219" s="137">
        <v>45007.708333333336</v>
      </c>
      <c r="AA219" s="145">
        <v>45008</v>
      </c>
      <c r="AB219" s="145">
        <v>45008</v>
      </c>
      <c r="AC219" s="169" t="s">
        <v>628</v>
      </c>
      <c r="AD219" s="1"/>
      <c r="AE219" s="145">
        <v>45009</v>
      </c>
      <c r="AF219" s="152">
        <v>175845</v>
      </c>
      <c r="AG219" s="165">
        <v>2755</v>
      </c>
      <c r="AH219" s="165">
        <v>413.11</v>
      </c>
      <c r="AI219" s="165">
        <v>212</v>
      </c>
      <c r="AJ219" s="165">
        <v>525</v>
      </c>
      <c r="AK219" s="168">
        <v>0</v>
      </c>
      <c r="AL219" s="160">
        <v>25</v>
      </c>
      <c r="AM219" s="139">
        <v>0</v>
      </c>
      <c r="AN219" s="139">
        <v>0</v>
      </c>
      <c r="AO219" s="139">
        <v>0</v>
      </c>
      <c r="AP219" s="139">
        <v>0</v>
      </c>
      <c r="AQ219" s="139">
        <v>535.91999999999996</v>
      </c>
      <c r="AR219" s="168">
        <v>0</v>
      </c>
      <c r="AS219" s="139">
        <v>0</v>
      </c>
      <c r="AT219" s="160">
        <f t="shared" si="11"/>
        <v>4466.03</v>
      </c>
      <c r="AU219" s="160">
        <f t="shared" si="10"/>
        <v>4466.03</v>
      </c>
      <c r="AV219" s="1" t="s">
        <v>1020</v>
      </c>
      <c r="AW219" s="152" t="s">
        <v>395</v>
      </c>
      <c r="AX219" s="149">
        <v>0.35416666666666669</v>
      </c>
      <c r="AY219" s="149">
        <v>0.56666666666666665</v>
      </c>
      <c r="AZ219" s="1" t="s">
        <v>613</v>
      </c>
    </row>
    <row r="220" spans="1:85" x14ac:dyDescent="0.35">
      <c r="A220" s="380">
        <v>44992.69027777778</v>
      </c>
      <c r="B220" s="291">
        <v>44986</v>
      </c>
      <c r="C220" s="291" t="s">
        <v>622</v>
      </c>
      <c r="D220" s="124"/>
      <c r="E220" s="124" t="s">
        <v>2815</v>
      </c>
      <c r="F220" s="123" t="s">
        <v>562</v>
      </c>
      <c r="G220" s="124" t="s">
        <v>2109</v>
      </c>
      <c r="H220" s="158" t="s">
        <v>2793</v>
      </c>
      <c r="I220" s="52" t="s">
        <v>2794</v>
      </c>
      <c r="J220" s="124">
        <v>5010</v>
      </c>
      <c r="K220" s="124" t="s">
        <v>2795</v>
      </c>
      <c r="L220" s="155" t="s">
        <v>606</v>
      </c>
      <c r="M220" s="152" t="s">
        <v>607</v>
      </c>
      <c r="N220" s="124">
        <v>63789</v>
      </c>
      <c r="O220" s="242">
        <v>6</v>
      </c>
      <c r="P220" s="152" t="s">
        <v>648</v>
      </c>
      <c r="Q220" s="151">
        <v>25578</v>
      </c>
      <c r="R220" s="151">
        <v>6.3</v>
      </c>
      <c r="S220" s="157">
        <v>671341.64</v>
      </c>
      <c r="T220" s="152" t="s">
        <v>609</v>
      </c>
      <c r="U220" s="155" t="s">
        <v>610</v>
      </c>
      <c r="V220" s="152"/>
      <c r="W220" s="141" t="s">
        <v>2796</v>
      </c>
      <c r="X220" s="141" t="s">
        <v>563</v>
      </c>
      <c r="Y220" s="141"/>
      <c r="Z220" s="137">
        <v>45006.708333333336</v>
      </c>
      <c r="AA220" s="145">
        <v>45007</v>
      </c>
      <c r="AB220" s="145">
        <v>45007</v>
      </c>
      <c r="AC220" s="169" t="s">
        <v>628</v>
      </c>
      <c r="AD220" s="1"/>
      <c r="AE220" s="145">
        <v>45014</v>
      </c>
      <c r="AF220" s="152">
        <v>176413</v>
      </c>
      <c r="AG220" s="165">
        <f>2755+688.75</f>
        <v>3443.75</v>
      </c>
      <c r="AH220" s="165">
        <v>504.43</v>
      </c>
      <c r="AI220" s="165">
        <v>254.4</v>
      </c>
      <c r="AJ220" s="165">
        <v>571.34</v>
      </c>
      <c r="AK220" s="168">
        <v>0</v>
      </c>
      <c r="AL220" s="160">
        <v>25</v>
      </c>
      <c r="AM220" s="139">
        <v>0</v>
      </c>
      <c r="AN220" s="139">
        <v>0</v>
      </c>
      <c r="AO220" s="139">
        <v>0</v>
      </c>
      <c r="AP220" s="139">
        <v>0</v>
      </c>
      <c r="AQ220" s="139">
        <v>654.4</v>
      </c>
      <c r="AR220" s="168">
        <v>0</v>
      </c>
      <c r="AS220" s="139">
        <v>0</v>
      </c>
      <c r="AT220" s="160">
        <f t="shared" si="11"/>
        <v>5453.32</v>
      </c>
      <c r="AU220" s="160">
        <f t="shared" si="10"/>
        <v>5453.32</v>
      </c>
      <c r="AV220" s="1" t="s">
        <v>1021</v>
      </c>
      <c r="AW220" s="152" t="s">
        <v>395</v>
      </c>
      <c r="AX220" s="149">
        <v>0.39583333333333331</v>
      </c>
      <c r="AY220" s="149">
        <v>0.71736111111111101</v>
      </c>
      <c r="AZ220" s="1" t="s">
        <v>613</v>
      </c>
    </row>
    <row r="221" spans="1:85" x14ac:dyDescent="0.35">
      <c r="A221" s="380">
        <v>44992.69027777778</v>
      </c>
      <c r="B221" s="291">
        <v>44986</v>
      </c>
      <c r="C221" s="291" t="s">
        <v>622</v>
      </c>
      <c r="D221" s="124"/>
      <c r="E221" s="124" t="s">
        <v>2816</v>
      </c>
      <c r="F221" s="123" t="s">
        <v>562</v>
      </c>
      <c r="G221" s="124" t="s">
        <v>2109</v>
      </c>
      <c r="H221" s="158" t="s">
        <v>2817</v>
      </c>
      <c r="I221" s="52" t="s">
        <v>2818</v>
      </c>
      <c r="J221" s="124">
        <v>5010</v>
      </c>
      <c r="K221" s="124" t="s">
        <v>2819</v>
      </c>
      <c r="L221" s="155" t="s">
        <v>606</v>
      </c>
      <c r="M221" s="152" t="s">
        <v>607</v>
      </c>
      <c r="N221" s="124" t="s">
        <v>2820</v>
      </c>
      <c r="O221" s="242">
        <v>4</v>
      </c>
      <c r="P221" s="152" t="s">
        <v>616</v>
      </c>
      <c r="Q221" s="151">
        <f>1604.78+565.2</f>
        <v>2169.98</v>
      </c>
      <c r="R221" s="151">
        <v>9.8829999999999991</v>
      </c>
      <c r="S221" s="157">
        <f>127565.17+38796.68</f>
        <v>166361.85</v>
      </c>
      <c r="T221" s="152" t="s">
        <v>609</v>
      </c>
      <c r="U221" s="155" t="s">
        <v>610</v>
      </c>
      <c r="V221" s="152"/>
      <c r="W221" s="141" t="s">
        <v>2821</v>
      </c>
      <c r="X221" s="141" t="s">
        <v>649</v>
      </c>
      <c r="Y221" s="141"/>
      <c r="Z221" s="137">
        <v>45007.666666666664</v>
      </c>
      <c r="AA221" s="145">
        <v>45008</v>
      </c>
      <c r="AB221" s="145">
        <v>45008</v>
      </c>
      <c r="AC221" s="169" t="s">
        <v>1010</v>
      </c>
      <c r="AD221" s="1"/>
      <c r="AE221" s="145">
        <v>45009</v>
      </c>
      <c r="AF221" s="152">
        <v>175892</v>
      </c>
      <c r="AG221" s="165">
        <v>1711.49</v>
      </c>
      <c r="AH221" s="165">
        <v>225.44</v>
      </c>
      <c r="AI221" s="165">
        <v>116.4</v>
      </c>
      <c r="AJ221" s="165">
        <v>66.36</v>
      </c>
      <c r="AK221" s="168">
        <v>0</v>
      </c>
      <c r="AL221" s="160">
        <v>25</v>
      </c>
      <c r="AM221" s="139">
        <v>0</v>
      </c>
      <c r="AN221" s="139">
        <v>0</v>
      </c>
      <c r="AO221" s="139">
        <v>0</v>
      </c>
      <c r="AP221" s="139">
        <v>0</v>
      </c>
      <c r="AQ221" s="139">
        <v>292.45999999999998</v>
      </c>
      <c r="AR221" s="168">
        <v>0</v>
      </c>
      <c r="AS221" s="139"/>
      <c r="AT221" s="160">
        <f t="shared" si="11"/>
        <v>2437.15</v>
      </c>
      <c r="AU221" s="160">
        <f t="shared" si="10"/>
        <v>2437.15</v>
      </c>
      <c r="AV221" s="1" t="s">
        <v>2822</v>
      </c>
      <c r="AW221" s="152" t="s">
        <v>395</v>
      </c>
      <c r="AX221" s="149">
        <v>0.375</v>
      </c>
      <c r="AY221" s="149">
        <v>0.6743055555555556</v>
      </c>
      <c r="AZ221" s="1" t="s">
        <v>613</v>
      </c>
    </row>
    <row r="222" spans="1:85" x14ac:dyDescent="0.35">
      <c r="A222" s="380">
        <v>44993.693055555559</v>
      </c>
      <c r="B222" s="291">
        <v>44986</v>
      </c>
      <c r="C222" s="291" t="s">
        <v>622</v>
      </c>
      <c r="D222" s="124"/>
      <c r="E222" s="124" t="s">
        <v>2823</v>
      </c>
      <c r="F222" s="123" t="s">
        <v>562</v>
      </c>
      <c r="G222" s="124" t="s">
        <v>2109</v>
      </c>
      <c r="H222" s="158" t="s">
        <v>2793</v>
      </c>
      <c r="I222" s="52" t="s">
        <v>2794</v>
      </c>
      <c r="J222" s="124">
        <v>5010</v>
      </c>
      <c r="K222" s="124" t="s">
        <v>2795</v>
      </c>
      <c r="L222" s="155" t="s">
        <v>606</v>
      </c>
      <c r="M222" s="152" t="s">
        <v>607</v>
      </c>
      <c r="N222" s="124">
        <v>63791</v>
      </c>
      <c r="O222" s="242">
        <v>6</v>
      </c>
      <c r="P222" s="152" t="s">
        <v>648</v>
      </c>
      <c r="Q222" s="151">
        <v>24026</v>
      </c>
      <c r="R222" s="151">
        <v>6.3</v>
      </c>
      <c r="S222" s="157">
        <v>631617.28000000003</v>
      </c>
      <c r="T222" s="152" t="s">
        <v>609</v>
      </c>
      <c r="U222" s="155" t="s">
        <v>610</v>
      </c>
      <c r="V222" s="152"/>
      <c r="W222" s="141" t="s">
        <v>2796</v>
      </c>
      <c r="X222" s="141" t="s">
        <v>563</v>
      </c>
      <c r="Y222" s="141"/>
      <c r="Z222" s="137">
        <v>45007.708333333336</v>
      </c>
      <c r="AA222" s="230">
        <v>45008</v>
      </c>
      <c r="AB222" s="145">
        <v>45008</v>
      </c>
      <c r="AC222" s="169" t="s">
        <v>628</v>
      </c>
      <c r="AD222" s="1"/>
      <c r="AE222" s="145">
        <v>45009</v>
      </c>
      <c r="AF222" s="152">
        <v>175815</v>
      </c>
      <c r="AG222" s="165">
        <v>2755</v>
      </c>
      <c r="AH222" s="165">
        <v>413.89</v>
      </c>
      <c r="AI222" s="165">
        <v>212</v>
      </c>
      <c r="AJ222" s="165">
        <v>531.62</v>
      </c>
      <c r="AK222" s="168">
        <v>0</v>
      </c>
      <c r="AL222" s="160">
        <v>25</v>
      </c>
      <c r="AM222" s="139">
        <v>0</v>
      </c>
      <c r="AN222" s="139">
        <v>0</v>
      </c>
      <c r="AO222" s="139">
        <v>0</v>
      </c>
      <c r="AP222" s="139">
        <v>0</v>
      </c>
      <c r="AQ222" s="139">
        <v>536.92999999999995</v>
      </c>
      <c r="AR222" s="168">
        <v>0</v>
      </c>
      <c r="AS222" s="139">
        <v>0</v>
      </c>
      <c r="AT222" s="160">
        <f t="shared" si="11"/>
        <v>4474.4399999999996</v>
      </c>
      <c r="AU222" s="160">
        <f t="shared" si="10"/>
        <v>4474.4399999999996</v>
      </c>
      <c r="AV222" s="1" t="s">
        <v>1199</v>
      </c>
      <c r="AW222" s="152" t="s">
        <v>395</v>
      </c>
      <c r="AX222" s="149">
        <v>0.3611111111111111</v>
      </c>
      <c r="AY222" s="149">
        <v>0.68125000000000002</v>
      </c>
      <c r="AZ222" s="1" t="s">
        <v>613</v>
      </c>
    </row>
    <row r="223" spans="1:85" s="348" customFormat="1" x14ac:dyDescent="0.35">
      <c r="A223" s="380">
        <v>44995.445833333331</v>
      </c>
      <c r="B223" s="291">
        <v>44986</v>
      </c>
      <c r="C223" s="291" t="s">
        <v>622</v>
      </c>
      <c r="D223" s="124"/>
      <c r="E223" s="124" t="s">
        <v>2824</v>
      </c>
      <c r="F223" s="123" t="s">
        <v>562</v>
      </c>
      <c r="G223" s="124" t="s">
        <v>2109</v>
      </c>
      <c r="H223" s="158" t="s">
        <v>2825</v>
      </c>
      <c r="I223" s="52" t="s">
        <v>2826</v>
      </c>
      <c r="J223" s="124">
        <v>5010</v>
      </c>
      <c r="K223" s="124" t="s">
        <v>2827</v>
      </c>
      <c r="L223" s="155" t="s">
        <v>606</v>
      </c>
      <c r="M223" s="152" t="s">
        <v>607</v>
      </c>
      <c r="N223" s="124" t="s">
        <v>2828</v>
      </c>
      <c r="O223" s="242">
        <f>14+1</f>
        <v>15</v>
      </c>
      <c r="P223" s="152" t="s">
        <v>616</v>
      </c>
      <c r="Q223" s="151">
        <f>2710.75+94.25</f>
        <v>2805</v>
      </c>
      <c r="R223" s="151">
        <v>18.725999999999999</v>
      </c>
      <c r="S223" s="157">
        <f>1026849.06+36804.42</f>
        <v>1063653.48</v>
      </c>
      <c r="T223" s="152" t="s">
        <v>609</v>
      </c>
      <c r="U223" s="155" t="s">
        <v>610</v>
      </c>
      <c r="V223" s="152"/>
      <c r="W223" s="141" t="s">
        <v>2829</v>
      </c>
      <c r="X223" s="141" t="s">
        <v>2830</v>
      </c>
      <c r="Y223" s="233"/>
      <c r="Z223" s="384">
        <v>45008.583333333336</v>
      </c>
      <c r="AA223" s="226">
        <v>45009</v>
      </c>
      <c r="AB223" s="385">
        <v>45009</v>
      </c>
      <c r="AC223" s="169" t="s">
        <v>628</v>
      </c>
      <c r="AD223" s="1"/>
      <c r="AE223" s="145">
        <v>45014</v>
      </c>
      <c r="AF223" s="152">
        <v>176460</v>
      </c>
      <c r="AG223" s="165">
        <v>2755</v>
      </c>
      <c r="AH223" s="165">
        <v>464.63</v>
      </c>
      <c r="AI223" s="165">
        <v>212</v>
      </c>
      <c r="AJ223" s="165">
        <v>963.65</v>
      </c>
      <c r="AK223" s="168">
        <v>0</v>
      </c>
      <c r="AL223" s="160">
        <v>25</v>
      </c>
      <c r="AM223" s="139">
        <v>0</v>
      </c>
      <c r="AN223" s="139">
        <v>0</v>
      </c>
      <c r="AO223" s="139">
        <v>0</v>
      </c>
      <c r="AP223" s="139">
        <v>0</v>
      </c>
      <c r="AQ223" s="139">
        <v>602.77</v>
      </c>
      <c r="AR223" s="168">
        <v>0</v>
      </c>
      <c r="AS223" s="139"/>
      <c r="AT223" s="160">
        <f t="shared" si="11"/>
        <v>5023.0499999999993</v>
      </c>
      <c r="AU223" s="160">
        <f t="shared" si="10"/>
        <v>5023.0499999999993</v>
      </c>
      <c r="AV223" s="1" t="s">
        <v>2831</v>
      </c>
      <c r="AW223" s="152" t="s">
        <v>395</v>
      </c>
      <c r="AX223" s="149">
        <v>0.35416666666666669</v>
      </c>
      <c r="AY223" s="149">
        <v>0.65555555555555556</v>
      </c>
      <c r="AZ223" s="1" t="s">
        <v>613</v>
      </c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</row>
    <row r="224" spans="1:85" s="348" customFormat="1" x14ac:dyDescent="0.35">
      <c r="A224" s="380">
        <v>44995.445833333331</v>
      </c>
      <c r="B224" s="291">
        <v>44986</v>
      </c>
      <c r="C224" s="291" t="s">
        <v>622</v>
      </c>
      <c r="D224" s="124"/>
      <c r="E224" s="124" t="s">
        <v>2824</v>
      </c>
      <c r="F224" s="123" t="s">
        <v>562</v>
      </c>
      <c r="G224" s="124" t="s">
        <v>2109</v>
      </c>
      <c r="H224" s="158" t="s">
        <v>2793</v>
      </c>
      <c r="I224" s="52" t="s">
        <v>2794</v>
      </c>
      <c r="J224" s="124">
        <v>5010</v>
      </c>
      <c r="K224" s="124" t="s">
        <v>2795</v>
      </c>
      <c r="L224" s="155" t="s">
        <v>606</v>
      </c>
      <c r="M224" s="152" t="s">
        <v>607</v>
      </c>
      <c r="N224" s="124">
        <v>63787</v>
      </c>
      <c r="O224" s="242">
        <v>6</v>
      </c>
      <c r="P224" s="152" t="s">
        <v>648</v>
      </c>
      <c r="Q224" s="151">
        <v>26412</v>
      </c>
      <c r="R224" s="151">
        <v>6.3</v>
      </c>
      <c r="S224" s="157">
        <v>692527.97</v>
      </c>
      <c r="T224" s="152" t="s">
        <v>609</v>
      </c>
      <c r="U224" s="155" t="s">
        <v>610</v>
      </c>
      <c r="V224" s="152"/>
      <c r="W224" s="141" t="s">
        <v>2796</v>
      </c>
      <c r="X224" s="141" t="s">
        <v>563</v>
      </c>
      <c r="Y224" s="233"/>
      <c r="Z224" s="384">
        <v>45008.708333333336</v>
      </c>
      <c r="AA224" s="226">
        <v>45009</v>
      </c>
      <c r="AB224" s="385">
        <v>45009</v>
      </c>
      <c r="AC224" s="169" t="s">
        <v>628</v>
      </c>
      <c r="AD224" s="1"/>
      <c r="AE224" s="145">
        <v>45014</v>
      </c>
      <c r="AF224" s="152">
        <v>176409</v>
      </c>
      <c r="AG224" s="165">
        <f>2755+688.75</f>
        <v>3443.75</v>
      </c>
      <c r="AH224" s="165">
        <v>506.92</v>
      </c>
      <c r="AI224" s="165">
        <v>254.4</v>
      </c>
      <c r="AJ224" s="165">
        <v>592.53</v>
      </c>
      <c r="AK224" s="168">
        <v>0</v>
      </c>
      <c r="AL224" s="160">
        <v>25</v>
      </c>
      <c r="AM224" s="139">
        <v>0</v>
      </c>
      <c r="AN224" s="139">
        <v>0</v>
      </c>
      <c r="AO224" s="139">
        <v>0</v>
      </c>
      <c r="AP224" s="139">
        <v>0</v>
      </c>
      <c r="AQ224" s="139">
        <v>657.63</v>
      </c>
      <c r="AR224" s="168">
        <v>0</v>
      </c>
      <c r="AS224" s="139">
        <v>0</v>
      </c>
      <c r="AT224" s="160">
        <f t="shared" si="11"/>
        <v>5480.23</v>
      </c>
      <c r="AU224" s="160">
        <f t="shared" si="10"/>
        <v>5480.23</v>
      </c>
      <c r="AV224" s="1" t="s">
        <v>1005</v>
      </c>
      <c r="AW224" s="152" t="s">
        <v>395</v>
      </c>
      <c r="AX224" s="149">
        <v>0.3611111111111111</v>
      </c>
      <c r="AY224" s="149">
        <v>0.46597222222222223</v>
      </c>
      <c r="AZ224" s="1" t="s">
        <v>613</v>
      </c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</row>
    <row r="225" spans="1:52" x14ac:dyDescent="0.35">
      <c r="A225" s="380">
        <v>44995.445833333331</v>
      </c>
      <c r="B225" s="291">
        <v>44986</v>
      </c>
      <c r="C225" s="291" t="s">
        <v>622</v>
      </c>
      <c r="D225" s="124"/>
      <c r="E225" s="124" t="s">
        <v>2824</v>
      </c>
      <c r="F225" s="123" t="s">
        <v>562</v>
      </c>
      <c r="G225" s="124" t="s">
        <v>2109</v>
      </c>
      <c r="H225" s="158" t="s">
        <v>2832</v>
      </c>
      <c r="I225" s="52" t="s">
        <v>2833</v>
      </c>
      <c r="J225" s="124">
        <v>5010</v>
      </c>
      <c r="K225" s="124" t="s">
        <v>2834</v>
      </c>
      <c r="L225" s="155" t="s">
        <v>606</v>
      </c>
      <c r="M225" s="152" t="s">
        <v>607</v>
      </c>
      <c r="N225" s="124" t="s">
        <v>2835</v>
      </c>
      <c r="O225" s="242">
        <v>1</v>
      </c>
      <c r="P225" s="152" t="s">
        <v>2206</v>
      </c>
      <c r="Q225" s="151">
        <v>4504.63</v>
      </c>
      <c r="R225" s="151">
        <v>22.75</v>
      </c>
      <c r="S225" s="157">
        <f>831514.25+108915.93</f>
        <v>940430.17999999993</v>
      </c>
      <c r="T225" s="152" t="s">
        <v>609</v>
      </c>
      <c r="U225" s="155" t="s">
        <v>647</v>
      </c>
      <c r="V225" s="152" t="s">
        <v>2836</v>
      </c>
      <c r="W225" s="141" t="s">
        <v>2837</v>
      </c>
      <c r="X225" s="141" t="s">
        <v>2838</v>
      </c>
      <c r="Y225" s="141"/>
      <c r="Z225" s="137">
        <v>45012.416666666664</v>
      </c>
      <c r="AA225" s="232">
        <v>45012</v>
      </c>
      <c r="AB225" s="145">
        <v>45012</v>
      </c>
      <c r="AC225" s="169" t="s">
        <v>628</v>
      </c>
      <c r="AD225" s="1"/>
      <c r="AE225" s="145">
        <v>45015</v>
      </c>
      <c r="AF225" s="152">
        <v>176597</v>
      </c>
      <c r="AG225" s="165">
        <v>2755</v>
      </c>
      <c r="AH225" s="165">
        <v>486.35</v>
      </c>
      <c r="AI225" s="165">
        <v>291</v>
      </c>
      <c r="AJ225" s="165">
        <v>731.51</v>
      </c>
      <c r="AK225" s="168">
        <v>338</v>
      </c>
      <c r="AL225" s="160">
        <v>25</v>
      </c>
      <c r="AM225" s="139">
        <v>0</v>
      </c>
      <c r="AN225" s="139">
        <v>0</v>
      </c>
      <c r="AO225" s="139">
        <v>0</v>
      </c>
      <c r="AP225" s="139">
        <v>0</v>
      </c>
      <c r="AQ225" s="139">
        <v>630.92999999999995</v>
      </c>
      <c r="AR225" s="168">
        <v>0</v>
      </c>
      <c r="AS225" s="139">
        <v>0</v>
      </c>
      <c r="AT225" s="160">
        <f t="shared" si="11"/>
        <v>5257.79</v>
      </c>
      <c r="AU225" s="160">
        <f t="shared" si="10"/>
        <v>5257.79</v>
      </c>
      <c r="AV225" s="1" t="s">
        <v>2839</v>
      </c>
      <c r="AW225" s="152" t="s">
        <v>395</v>
      </c>
      <c r="AX225" s="149">
        <v>0.54166666666666663</v>
      </c>
      <c r="AY225" s="149">
        <v>0.67499999999999993</v>
      </c>
      <c r="AZ225" s="1" t="s">
        <v>613</v>
      </c>
    </row>
    <row r="226" spans="1:52" x14ac:dyDescent="0.35">
      <c r="A226" s="380">
        <v>44998.472916666666</v>
      </c>
      <c r="B226" s="291">
        <v>44986</v>
      </c>
      <c r="C226" s="291" t="s">
        <v>622</v>
      </c>
      <c r="D226" s="124"/>
      <c r="E226" s="124" t="s">
        <v>2840</v>
      </c>
      <c r="F226" s="123" t="s">
        <v>562</v>
      </c>
      <c r="G226" s="124" t="s">
        <v>2109</v>
      </c>
      <c r="H226" s="158" t="s">
        <v>2841</v>
      </c>
      <c r="I226" s="52" t="s">
        <v>2842</v>
      </c>
      <c r="J226" s="124">
        <v>5010</v>
      </c>
      <c r="K226" s="124" t="s">
        <v>2843</v>
      </c>
      <c r="L226" s="155" t="s">
        <v>606</v>
      </c>
      <c r="M226" s="152" t="s">
        <v>607</v>
      </c>
      <c r="N226" s="124">
        <v>63889</v>
      </c>
      <c r="O226" s="242">
        <v>8</v>
      </c>
      <c r="P226" s="152" t="s">
        <v>652</v>
      </c>
      <c r="Q226" s="151">
        <v>5860</v>
      </c>
      <c r="R226" s="151">
        <v>19.779</v>
      </c>
      <c r="S226" s="157">
        <v>1306266.92</v>
      </c>
      <c r="T226" s="152" t="s">
        <v>609</v>
      </c>
      <c r="U226" s="155" t="s">
        <v>610</v>
      </c>
      <c r="V226" s="152"/>
      <c r="W226" s="141" t="s">
        <v>2844</v>
      </c>
      <c r="X226" s="141" t="s">
        <v>2838</v>
      </c>
      <c r="Y226" s="141"/>
      <c r="Z226" s="137">
        <v>45013.375</v>
      </c>
      <c r="AA226" s="232">
        <v>45014</v>
      </c>
      <c r="AB226" s="232">
        <v>45014</v>
      </c>
      <c r="AC226" s="169" t="s">
        <v>628</v>
      </c>
      <c r="AD226" s="1"/>
      <c r="AE226" s="145">
        <v>45015</v>
      </c>
      <c r="AF226" s="152">
        <v>176626</v>
      </c>
      <c r="AG226" s="165">
        <v>2755</v>
      </c>
      <c r="AH226" s="165">
        <v>0</v>
      </c>
      <c r="AI226" s="165">
        <v>291</v>
      </c>
      <c r="AJ226" s="290">
        <v>1206.27</v>
      </c>
      <c r="AK226" s="168">
        <v>338</v>
      </c>
      <c r="AL226" s="160">
        <v>25</v>
      </c>
      <c r="AM226" s="139">
        <v>0</v>
      </c>
      <c r="AN226" s="139">
        <v>0</v>
      </c>
      <c r="AO226" s="139">
        <v>0</v>
      </c>
      <c r="AP226" s="139">
        <v>0</v>
      </c>
      <c r="AQ226" s="139">
        <v>629.36</v>
      </c>
      <c r="AR226" s="168">
        <v>0</v>
      </c>
      <c r="AS226" s="139"/>
      <c r="AT226" s="160">
        <f t="shared" si="11"/>
        <v>5244.63</v>
      </c>
      <c r="AU226" s="160">
        <f t="shared" si="10"/>
        <v>5244.63</v>
      </c>
      <c r="AV226" s="1" t="s">
        <v>1021</v>
      </c>
      <c r="AW226" s="152" t="s">
        <v>395</v>
      </c>
      <c r="AX226" s="149">
        <v>0.33333333333333331</v>
      </c>
      <c r="AY226" s="149">
        <v>0.64722222222222225</v>
      </c>
      <c r="AZ226" s="1" t="s">
        <v>613</v>
      </c>
    </row>
    <row r="227" spans="1:52" x14ac:dyDescent="0.35">
      <c r="A227" s="380">
        <v>44999.632638888892</v>
      </c>
      <c r="B227" s="291">
        <v>44986</v>
      </c>
      <c r="C227" s="291" t="s">
        <v>622</v>
      </c>
      <c r="D227" s="124"/>
      <c r="E227" s="124" t="s">
        <v>2845</v>
      </c>
      <c r="F227" s="123" t="s">
        <v>562</v>
      </c>
      <c r="G227" s="124" t="s">
        <v>2109</v>
      </c>
      <c r="H227" s="158" t="s">
        <v>2841</v>
      </c>
      <c r="I227" s="52" t="s">
        <v>2842</v>
      </c>
      <c r="J227" s="124">
        <v>5010</v>
      </c>
      <c r="K227" s="124" t="s">
        <v>2843</v>
      </c>
      <c r="L227" s="155" t="s">
        <v>606</v>
      </c>
      <c r="M227" s="152" t="s">
        <v>607</v>
      </c>
      <c r="N227" s="124">
        <v>63890</v>
      </c>
      <c r="O227" s="242">
        <v>6</v>
      </c>
      <c r="P227" s="152" t="s">
        <v>652</v>
      </c>
      <c r="Q227" s="151">
        <v>9280</v>
      </c>
      <c r="R227" s="151">
        <v>13.715</v>
      </c>
      <c r="S227" s="157">
        <v>426975.38</v>
      </c>
      <c r="T227" s="152" t="s">
        <v>609</v>
      </c>
      <c r="U227" s="155" t="s">
        <v>610</v>
      </c>
      <c r="V227" s="152"/>
      <c r="W227" s="141" t="s">
        <v>2844</v>
      </c>
      <c r="X227" s="141" t="s">
        <v>2838</v>
      </c>
      <c r="Y227" s="141"/>
      <c r="Z227" s="137">
        <v>45013.375</v>
      </c>
      <c r="AA227" s="232">
        <v>45013</v>
      </c>
      <c r="AB227" s="232">
        <v>45014</v>
      </c>
      <c r="AC227" s="169" t="s">
        <v>628</v>
      </c>
      <c r="AD227" s="1"/>
      <c r="AE227" s="145">
        <v>45014</v>
      </c>
      <c r="AF227" s="152">
        <v>176463</v>
      </c>
      <c r="AG227" s="165">
        <v>2755</v>
      </c>
      <c r="AH227" s="165">
        <v>438.83</v>
      </c>
      <c r="AI227" s="165">
        <v>291</v>
      </c>
      <c r="AJ227" s="165">
        <v>326.98</v>
      </c>
      <c r="AK227" s="168">
        <v>338</v>
      </c>
      <c r="AL227" s="160">
        <v>25</v>
      </c>
      <c r="AM227" s="139">
        <v>0</v>
      </c>
      <c r="AN227" s="139">
        <v>0</v>
      </c>
      <c r="AO227" s="139">
        <v>0</v>
      </c>
      <c r="AP227" s="139">
        <v>0</v>
      </c>
      <c r="AQ227" s="139">
        <v>569.29</v>
      </c>
      <c r="AR227" s="168">
        <v>0</v>
      </c>
      <c r="AS227" s="139">
        <v>0</v>
      </c>
      <c r="AT227" s="160">
        <f t="shared" si="11"/>
        <v>4744.0999999999995</v>
      </c>
      <c r="AU227" s="160">
        <f t="shared" si="10"/>
        <v>4744.0999999999995</v>
      </c>
      <c r="AV227" s="1" t="s">
        <v>2747</v>
      </c>
      <c r="AW227" s="152" t="s">
        <v>395</v>
      </c>
      <c r="AX227" s="149">
        <v>0.5541666666666667</v>
      </c>
      <c r="AY227" s="149">
        <v>0.74930555555555556</v>
      </c>
      <c r="AZ227" s="1" t="s">
        <v>613</v>
      </c>
    </row>
    <row r="228" spans="1:52" x14ac:dyDescent="0.35">
      <c r="A228" s="380">
        <v>44999.632638888892</v>
      </c>
      <c r="B228" s="291">
        <v>44986</v>
      </c>
      <c r="C228" s="291" t="s">
        <v>622</v>
      </c>
      <c r="D228" s="124"/>
      <c r="E228" s="124" t="s">
        <v>2845</v>
      </c>
      <c r="F228" s="123" t="s">
        <v>562</v>
      </c>
      <c r="G228" s="124" t="s">
        <v>2109</v>
      </c>
      <c r="H228" s="158" t="s">
        <v>2846</v>
      </c>
      <c r="I228" s="52" t="s">
        <v>2847</v>
      </c>
      <c r="J228" s="124">
        <v>5010</v>
      </c>
      <c r="K228" s="124" t="s">
        <v>2848</v>
      </c>
      <c r="L228" s="155" t="s">
        <v>606</v>
      </c>
      <c r="M228" s="152" t="s">
        <v>607</v>
      </c>
      <c r="N228" s="124">
        <v>63884</v>
      </c>
      <c r="O228" s="242">
        <v>4</v>
      </c>
      <c r="P228" s="152" t="s">
        <v>648</v>
      </c>
      <c r="Q228" s="151">
        <v>14990</v>
      </c>
      <c r="R228" s="151">
        <v>50</v>
      </c>
      <c r="S228" s="157">
        <v>155966.73000000001</v>
      </c>
      <c r="T228" s="152" t="s">
        <v>609</v>
      </c>
      <c r="U228" s="155" t="s">
        <v>610</v>
      </c>
      <c r="V228" s="152"/>
      <c r="W228" s="141" t="s">
        <v>2849</v>
      </c>
      <c r="X228" s="141" t="s">
        <v>564</v>
      </c>
      <c r="Y228" s="141"/>
      <c r="Z228" s="137">
        <v>45013.5</v>
      </c>
      <c r="AA228" s="232">
        <v>45014</v>
      </c>
      <c r="AB228" s="232">
        <v>45014</v>
      </c>
      <c r="AC228" s="169" t="s">
        <v>628</v>
      </c>
      <c r="AD228" s="1"/>
      <c r="AE228" s="145">
        <v>45016</v>
      </c>
      <c r="AF228" s="152">
        <v>176854</v>
      </c>
      <c r="AG228" s="165">
        <v>2755</v>
      </c>
      <c r="AH228" s="165">
        <v>407</v>
      </c>
      <c r="AI228" s="165">
        <v>291</v>
      </c>
      <c r="AJ228" s="165">
        <v>55.97</v>
      </c>
      <c r="AK228" s="168">
        <v>338</v>
      </c>
      <c r="AL228" s="160">
        <v>25</v>
      </c>
      <c r="AM228" s="139">
        <v>0</v>
      </c>
      <c r="AN228" s="139">
        <v>0</v>
      </c>
      <c r="AO228" s="139">
        <v>0</v>
      </c>
      <c r="AP228" s="139">
        <v>0</v>
      </c>
      <c r="AQ228" s="139">
        <v>528</v>
      </c>
      <c r="AR228" s="168">
        <v>0</v>
      </c>
      <c r="AS228" s="139">
        <v>0</v>
      </c>
      <c r="AT228" s="160">
        <f t="shared" si="11"/>
        <v>4399.9699999999993</v>
      </c>
      <c r="AU228" s="160">
        <f t="shared" si="10"/>
        <v>4399.9699999999993</v>
      </c>
      <c r="AV228" s="1" t="s">
        <v>1005</v>
      </c>
      <c r="AW228" s="152" t="s">
        <v>395</v>
      </c>
      <c r="AX228" s="149">
        <v>0.33333333333333331</v>
      </c>
      <c r="AY228" s="149">
        <v>0.59166666666666667</v>
      </c>
      <c r="AZ228" s="1" t="s">
        <v>613</v>
      </c>
    </row>
    <row r="229" spans="1:52" x14ac:dyDescent="0.35">
      <c r="A229" s="380">
        <v>44999.661111111112</v>
      </c>
      <c r="B229" s="291">
        <v>44986</v>
      </c>
      <c r="C229" s="291" t="s">
        <v>622</v>
      </c>
      <c r="D229" s="124"/>
      <c r="E229" s="124" t="s">
        <v>2850</v>
      </c>
      <c r="F229" s="123" t="s">
        <v>562</v>
      </c>
      <c r="G229" s="124" t="s">
        <v>2109</v>
      </c>
      <c r="H229" s="158" t="s">
        <v>2851</v>
      </c>
      <c r="I229" s="52" t="s">
        <v>2852</v>
      </c>
      <c r="J229" s="124">
        <v>5013</v>
      </c>
      <c r="K229" s="124" t="s">
        <v>2853</v>
      </c>
      <c r="L229" s="155" t="s">
        <v>606</v>
      </c>
      <c r="M229" s="152" t="s">
        <v>607</v>
      </c>
      <c r="N229" s="124">
        <v>63935</v>
      </c>
      <c r="O229" s="242">
        <v>1</v>
      </c>
      <c r="P229" s="152" t="s">
        <v>2206</v>
      </c>
      <c r="Q229" s="151">
        <v>21491</v>
      </c>
      <c r="R229" s="151">
        <v>41.02</v>
      </c>
      <c r="S229" s="157">
        <v>298245.7</v>
      </c>
      <c r="T229" s="152" t="s">
        <v>609</v>
      </c>
      <c r="U229" s="155" t="s">
        <v>647</v>
      </c>
      <c r="V229" s="152" t="s">
        <v>2854</v>
      </c>
      <c r="W229" s="127" t="s">
        <v>2855</v>
      </c>
      <c r="X229" s="141" t="s">
        <v>615</v>
      </c>
      <c r="Y229" s="141"/>
      <c r="Z229" s="137">
        <v>45015.208333333336</v>
      </c>
      <c r="AA229" s="232">
        <v>45015</v>
      </c>
      <c r="AB229" s="232">
        <v>45015</v>
      </c>
      <c r="AC229" s="169" t="s">
        <v>2856</v>
      </c>
      <c r="AD229" s="1"/>
      <c r="AE229" s="145">
        <v>45014</v>
      </c>
      <c r="AF229" s="152">
        <v>176547</v>
      </c>
      <c r="AG229" s="165">
        <v>1749</v>
      </c>
      <c r="AH229" s="165">
        <v>255.67</v>
      </c>
      <c r="AI229" s="165">
        <v>254.4</v>
      </c>
      <c r="AJ229" s="165">
        <v>148.25</v>
      </c>
      <c r="AK229" s="168">
        <v>0</v>
      </c>
      <c r="AL229" s="160">
        <v>25</v>
      </c>
      <c r="AM229" s="139">
        <v>0</v>
      </c>
      <c r="AN229" s="139">
        <v>0</v>
      </c>
      <c r="AO229" s="139">
        <v>0</v>
      </c>
      <c r="AP229" s="139">
        <v>0</v>
      </c>
      <c r="AQ229" s="139">
        <v>331.68</v>
      </c>
      <c r="AR229" s="168">
        <v>0</v>
      </c>
      <c r="AS229" s="139">
        <v>0</v>
      </c>
      <c r="AT229" s="160">
        <f t="shared" si="11"/>
        <v>2764</v>
      </c>
      <c r="AU229" s="160">
        <f t="shared" si="10"/>
        <v>2764</v>
      </c>
      <c r="AV229" s="1" t="s">
        <v>2857</v>
      </c>
      <c r="AW229" s="152" t="s">
        <v>395</v>
      </c>
      <c r="AX229" s="149">
        <v>0.34097222222222223</v>
      </c>
      <c r="AY229" s="149">
        <v>0.6645833333333333</v>
      </c>
      <c r="AZ229" s="1" t="s">
        <v>613</v>
      </c>
    </row>
    <row r="230" spans="1:52" x14ac:dyDescent="0.35">
      <c r="A230" s="380">
        <v>44999.661111111112</v>
      </c>
      <c r="B230" s="291">
        <v>44986</v>
      </c>
      <c r="C230" s="291" t="s">
        <v>622</v>
      </c>
      <c r="D230" s="124"/>
      <c r="E230" s="124" t="s">
        <v>2850</v>
      </c>
      <c r="F230" s="123" t="s">
        <v>562</v>
      </c>
      <c r="G230" s="124" t="s">
        <v>2109</v>
      </c>
      <c r="H230" s="158" t="s">
        <v>2851</v>
      </c>
      <c r="I230" s="52" t="s">
        <v>2852</v>
      </c>
      <c r="J230" s="124">
        <v>5013</v>
      </c>
      <c r="K230" s="124" t="s">
        <v>2853</v>
      </c>
      <c r="L230" s="155" t="s">
        <v>606</v>
      </c>
      <c r="M230" s="152" t="s">
        <v>607</v>
      </c>
      <c r="N230" s="124">
        <v>63935</v>
      </c>
      <c r="O230" s="242">
        <v>1</v>
      </c>
      <c r="P230" s="152" t="s">
        <v>2206</v>
      </c>
      <c r="Q230" s="151">
        <v>21491</v>
      </c>
      <c r="R230" s="151">
        <v>41.02</v>
      </c>
      <c r="S230" s="157">
        <v>298245.7</v>
      </c>
      <c r="T230" s="152" t="s">
        <v>609</v>
      </c>
      <c r="U230" s="155" t="s">
        <v>647</v>
      </c>
      <c r="V230" s="152" t="s">
        <v>2854</v>
      </c>
      <c r="W230" s="127" t="s">
        <v>2855</v>
      </c>
      <c r="X230" s="141" t="s">
        <v>615</v>
      </c>
      <c r="Y230" s="141"/>
      <c r="Z230" s="137">
        <v>45015.208333333336</v>
      </c>
      <c r="AA230" s="232">
        <v>45015</v>
      </c>
      <c r="AB230" s="232">
        <v>45015</v>
      </c>
      <c r="AC230" s="169" t="s">
        <v>2856</v>
      </c>
      <c r="AD230" s="1" t="s">
        <v>2858</v>
      </c>
      <c r="AE230" s="145">
        <v>45034</v>
      </c>
      <c r="AF230" s="322">
        <v>178879</v>
      </c>
      <c r="AG230" s="165">
        <v>0</v>
      </c>
      <c r="AH230" s="165">
        <v>245.12</v>
      </c>
      <c r="AI230" s="165">
        <v>0</v>
      </c>
      <c r="AJ230" s="165">
        <v>0</v>
      </c>
      <c r="AK230" s="168">
        <v>0</v>
      </c>
      <c r="AL230" s="160">
        <v>0</v>
      </c>
      <c r="AM230" s="139">
        <v>0</v>
      </c>
      <c r="AN230" s="139">
        <v>0</v>
      </c>
      <c r="AO230" s="139">
        <v>2086.8000000000002</v>
      </c>
      <c r="AP230" s="139">
        <v>0</v>
      </c>
      <c r="AQ230" s="139">
        <v>317.99</v>
      </c>
      <c r="AR230" s="168">
        <v>0</v>
      </c>
      <c r="AS230" s="139">
        <v>0</v>
      </c>
      <c r="AT230" s="160">
        <f t="shared" si="11"/>
        <v>2649.91</v>
      </c>
      <c r="AU230" s="160">
        <f t="shared" si="10"/>
        <v>2649.91</v>
      </c>
      <c r="AV230" s="1" t="s">
        <v>2857</v>
      </c>
      <c r="AW230" s="152" t="s">
        <v>395</v>
      </c>
      <c r="AX230" s="149">
        <v>0.34097222222222223</v>
      </c>
      <c r="AY230" s="149">
        <v>0.6645833333333333</v>
      </c>
      <c r="AZ230" s="1" t="s">
        <v>613</v>
      </c>
    </row>
    <row r="231" spans="1:52" x14ac:dyDescent="0.35">
      <c r="A231" s="380">
        <v>44999.661111111112</v>
      </c>
      <c r="B231" s="291">
        <v>44986</v>
      </c>
      <c r="C231" s="291" t="s">
        <v>622</v>
      </c>
      <c r="D231" s="124"/>
      <c r="E231" s="124" t="s">
        <v>2850</v>
      </c>
      <c r="F231" s="123" t="s">
        <v>562</v>
      </c>
      <c r="G231" s="124" t="s">
        <v>2109</v>
      </c>
      <c r="H231" s="158" t="s">
        <v>2859</v>
      </c>
      <c r="I231" s="52" t="s">
        <v>2860</v>
      </c>
      <c r="J231" s="124">
        <v>5010</v>
      </c>
      <c r="K231" s="124" t="s">
        <v>2861</v>
      </c>
      <c r="L231" s="155" t="s">
        <v>606</v>
      </c>
      <c r="M231" s="152" t="s">
        <v>607</v>
      </c>
      <c r="N231" s="124">
        <v>63915</v>
      </c>
      <c r="O231" s="242">
        <v>4</v>
      </c>
      <c r="P231" s="152" t="s">
        <v>648</v>
      </c>
      <c r="Q231" s="151">
        <v>11456</v>
      </c>
      <c r="R231" s="151">
        <v>80.8</v>
      </c>
      <c r="S231" s="157">
        <v>190070.18</v>
      </c>
      <c r="T231" s="152" t="s">
        <v>609</v>
      </c>
      <c r="U231" s="155" t="s">
        <v>610</v>
      </c>
      <c r="V231" s="152"/>
      <c r="W231" s="127">
        <v>224899657</v>
      </c>
      <c r="X231" s="141" t="s">
        <v>564</v>
      </c>
      <c r="Y231" s="141"/>
      <c r="Z231" s="137">
        <v>45015.375</v>
      </c>
      <c r="AA231" s="232">
        <v>45015</v>
      </c>
      <c r="AB231" s="145">
        <v>45015</v>
      </c>
      <c r="AC231" s="169" t="s">
        <v>628</v>
      </c>
      <c r="AD231" s="1"/>
      <c r="AE231" s="145">
        <v>45016</v>
      </c>
      <c r="AF231" s="152">
        <v>176836</v>
      </c>
      <c r="AG231" s="165">
        <v>2755</v>
      </c>
      <c r="AH231" s="165">
        <v>411.01</v>
      </c>
      <c r="AI231" s="165">
        <v>291</v>
      </c>
      <c r="AJ231" s="165">
        <v>90.17</v>
      </c>
      <c r="AK231" s="168">
        <v>338</v>
      </c>
      <c r="AL231" s="160">
        <v>25</v>
      </c>
      <c r="AM231" s="139">
        <v>0</v>
      </c>
      <c r="AN231" s="139">
        <v>0</v>
      </c>
      <c r="AO231" s="139">
        <v>0</v>
      </c>
      <c r="AP231" s="139">
        <v>0</v>
      </c>
      <c r="AQ231" s="139">
        <v>533.21</v>
      </c>
      <c r="AR231" s="168">
        <v>0</v>
      </c>
      <c r="AS231" s="139">
        <v>0</v>
      </c>
      <c r="AT231" s="160">
        <f t="shared" si="11"/>
        <v>4443.3900000000003</v>
      </c>
      <c r="AU231" s="160">
        <f t="shared" si="10"/>
        <v>4443.3900000000003</v>
      </c>
      <c r="AV231" s="1" t="s">
        <v>1018</v>
      </c>
      <c r="AW231" s="152" t="s">
        <v>395</v>
      </c>
      <c r="AX231" s="149">
        <v>0.4993055555555555</v>
      </c>
      <c r="AY231" s="149">
        <v>0.8125</v>
      </c>
      <c r="AZ231" s="1" t="s">
        <v>613</v>
      </c>
    </row>
    <row r="232" spans="1:52" x14ac:dyDescent="0.35">
      <c r="A232" s="380">
        <v>44999.661111111112</v>
      </c>
      <c r="B232" s="291">
        <v>44986</v>
      </c>
      <c r="C232" s="291" t="s">
        <v>622</v>
      </c>
      <c r="D232" s="124"/>
      <c r="E232" s="124" t="s">
        <v>2850</v>
      </c>
      <c r="F232" s="123" t="s">
        <v>562</v>
      </c>
      <c r="G232" s="124" t="s">
        <v>2109</v>
      </c>
      <c r="H232" s="158" t="s">
        <v>2859</v>
      </c>
      <c r="I232" s="52" t="s">
        <v>2860</v>
      </c>
      <c r="J232" s="124">
        <v>5010</v>
      </c>
      <c r="K232" s="124" t="s">
        <v>2861</v>
      </c>
      <c r="L232" s="155" t="s">
        <v>606</v>
      </c>
      <c r="M232" s="152" t="s">
        <v>607</v>
      </c>
      <c r="N232" s="124">
        <v>63916</v>
      </c>
      <c r="O232" s="242">
        <v>4</v>
      </c>
      <c r="P232" s="152" t="s">
        <v>648</v>
      </c>
      <c r="Q232" s="151">
        <v>9352</v>
      </c>
      <c r="R232" s="151">
        <v>80.8</v>
      </c>
      <c r="S232" s="157">
        <v>122642.05</v>
      </c>
      <c r="T232" s="152" t="s">
        <v>609</v>
      </c>
      <c r="U232" s="155" t="s">
        <v>610</v>
      </c>
      <c r="V232" s="152"/>
      <c r="W232" s="127">
        <v>224899657</v>
      </c>
      <c r="X232" s="141" t="s">
        <v>564</v>
      </c>
      <c r="Y232" s="141"/>
      <c r="Z232" s="137">
        <v>45015.416666666664</v>
      </c>
      <c r="AA232" s="232">
        <v>45015</v>
      </c>
      <c r="AB232" s="232">
        <v>45015</v>
      </c>
      <c r="AC232" s="169" t="s">
        <v>628</v>
      </c>
      <c r="AD232" s="1"/>
      <c r="AE232" s="145">
        <v>45016</v>
      </c>
      <c r="AF232" s="152">
        <v>176858</v>
      </c>
      <c r="AG232" s="165">
        <v>2755</v>
      </c>
      <c r="AH232" s="165">
        <v>403.08</v>
      </c>
      <c r="AI232" s="165">
        <v>291</v>
      </c>
      <c r="AJ232" s="165">
        <v>22.64</v>
      </c>
      <c r="AK232" s="168">
        <v>338</v>
      </c>
      <c r="AL232" s="160">
        <v>25</v>
      </c>
      <c r="AM232" s="139">
        <v>0</v>
      </c>
      <c r="AN232" s="139">
        <v>0</v>
      </c>
      <c r="AO232" s="139">
        <v>0</v>
      </c>
      <c r="AP232" s="139">
        <v>0</v>
      </c>
      <c r="AQ232" s="139">
        <v>522.91999999999996</v>
      </c>
      <c r="AR232" s="168">
        <v>0</v>
      </c>
      <c r="AS232" s="139">
        <v>0</v>
      </c>
      <c r="AT232" s="160">
        <f t="shared" si="11"/>
        <v>4357.6399999999994</v>
      </c>
      <c r="AU232" s="160">
        <f t="shared" si="10"/>
        <v>4357.6399999999994</v>
      </c>
      <c r="AV232" s="1" t="s">
        <v>2862</v>
      </c>
      <c r="AW232" s="152" t="s">
        <v>395</v>
      </c>
      <c r="AX232" s="149">
        <v>0.59722222222222221</v>
      </c>
      <c r="AY232" s="149">
        <v>0.82777777777777783</v>
      </c>
      <c r="AZ232" s="1" t="s">
        <v>613</v>
      </c>
    </row>
    <row r="233" spans="1:52" x14ac:dyDescent="0.35">
      <c r="A233" s="380">
        <v>44999.661111111112</v>
      </c>
      <c r="B233" s="291">
        <v>44986</v>
      </c>
      <c r="C233" s="291" t="s">
        <v>622</v>
      </c>
      <c r="D233" s="124"/>
      <c r="E233" s="124" t="s">
        <v>2850</v>
      </c>
      <c r="F233" s="123" t="s">
        <v>562</v>
      </c>
      <c r="G233" s="124" t="s">
        <v>2109</v>
      </c>
      <c r="H233" s="158" t="s">
        <v>2863</v>
      </c>
      <c r="I233" s="52" t="s">
        <v>2864</v>
      </c>
      <c r="J233" s="124">
        <v>5010</v>
      </c>
      <c r="K233" s="124" t="s">
        <v>2843</v>
      </c>
      <c r="L233" s="155" t="s">
        <v>606</v>
      </c>
      <c r="M233" s="152" t="s">
        <v>607</v>
      </c>
      <c r="N233" s="124">
        <v>63923</v>
      </c>
      <c r="O233" s="242">
        <v>1</v>
      </c>
      <c r="P233" s="152" t="s">
        <v>2206</v>
      </c>
      <c r="Q233" s="151">
        <v>2800</v>
      </c>
      <c r="R233" s="151">
        <v>11.459</v>
      </c>
      <c r="S233" s="157">
        <v>699881.82499999995</v>
      </c>
      <c r="T233" s="152" t="s">
        <v>609</v>
      </c>
      <c r="U233" s="155" t="s">
        <v>647</v>
      </c>
      <c r="V233" s="152" t="s">
        <v>2865</v>
      </c>
      <c r="W233" s="127" t="s">
        <v>2866</v>
      </c>
      <c r="X233" s="141" t="s">
        <v>2838</v>
      </c>
      <c r="Y233" s="141"/>
      <c r="Z233" s="137">
        <v>45016.333333333336</v>
      </c>
      <c r="AA233" s="232">
        <v>45019</v>
      </c>
      <c r="AB233" s="232">
        <v>45019</v>
      </c>
      <c r="AC233" s="169" t="s">
        <v>628</v>
      </c>
      <c r="AD233" s="1"/>
      <c r="AE233" s="145">
        <v>45020</v>
      </c>
      <c r="AF233" s="152">
        <v>177276</v>
      </c>
      <c r="AG233" s="165">
        <v>2755</v>
      </c>
      <c r="AH233" s="165">
        <v>470.88</v>
      </c>
      <c r="AI233" s="165">
        <v>291</v>
      </c>
      <c r="AJ233" s="165">
        <v>599.88</v>
      </c>
      <c r="AK233" s="168">
        <v>338</v>
      </c>
      <c r="AL233" s="160">
        <v>25</v>
      </c>
      <c r="AM233" s="139">
        <v>0</v>
      </c>
      <c r="AN233" s="139">
        <v>0</v>
      </c>
      <c r="AO233" s="139">
        <v>0</v>
      </c>
      <c r="AP233" s="139">
        <v>0</v>
      </c>
      <c r="AQ233" s="139">
        <v>610.88</v>
      </c>
      <c r="AR233" s="168">
        <v>0</v>
      </c>
      <c r="AS233" s="139">
        <v>0</v>
      </c>
      <c r="AT233" s="160">
        <f t="shared" si="11"/>
        <v>5090.6400000000003</v>
      </c>
      <c r="AU233" s="160">
        <f t="shared" si="10"/>
        <v>5090.6400000000003</v>
      </c>
      <c r="AV233" s="1" t="s">
        <v>1313</v>
      </c>
      <c r="AW233" s="152" t="s">
        <v>395</v>
      </c>
      <c r="AX233" s="149">
        <v>0.3743055555555555</v>
      </c>
      <c r="AY233" s="149">
        <v>0.69027777777777777</v>
      </c>
      <c r="AZ233" s="1" t="s">
        <v>613</v>
      </c>
    </row>
    <row r="234" spans="1:52" x14ac:dyDescent="0.35">
      <c r="A234" s="380">
        <v>44999.661111111112</v>
      </c>
      <c r="B234" s="291">
        <v>44986</v>
      </c>
      <c r="C234" s="291" t="s">
        <v>622</v>
      </c>
      <c r="D234" s="124"/>
      <c r="E234" s="124" t="s">
        <v>2850</v>
      </c>
      <c r="F234" s="123" t="s">
        <v>562</v>
      </c>
      <c r="G234" s="124" t="s">
        <v>2109</v>
      </c>
      <c r="H234" s="158" t="s">
        <v>2863</v>
      </c>
      <c r="I234" s="52" t="s">
        <v>2864</v>
      </c>
      <c r="J234" s="124">
        <v>5010</v>
      </c>
      <c r="K234" s="124" t="s">
        <v>2843</v>
      </c>
      <c r="L234" s="155" t="s">
        <v>606</v>
      </c>
      <c r="M234" s="152" t="s">
        <v>607</v>
      </c>
      <c r="N234" s="124">
        <v>63925</v>
      </c>
      <c r="O234" s="242">
        <v>1</v>
      </c>
      <c r="P234" s="152" t="s">
        <v>2206</v>
      </c>
      <c r="Q234" s="151">
        <v>5430</v>
      </c>
      <c r="R234" s="151">
        <v>29.805</v>
      </c>
      <c r="S234" s="157">
        <v>827172.98</v>
      </c>
      <c r="T234" s="152" t="s">
        <v>609</v>
      </c>
      <c r="U234" s="155" t="s">
        <v>647</v>
      </c>
      <c r="V234" s="152" t="s">
        <v>2867</v>
      </c>
      <c r="W234" s="127" t="s">
        <v>2866</v>
      </c>
      <c r="X234" s="141" t="s">
        <v>2838</v>
      </c>
      <c r="Y234" s="141"/>
      <c r="Z234" s="137">
        <v>45016.333333333336</v>
      </c>
      <c r="AA234" s="232">
        <v>45019</v>
      </c>
      <c r="AB234" s="232">
        <v>45019</v>
      </c>
      <c r="AC234" s="169" t="s">
        <v>628</v>
      </c>
      <c r="AD234" s="1"/>
      <c r="AE234" s="145">
        <v>45020</v>
      </c>
      <c r="AF234" s="152">
        <v>177200</v>
      </c>
      <c r="AG234" s="165">
        <v>2755</v>
      </c>
      <c r="AH234" s="165">
        <v>485.84</v>
      </c>
      <c r="AI234" s="165">
        <v>291</v>
      </c>
      <c r="AJ234" s="165">
        <v>727.17</v>
      </c>
      <c r="AK234" s="168">
        <v>338</v>
      </c>
      <c r="AL234" s="160">
        <v>25</v>
      </c>
      <c r="AM234" s="139">
        <v>0</v>
      </c>
      <c r="AN234" s="139">
        <v>0</v>
      </c>
      <c r="AO234" s="139">
        <v>0</v>
      </c>
      <c r="AP234" s="139">
        <v>0</v>
      </c>
      <c r="AQ234" s="139">
        <v>630.27</v>
      </c>
      <c r="AR234" s="168">
        <v>0</v>
      </c>
      <c r="AS234" s="139">
        <v>0</v>
      </c>
      <c r="AT234" s="160">
        <f t="shared" si="11"/>
        <v>5252.2800000000007</v>
      </c>
      <c r="AU234" s="160">
        <f t="shared" ref="AU234:AU265" si="12">AT234</f>
        <v>5252.2800000000007</v>
      </c>
      <c r="AV234" s="1" t="s">
        <v>2868</v>
      </c>
      <c r="AW234" s="152" t="s">
        <v>395</v>
      </c>
      <c r="AX234" s="149">
        <v>0.32291666666666669</v>
      </c>
      <c r="AY234" s="149">
        <v>0.43194444444444446</v>
      </c>
      <c r="AZ234" s="1" t="s">
        <v>613</v>
      </c>
    </row>
    <row r="235" spans="1:52" x14ac:dyDescent="0.35">
      <c r="A235" s="380">
        <v>44999.661111111112</v>
      </c>
      <c r="B235" s="291">
        <v>44986</v>
      </c>
      <c r="C235" s="291" t="s">
        <v>622</v>
      </c>
      <c r="D235" s="124"/>
      <c r="E235" s="124" t="s">
        <v>2850</v>
      </c>
      <c r="F235" s="123" t="s">
        <v>562</v>
      </c>
      <c r="G235" s="124" t="s">
        <v>2109</v>
      </c>
      <c r="H235" s="158" t="s">
        <v>2869</v>
      </c>
      <c r="I235" s="52" t="s">
        <v>2870</v>
      </c>
      <c r="J235" s="124">
        <v>5013</v>
      </c>
      <c r="K235" s="124" t="s">
        <v>2871</v>
      </c>
      <c r="L235" s="155" t="s">
        <v>606</v>
      </c>
      <c r="M235" s="152" t="s">
        <v>607</v>
      </c>
      <c r="N235" s="124">
        <v>63947</v>
      </c>
      <c r="O235" s="242">
        <v>12</v>
      </c>
      <c r="P235" s="152" t="s">
        <v>648</v>
      </c>
      <c r="Q235" s="151">
        <v>24014</v>
      </c>
      <c r="R235" s="151">
        <v>34.29</v>
      </c>
      <c r="S235" s="157">
        <v>1070419.1000000001</v>
      </c>
      <c r="T235" s="152" t="s">
        <v>609</v>
      </c>
      <c r="U235" s="155" t="s">
        <v>610</v>
      </c>
      <c r="V235" s="152"/>
      <c r="W235" s="127" t="s">
        <v>2872</v>
      </c>
      <c r="X235" s="141" t="s">
        <v>615</v>
      </c>
      <c r="Y235" s="141"/>
      <c r="Z235" s="137">
        <v>45019.708333333336</v>
      </c>
      <c r="AA235" s="232">
        <v>45020</v>
      </c>
      <c r="AB235" s="145">
        <v>45020</v>
      </c>
      <c r="AC235" s="169" t="s">
        <v>628</v>
      </c>
      <c r="AD235" s="1"/>
      <c r="AE235" s="145">
        <v>45020</v>
      </c>
      <c r="AF235" s="152">
        <v>177260</v>
      </c>
      <c r="AG235" s="165">
        <v>2755</v>
      </c>
      <c r="AH235" s="165">
        <v>465.43</v>
      </c>
      <c r="AI235" s="165">
        <v>212</v>
      </c>
      <c r="AJ235" s="165">
        <v>970.42</v>
      </c>
      <c r="AK235" s="168">
        <v>0</v>
      </c>
      <c r="AL235" s="160">
        <v>25</v>
      </c>
      <c r="AM235" s="139">
        <v>0</v>
      </c>
      <c r="AN235" s="139">
        <v>0</v>
      </c>
      <c r="AO235" s="139">
        <v>0</v>
      </c>
      <c r="AP235" s="139">
        <v>0</v>
      </c>
      <c r="AQ235" s="139">
        <v>603.79999999999995</v>
      </c>
      <c r="AR235" s="168">
        <v>0</v>
      </c>
      <c r="AS235" s="139">
        <v>0</v>
      </c>
      <c r="AT235" s="160">
        <f t="shared" si="11"/>
        <v>5031.6499999999996</v>
      </c>
      <c r="AU235" s="160">
        <f t="shared" si="12"/>
        <v>5031.6499999999996</v>
      </c>
      <c r="AV235" s="1" t="s">
        <v>1248</v>
      </c>
      <c r="AW235" s="152" t="s">
        <v>395</v>
      </c>
      <c r="AX235" s="149">
        <v>0.34722222222222227</v>
      </c>
      <c r="AY235" s="149">
        <v>0.6479166666666667</v>
      </c>
      <c r="AZ235" s="1" t="s">
        <v>613</v>
      </c>
    </row>
    <row r="236" spans="1:52" x14ac:dyDescent="0.35">
      <c r="A236" s="380">
        <v>44999.661111111112</v>
      </c>
      <c r="B236" s="291">
        <v>44986</v>
      </c>
      <c r="C236" s="291" t="s">
        <v>622</v>
      </c>
      <c r="D236" s="124"/>
      <c r="E236" s="124" t="s">
        <v>2850</v>
      </c>
      <c r="F236" s="123" t="s">
        <v>562</v>
      </c>
      <c r="G236" s="124" t="s">
        <v>2109</v>
      </c>
      <c r="H236" s="158" t="s">
        <v>2869</v>
      </c>
      <c r="I236" s="52" t="s">
        <v>2870</v>
      </c>
      <c r="J236" s="124">
        <v>5013</v>
      </c>
      <c r="K236" s="124" t="s">
        <v>2871</v>
      </c>
      <c r="L236" s="155" t="s">
        <v>606</v>
      </c>
      <c r="M236" s="152" t="s">
        <v>607</v>
      </c>
      <c r="N236" s="124">
        <v>63948</v>
      </c>
      <c r="O236" s="242">
        <v>11</v>
      </c>
      <c r="P236" s="152" t="s">
        <v>648</v>
      </c>
      <c r="Q236" s="151">
        <v>24014</v>
      </c>
      <c r="R236" s="151">
        <v>34.29</v>
      </c>
      <c r="S236" s="157">
        <v>1070419.1000000001</v>
      </c>
      <c r="T236" s="152" t="s">
        <v>609</v>
      </c>
      <c r="U236" s="155" t="s">
        <v>610</v>
      </c>
      <c r="V236" s="152"/>
      <c r="W236" s="127" t="s">
        <v>2872</v>
      </c>
      <c r="X236" s="141" t="s">
        <v>615</v>
      </c>
      <c r="Y236" s="141"/>
      <c r="Z236" s="137">
        <v>45019.708333333336</v>
      </c>
      <c r="AA236" s="232">
        <v>45020</v>
      </c>
      <c r="AB236" s="145">
        <v>45020</v>
      </c>
      <c r="AC236" s="169" t="s">
        <v>628</v>
      </c>
      <c r="AD236" s="1"/>
      <c r="AE236" s="145">
        <v>45020</v>
      </c>
      <c r="AF236" s="152">
        <v>177272</v>
      </c>
      <c r="AG236" s="165">
        <v>2755</v>
      </c>
      <c r="AH236" s="165">
        <v>368.1</v>
      </c>
      <c r="AI236" s="165">
        <v>212</v>
      </c>
      <c r="AJ236" s="165">
        <v>141.80000000000001</v>
      </c>
      <c r="AK236" s="168">
        <v>0</v>
      </c>
      <c r="AL236" s="160">
        <v>25</v>
      </c>
      <c r="AM236" s="139">
        <v>0</v>
      </c>
      <c r="AN236" s="139">
        <v>0</v>
      </c>
      <c r="AO236" s="139">
        <v>0</v>
      </c>
      <c r="AP236" s="139">
        <v>0</v>
      </c>
      <c r="AQ236" s="139">
        <v>477.53</v>
      </c>
      <c r="AR236" s="168">
        <v>0</v>
      </c>
      <c r="AS236" s="139">
        <v>0</v>
      </c>
      <c r="AT236" s="160">
        <f t="shared" si="11"/>
        <v>3979.4300000000003</v>
      </c>
      <c r="AU236" s="160">
        <f t="shared" si="12"/>
        <v>3979.4300000000003</v>
      </c>
      <c r="AV236" s="1" t="s">
        <v>2747</v>
      </c>
      <c r="AW236" s="152" t="s">
        <v>395</v>
      </c>
      <c r="AX236" s="149">
        <v>0.34652777777777777</v>
      </c>
      <c r="AY236" s="149">
        <v>0.60416666666666663</v>
      </c>
      <c r="AZ236" s="1" t="s">
        <v>613</v>
      </c>
    </row>
    <row r="237" spans="1:52" x14ac:dyDescent="0.35">
      <c r="A237" s="380">
        <v>44999.661111111112</v>
      </c>
      <c r="B237" s="291">
        <v>44986</v>
      </c>
      <c r="C237" s="291" t="s">
        <v>622</v>
      </c>
      <c r="D237" s="124"/>
      <c r="E237" s="124" t="s">
        <v>2850</v>
      </c>
      <c r="F237" s="123" t="s">
        <v>562</v>
      </c>
      <c r="G237" s="124" t="s">
        <v>2109</v>
      </c>
      <c r="H237" s="158" t="s">
        <v>2873</v>
      </c>
      <c r="I237" s="52" t="s">
        <v>2874</v>
      </c>
      <c r="J237" s="124">
        <v>5010</v>
      </c>
      <c r="K237" s="124" t="s">
        <v>2875</v>
      </c>
      <c r="L237" s="155" t="s">
        <v>606</v>
      </c>
      <c r="M237" s="152" t="s">
        <v>607</v>
      </c>
      <c r="N237" s="124">
        <v>63949</v>
      </c>
      <c r="O237" s="242">
        <v>1</v>
      </c>
      <c r="P237" s="152" t="s">
        <v>2206</v>
      </c>
      <c r="Q237" s="151">
        <v>2698</v>
      </c>
      <c r="R237" s="151">
        <v>19.309999999999999</v>
      </c>
      <c r="S237" s="157">
        <v>1137557.26</v>
      </c>
      <c r="T237" s="152" t="s">
        <v>609</v>
      </c>
      <c r="U237" s="155" t="s">
        <v>610</v>
      </c>
      <c r="V237" s="152" t="s">
        <v>2876</v>
      </c>
      <c r="W237" s="127" t="s">
        <v>2877</v>
      </c>
      <c r="X237" s="141" t="s">
        <v>2878</v>
      </c>
      <c r="Y237" s="141"/>
      <c r="Z237" s="137">
        <v>45020.333333333336</v>
      </c>
      <c r="AA237" s="232">
        <v>45020</v>
      </c>
      <c r="AB237" s="145">
        <v>45020</v>
      </c>
      <c r="AC237" s="169" t="s">
        <v>628</v>
      </c>
      <c r="AD237" s="1"/>
      <c r="AE237" s="145">
        <v>45020</v>
      </c>
      <c r="AF237" s="152">
        <v>177302</v>
      </c>
      <c r="AG237" s="165">
        <v>2755</v>
      </c>
      <c r="AH237" s="165">
        <v>473.31</v>
      </c>
      <c r="AI237" s="165">
        <v>212</v>
      </c>
      <c r="AJ237" s="165">
        <v>1037.56</v>
      </c>
      <c r="AK237" s="168">
        <v>0</v>
      </c>
      <c r="AL237" s="160">
        <v>25</v>
      </c>
      <c r="AM237" s="139">
        <v>0</v>
      </c>
      <c r="AN237" s="139">
        <v>0</v>
      </c>
      <c r="AO237" s="139">
        <v>0</v>
      </c>
      <c r="AP237" s="139">
        <v>0</v>
      </c>
      <c r="AQ237" s="139">
        <v>614.03</v>
      </c>
      <c r="AR237" s="168">
        <v>0</v>
      </c>
      <c r="AS237" s="139">
        <v>0</v>
      </c>
      <c r="AT237" s="160">
        <f t="shared" si="11"/>
        <v>5116.8999999999996</v>
      </c>
      <c r="AU237" s="160">
        <f t="shared" si="12"/>
        <v>5116.8999999999996</v>
      </c>
      <c r="AV237" s="1" t="s">
        <v>1981</v>
      </c>
      <c r="AW237" s="152" t="s">
        <v>395</v>
      </c>
      <c r="AX237" s="149">
        <v>0.5805555555555556</v>
      </c>
      <c r="AY237" s="149">
        <v>0.65763888888888888</v>
      </c>
      <c r="AZ237" s="1" t="s">
        <v>613</v>
      </c>
    </row>
    <row r="238" spans="1:52" x14ac:dyDescent="0.35">
      <c r="A238" s="380">
        <v>44999.661111111112</v>
      </c>
      <c r="B238" s="291">
        <v>44986</v>
      </c>
      <c r="C238" s="291" t="s">
        <v>622</v>
      </c>
      <c r="D238" s="124"/>
      <c r="E238" s="124" t="s">
        <v>2850</v>
      </c>
      <c r="F238" s="123" t="s">
        <v>562</v>
      </c>
      <c r="G238" s="124" t="s">
        <v>2109</v>
      </c>
      <c r="H238" s="158" t="s">
        <v>2879</v>
      </c>
      <c r="I238" s="52" t="s">
        <v>2880</v>
      </c>
      <c r="J238" s="124">
        <v>5010</v>
      </c>
      <c r="K238" s="124" t="s">
        <v>2881</v>
      </c>
      <c r="L238" s="155" t="s">
        <v>606</v>
      </c>
      <c r="M238" s="152" t="s">
        <v>607</v>
      </c>
      <c r="N238" s="124">
        <v>63858</v>
      </c>
      <c r="O238" s="242">
        <v>3</v>
      </c>
      <c r="P238" s="152" t="s">
        <v>648</v>
      </c>
      <c r="Q238" s="151">
        <v>12675</v>
      </c>
      <c r="R238" s="151">
        <v>50</v>
      </c>
      <c r="S238" s="157">
        <v>178785.12</v>
      </c>
      <c r="T238" s="152" t="s">
        <v>609</v>
      </c>
      <c r="U238" s="155" t="s">
        <v>610</v>
      </c>
      <c r="V238" s="152"/>
      <c r="W238" s="127" t="s">
        <v>2882</v>
      </c>
      <c r="X238" s="141" t="s">
        <v>564</v>
      </c>
      <c r="Y238" s="141"/>
      <c r="Z238" s="137">
        <v>45020.583333333336</v>
      </c>
      <c r="AA238" s="232">
        <v>45021</v>
      </c>
      <c r="AB238" s="145">
        <v>45021</v>
      </c>
      <c r="AC238" s="169" t="s">
        <v>628</v>
      </c>
      <c r="AD238" s="1"/>
      <c r="AE238" s="145">
        <v>45021</v>
      </c>
      <c r="AF238" s="152">
        <v>177432</v>
      </c>
      <c r="AG238" s="165">
        <v>2755</v>
      </c>
      <c r="AH238" s="165">
        <v>360.7</v>
      </c>
      <c r="AI238" s="165">
        <v>212</v>
      </c>
      <c r="AJ238" s="165">
        <v>78.790000000000006</v>
      </c>
      <c r="AK238" s="168">
        <v>0</v>
      </c>
      <c r="AL238" s="160">
        <v>25</v>
      </c>
      <c r="AM238" s="139">
        <v>0</v>
      </c>
      <c r="AN238" s="139">
        <v>0</v>
      </c>
      <c r="AO238" s="139">
        <v>0</v>
      </c>
      <c r="AP238" s="139">
        <v>0</v>
      </c>
      <c r="AQ238" s="139">
        <v>467.93</v>
      </c>
      <c r="AR238" s="168">
        <v>0</v>
      </c>
      <c r="AS238" s="139">
        <v>0</v>
      </c>
      <c r="AT238" s="160">
        <f t="shared" si="11"/>
        <v>3899.4199999999996</v>
      </c>
      <c r="AU238" s="160">
        <f t="shared" si="12"/>
        <v>3899.4199999999996</v>
      </c>
      <c r="AV238" s="1" t="s">
        <v>1020</v>
      </c>
      <c r="AW238" s="152" t="s">
        <v>395</v>
      </c>
      <c r="AX238" s="149">
        <v>0.35416666666666669</v>
      </c>
      <c r="AY238" s="149">
        <v>0.62291666666666667</v>
      </c>
      <c r="AZ238" s="1" t="s">
        <v>613</v>
      </c>
    </row>
    <row r="239" spans="1:52" x14ac:dyDescent="0.35">
      <c r="A239" s="380">
        <v>45000.387499999997</v>
      </c>
      <c r="B239" s="291">
        <v>44986</v>
      </c>
      <c r="C239" s="291" t="s">
        <v>622</v>
      </c>
      <c r="D239" s="124"/>
      <c r="E239" s="124" t="s">
        <v>2883</v>
      </c>
      <c r="F239" s="123" t="s">
        <v>562</v>
      </c>
      <c r="G239" s="124" t="s">
        <v>2109</v>
      </c>
      <c r="H239" s="158" t="s">
        <v>2884</v>
      </c>
      <c r="I239" s="52" t="s">
        <v>2885</v>
      </c>
      <c r="J239" s="124">
        <v>5010</v>
      </c>
      <c r="K239" s="124" t="s">
        <v>2886</v>
      </c>
      <c r="L239" s="155" t="s">
        <v>606</v>
      </c>
      <c r="M239" s="152" t="s">
        <v>607</v>
      </c>
      <c r="N239" s="124">
        <v>63886</v>
      </c>
      <c r="O239" s="242">
        <v>4</v>
      </c>
      <c r="P239" s="152" t="s">
        <v>648</v>
      </c>
      <c r="Q239" s="151">
        <v>12600</v>
      </c>
      <c r="R239" s="151">
        <v>50</v>
      </c>
      <c r="S239" s="157">
        <v>148955.39000000001</v>
      </c>
      <c r="T239" s="152" t="s">
        <v>609</v>
      </c>
      <c r="U239" s="155" t="s">
        <v>610</v>
      </c>
      <c r="V239" s="152"/>
      <c r="W239" s="141" t="s">
        <v>2887</v>
      </c>
      <c r="X239" s="141" t="s">
        <v>564</v>
      </c>
      <c r="Y239" s="141"/>
      <c r="Z239" s="137">
        <v>45013.708333333336</v>
      </c>
      <c r="AA239" s="232">
        <v>45014</v>
      </c>
      <c r="AB239" s="145">
        <v>45014</v>
      </c>
      <c r="AC239" s="169" t="s">
        <v>628</v>
      </c>
      <c r="AD239" s="1"/>
      <c r="AE239" s="145">
        <v>45014</v>
      </c>
      <c r="AF239" s="152">
        <v>176458</v>
      </c>
      <c r="AG239" s="165">
        <v>2755</v>
      </c>
      <c r="AH239" s="165">
        <v>406.17</v>
      </c>
      <c r="AI239" s="165">
        <v>291</v>
      </c>
      <c r="AJ239" s="165">
        <v>48.96</v>
      </c>
      <c r="AK239" s="168">
        <v>338</v>
      </c>
      <c r="AL239" s="160">
        <v>25</v>
      </c>
      <c r="AM239" s="139">
        <v>0</v>
      </c>
      <c r="AN239" s="139">
        <v>0</v>
      </c>
      <c r="AO239" s="139">
        <v>0</v>
      </c>
      <c r="AP239" s="139">
        <v>0</v>
      </c>
      <c r="AQ239" s="139">
        <v>526.92999999999995</v>
      </c>
      <c r="AR239" s="168">
        <v>0</v>
      </c>
      <c r="AS239" s="139">
        <v>0</v>
      </c>
      <c r="AT239" s="160">
        <f t="shared" si="11"/>
        <v>4391.0600000000004</v>
      </c>
      <c r="AU239" s="160">
        <f t="shared" si="12"/>
        <v>4391.0600000000004</v>
      </c>
      <c r="AV239" s="1" t="s">
        <v>2888</v>
      </c>
      <c r="AW239" s="152" t="s">
        <v>395</v>
      </c>
      <c r="AX239" s="149">
        <v>0.29166666666666669</v>
      </c>
      <c r="AY239" s="149">
        <v>0.44861111111111113</v>
      </c>
      <c r="AZ239" s="1" t="s">
        <v>613</v>
      </c>
    </row>
    <row r="240" spans="1:52" x14ac:dyDescent="0.35">
      <c r="A240" s="380">
        <v>45000.401388888888</v>
      </c>
      <c r="B240" s="291">
        <v>44986</v>
      </c>
      <c r="C240" s="291" t="s">
        <v>622</v>
      </c>
      <c r="D240" s="124"/>
      <c r="E240" s="124" t="s">
        <v>2889</v>
      </c>
      <c r="F240" s="123" t="s">
        <v>562</v>
      </c>
      <c r="G240" s="124" t="s">
        <v>2109</v>
      </c>
      <c r="H240" s="158" t="s">
        <v>2851</v>
      </c>
      <c r="I240" s="52" t="s">
        <v>2852</v>
      </c>
      <c r="J240" s="124">
        <v>5013</v>
      </c>
      <c r="K240" s="124" t="s">
        <v>2853</v>
      </c>
      <c r="L240" s="155" t="s">
        <v>606</v>
      </c>
      <c r="M240" s="152" t="s">
        <v>607</v>
      </c>
      <c r="N240" s="124">
        <v>63934</v>
      </c>
      <c r="O240" s="242">
        <v>1</v>
      </c>
      <c r="P240" s="152" t="s">
        <v>2206</v>
      </c>
      <c r="Q240" s="151">
        <v>25931</v>
      </c>
      <c r="R240" s="151">
        <v>39.49</v>
      </c>
      <c r="S240" s="157">
        <v>377659.96</v>
      </c>
      <c r="T240" s="152" t="s">
        <v>609</v>
      </c>
      <c r="U240" s="155" t="s">
        <v>647</v>
      </c>
      <c r="V240" s="152" t="s">
        <v>2890</v>
      </c>
      <c r="W240" s="127" t="s">
        <v>2855</v>
      </c>
      <c r="X240" s="141" t="s">
        <v>615</v>
      </c>
      <c r="Y240" s="141"/>
      <c r="Z240" s="137">
        <v>45015.208333333336</v>
      </c>
      <c r="AA240" s="232">
        <v>45015</v>
      </c>
      <c r="AB240" s="145">
        <v>45015</v>
      </c>
      <c r="AC240" s="169" t="s">
        <v>2856</v>
      </c>
      <c r="AD240" s="1"/>
      <c r="AE240" s="145">
        <v>45014</v>
      </c>
      <c r="AF240" s="152">
        <v>176546</v>
      </c>
      <c r="AG240" s="165">
        <v>1749</v>
      </c>
      <c r="AH240" s="165">
        <v>265</v>
      </c>
      <c r="AI240" s="165">
        <v>254.4</v>
      </c>
      <c r="AJ240" s="165">
        <v>227.66</v>
      </c>
      <c r="AK240" s="168">
        <v>0</v>
      </c>
      <c r="AL240" s="160">
        <v>25</v>
      </c>
      <c r="AM240" s="139">
        <v>0</v>
      </c>
      <c r="AN240" s="139">
        <v>0</v>
      </c>
      <c r="AO240" s="139">
        <v>0</v>
      </c>
      <c r="AP240" s="139">
        <v>0</v>
      </c>
      <c r="AQ240" s="139">
        <v>343.78</v>
      </c>
      <c r="AR240" s="168">
        <v>0</v>
      </c>
      <c r="AS240" s="139">
        <v>0</v>
      </c>
      <c r="AT240" s="160">
        <f t="shared" si="11"/>
        <v>2864.84</v>
      </c>
      <c r="AU240" s="160">
        <f t="shared" si="12"/>
        <v>2864.84</v>
      </c>
      <c r="AV240" s="1" t="s">
        <v>2891</v>
      </c>
      <c r="AW240" s="152" t="s">
        <v>395</v>
      </c>
      <c r="AX240" s="149">
        <v>0.3298611111111111</v>
      </c>
      <c r="AY240" s="149">
        <v>0.76111111111111107</v>
      </c>
      <c r="AZ240" s="1" t="s">
        <v>613</v>
      </c>
    </row>
    <row r="241" spans="1:52" x14ac:dyDescent="0.35">
      <c r="A241" s="380">
        <v>45000.431944444441</v>
      </c>
      <c r="B241" s="291">
        <v>44986</v>
      </c>
      <c r="C241" s="291" t="s">
        <v>622</v>
      </c>
      <c r="D241" s="124"/>
      <c r="E241" s="124" t="s">
        <v>2892</v>
      </c>
      <c r="F241" s="123" t="s">
        <v>562</v>
      </c>
      <c r="G241" s="124" t="s">
        <v>2109</v>
      </c>
      <c r="H241" s="158" t="s">
        <v>2851</v>
      </c>
      <c r="I241" s="52" t="s">
        <v>2852</v>
      </c>
      <c r="J241" s="124">
        <v>5013</v>
      </c>
      <c r="K241" s="124" t="s">
        <v>2853</v>
      </c>
      <c r="L241" s="155" t="s">
        <v>606</v>
      </c>
      <c r="M241" s="152" t="s">
        <v>607</v>
      </c>
      <c r="N241" s="124">
        <v>63934</v>
      </c>
      <c r="O241" s="242">
        <v>1</v>
      </c>
      <c r="P241" s="152" t="s">
        <v>2206</v>
      </c>
      <c r="Q241" s="151">
        <v>25931</v>
      </c>
      <c r="R241" s="151">
        <v>39.49</v>
      </c>
      <c r="S241" s="157">
        <v>377659.96</v>
      </c>
      <c r="T241" s="152" t="s">
        <v>609</v>
      </c>
      <c r="U241" s="155" t="s">
        <v>647</v>
      </c>
      <c r="V241" s="152" t="s">
        <v>2890</v>
      </c>
      <c r="W241" s="127" t="s">
        <v>2855</v>
      </c>
      <c r="X241" s="141" t="s">
        <v>615</v>
      </c>
      <c r="Y241" s="141"/>
      <c r="Z241" s="137">
        <v>45015.208333333336</v>
      </c>
      <c r="AA241" s="232">
        <v>45015</v>
      </c>
      <c r="AB241" s="145">
        <v>45015</v>
      </c>
      <c r="AC241" s="169" t="s">
        <v>2856</v>
      </c>
      <c r="AD241" s="1" t="s">
        <v>2893</v>
      </c>
      <c r="AE241" s="145">
        <v>45020</v>
      </c>
      <c r="AF241" s="322">
        <v>177153</v>
      </c>
      <c r="AG241" s="165">
        <v>349.8</v>
      </c>
      <c r="AH241" s="165">
        <v>63.64</v>
      </c>
      <c r="AI241" s="165">
        <v>0</v>
      </c>
      <c r="AJ241" s="165">
        <v>0</v>
      </c>
      <c r="AK241" s="168">
        <v>0</v>
      </c>
      <c r="AL241" s="160">
        <v>0</v>
      </c>
      <c r="AM241" s="139">
        <v>0</v>
      </c>
      <c r="AN241" s="139">
        <v>0</v>
      </c>
      <c r="AO241" s="139">
        <v>192</v>
      </c>
      <c r="AP241" s="139">
        <v>0</v>
      </c>
      <c r="AQ241" s="139">
        <v>82.56</v>
      </c>
      <c r="AR241" s="168">
        <v>0</v>
      </c>
      <c r="AS241" s="139">
        <v>0</v>
      </c>
      <c r="AT241" s="160">
        <f t="shared" si="11"/>
        <v>688</v>
      </c>
      <c r="AU241" s="160">
        <f t="shared" si="12"/>
        <v>688</v>
      </c>
      <c r="AV241" s="1" t="s">
        <v>2891</v>
      </c>
      <c r="AW241" s="152" t="s">
        <v>395</v>
      </c>
      <c r="AX241" s="149">
        <v>0.3298611111111111</v>
      </c>
      <c r="AY241" s="149">
        <v>0.76111111111111107</v>
      </c>
      <c r="AZ241" s="1" t="s">
        <v>613</v>
      </c>
    </row>
    <row r="242" spans="1:52" x14ac:dyDescent="0.35">
      <c r="A242" s="380">
        <v>45000.486805555556</v>
      </c>
      <c r="B242" s="291">
        <v>44986</v>
      </c>
      <c r="C242" s="291" t="s">
        <v>622</v>
      </c>
      <c r="D242" s="124"/>
      <c r="E242" s="124" t="s">
        <v>2894</v>
      </c>
      <c r="F242" s="123" t="s">
        <v>562</v>
      </c>
      <c r="G242" s="124" t="s">
        <v>2109</v>
      </c>
      <c r="H242" s="158" t="s">
        <v>2895</v>
      </c>
      <c r="I242" s="52" t="s">
        <v>2896</v>
      </c>
      <c r="J242" s="124">
        <v>5010</v>
      </c>
      <c r="K242" s="124" t="s">
        <v>2897</v>
      </c>
      <c r="L242" s="155" t="s">
        <v>606</v>
      </c>
      <c r="M242" s="152" t="s">
        <v>607</v>
      </c>
      <c r="N242" s="124">
        <v>63887</v>
      </c>
      <c r="O242" s="242">
        <v>3</v>
      </c>
      <c r="P242" s="152" t="s">
        <v>648</v>
      </c>
      <c r="Q242" s="151">
        <v>9385</v>
      </c>
      <c r="R242" s="151">
        <v>50</v>
      </c>
      <c r="S242" s="157">
        <v>107370.13</v>
      </c>
      <c r="T242" s="152" t="s">
        <v>609</v>
      </c>
      <c r="U242" s="155" t="s">
        <v>610</v>
      </c>
      <c r="V242" s="152"/>
      <c r="W242" s="141" t="s">
        <v>2898</v>
      </c>
      <c r="X242" s="141" t="s">
        <v>564</v>
      </c>
      <c r="Y242" s="141"/>
      <c r="Z242" s="137">
        <v>45013.5</v>
      </c>
      <c r="AA242" s="232">
        <v>45014</v>
      </c>
      <c r="AB242" s="145">
        <v>45014</v>
      </c>
      <c r="AC242" s="169" t="s">
        <v>628</v>
      </c>
      <c r="AD242" s="1"/>
      <c r="AE242" s="145">
        <v>45014</v>
      </c>
      <c r="AF242" s="152">
        <v>176459</v>
      </c>
      <c r="AG242" s="165">
        <v>2755</v>
      </c>
      <c r="AH242" s="165">
        <v>401.29</v>
      </c>
      <c r="AI242" s="165">
        <v>291</v>
      </c>
      <c r="AJ242" s="165">
        <v>7.37</v>
      </c>
      <c r="AK242" s="168">
        <v>338</v>
      </c>
      <c r="AL242" s="160">
        <v>25</v>
      </c>
      <c r="AM242" s="139">
        <v>0</v>
      </c>
      <c r="AN242" s="139">
        <v>0</v>
      </c>
      <c r="AO242" s="139">
        <v>0</v>
      </c>
      <c r="AP242" s="139">
        <v>0</v>
      </c>
      <c r="AQ242" s="139">
        <v>520.59</v>
      </c>
      <c r="AR242" s="168">
        <v>0</v>
      </c>
      <c r="AS242" s="139">
        <v>0</v>
      </c>
      <c r="AT242" s="160">
        <f t="shared" si="11"/>
        <v>4338.25</v>
      </c>
      <c r="AU242" s="160">
        <f t="shared" si="12"/>
        <v>4338.25</v>
      </c>
      <c r="AV242" s="1" t="s">
        <v>2899</v>
      </c>
      <c r="AW242" s="152" t="s">
        <v>395</v>
      </c>
      <c r="AX242" s="149">
        <v>0.29166666666666669</v>
      </c>
      <c r="AY242" s="149">
        <v>0.48541666666666666</v>
      </c>
      <c r="AZ242" s="1" t="s">
        <v>613</v>
      </c>
    </row>
    <row r="243" spans="1:52" x14ac:dyDescent="0.35">
      <c r="A243" s="380">
        <v>45002.362500000003</v>
      </c>
      <c r="B243" s="291">
        <v>44986</v>
      </c>
      <c r="C243" s="291" t="s">
        <v>622</v>
      </c>
      <c r="D243" s="124"/>
      <c r="E243" s="124" t="s">
        <v>2900</v>
      </c>
      <c r="F243" s="123" t="s">
        <v>562</v>
      </c>
      <c r="G243" s="124" t="s">
        <v>2109</v>
      </c>
      <c r="H243" s="158" t="s">
        <v>2879</v>
      </c>
      <c r="I243" s="52" t="s">
        <v>2880</v>
      </c>
      <c r="J243" s="124">
        <v>5010</v>
      </c>
      <c r="K243" s="124" t="s">
        <v>2881</v>
      </c>
      <c r="L243" s="155" t="s">
        <v>606</v>
      </c>
      <c r="M243" s="152" t="s">
        <v>607</v>
      </c>
      <c r="N243" s="124">
        <v>63959</v>
      </c>
      <c r="O243" s="242">
        <v>3</v>
      </c>
      <c r="P243" s="152" t="s">
        <v>648</v>
      </c>
      <c r="Q243" s="151">
        <v>12675</v>
      </c>
      <c r="R243" s="151">
        <v>50</v>
      </c>
      <c r="S243" s="157">
        <v>178785.1</v>
      </c>
      <c r="T243" s="152" t="s">
        <v>609</v>
      </c>
      <c r="U243" s="155" t="s">
        <v>610</v>
      </c>
      <c r="V243" s="152"/>
      <c r="W243" s="127" t="s">
        <v>2882</v>
      </c>
      <c r="X243" s="141" t="s">
        <v>564</v>
      </c>
      <c r="Y243" s="141"/>
      <c r="Z243" s="137">
        <v>45020.583333333336</v>
      </c>
      <c r="AA243" s="232">
        <v>45021</v>
      </c>
      <c r="AB243" s="145">
        <v>45021</v>
      </c>
      <c r="AC243" s="169" t="s">
        <v>628</v>
      </c>
      <c r="AD243" s="1"/>
      <c r="AE243" s="145">
        <v>45021</v>
      </c>
      <c r="AF243" s="152">
        <v>177431</v>
      </c>
      <c r="AG243" s="165">
        <v>2755</v>
      </c>
      <c r="AH243" s="165">
        <v>360.7</v>
      </c>
      <c r="AI243" s="165">
        <v>212</v>
      </c>
      <c r="AJ243" s="165">
        <v>78.790000000000006</v>
      </c>
      <c r="AK243" s="168">
        <v>0</v>
      </c>
      <c r="AL243" s="160">
        <v>25</v>
      </c>
      <c r="AM243" s="139">
        <v>0</v>
      </c>
      <c r="AN243" s="139">
        <v>0</v>
      </c>
      <c r="AO243" s="139">
        <v>0</v>
      </c>
      <c r="AP243" s="139">
        <v>0</v>
      </c>
      <c r="AQ243" s="139">
        <v>467.93</v>
      </c>
      <c r="AR243" s="168">
        <v>0</v>
      </c>
      <c r="AS243" s="139">
        <v>0</v>
      </c>
      <c r="AT243" s="160">
        <f t="shared" si="11"/>
        <v>3899.4199999999996</v>
      </c>
      <c r="AU243" s="160">
        <f t="shared" si="12"/>
        <v>3899.4199999999996</v>
      </c>
      <c r="AV243" s="1" t="s">
        <v>1025</v>
      </c>
      <c r="AW243" s="152" t="s">
        <v>395</v>
      </c>
      <c r="AX243" s="149">
        <v>0.34375</v>
      </c>
      <c r="AY243" s="149">
        <v>0.5708333333333333</v>
      </c>
      <c r="AZ243" s="1" t="s">
        <v>613</v>
      </c>
    </row>
    <row r="244" spans="1:52" x14ac:dyDescent="0.35">
      <c r="A244" s="380">
        <v>45005.428472222222</v>
      </c>
      <c r="B244" s="291">
        <v>44986</v>
      </c>
      <c r="C244" s="291" t="s">
        <v>622</v>
      </c>
      <c r="D244" s="124"/>
      <c r="E244" s="124" t="s">
        <v>2901</v>
      </c>
      <c r="F244" s="123" t="s">
        <v>2360</v>
      </c>
      <c r="G244" s="124" t="s">
        <v>2109</v>
      </c>
      <c r="H244" s="158" t="s">
        <v>2902</v>
      </c>
      <c r="I244" s="52" t="s">
        <v>2903</v>
      </c>
      <c r="J244" s="124">
        <v>5002</v>
      </c>
      <c r="K244" s="124" t="s">
        <v>2904</v>
      </c>
      <c r="L244" s="155" t="s">
        <v>606</v>
      </c>
      <c r="M244" s="152" t="s">
        <v>607</v>
      </c>
      <c r="N244" s="124">
        <v>63967</v>
      </c>
      <c r="O244" s="242">
        <v>2</v>
      </c>
      <c r="P244" s="152" t="s">
        <v>616</v>
      </c>
      <c r="Q244" s="151">
        <v>417</v>
      </c>
      <c r="R244" s="151">
        <v>4.3600000000000003</v>
      </c>
      <c r="S244" s="157">
        <v>32148.720000000001</v>
      </c>
      <c r="T244" s="152" t="s">
        <v>609</v>
      </c>
      <c r="U244" s="155" t="s">
        <v>610</v>
      </c>
      <c r="V244" s="152"/>
      <c r="W244" s="127" t="s">
        <v>2905</v>
      </c>
      <c r="X244" s="141" t="s">
        <v>623</v>
      </c>
      <c r="Y244" s="141"/>
      <c r="Z244" s="137">
        <v>45021.416666666664</v>
      </c>
      <c r="AA244" s="232">
        <v>45021</v>
      </c>
      <c r="AB244" s="145">
        <v>45022</v>
      </c>
      <c r="AC244" s="169" t="s">
        <v>628</v>
      </c>
      <c r="AD244" s="1"/>
      <c r="AE244" s="145">
        <v>45026</v>
      </c>
      <c r="AF244" s="152">
        <v>177828</v>
      </c>
      <c r="AG244" s="165">
        <v>316.68</v>
      </c>
      <c r="AH244" s="165">
        <v>56.27</v>
      </c>
      <c r="AI244" s="165">
        <v>42.4</v>
      </c>
      <c r="AJ244" s="165">
        <v>0</v>
      </c>
      <c r="AK244" s="168">
        <v>0</v>
      </c>
      <c r="AL244" s="160">
        <v>25</v>
      </c>
      <c r="AM244" s="139">
        <v>0</v>
      </c>
      <c r="AN244" s="139">
        <v>0</v>
      </c>
      <c r="AO244" s="139">
        <v>0</v>
      </c>
      <c r="AP244" s="139">
        <v>0</v>
      </c>
      <c r="AQ244" s="139">
        <v>73</v>
      </c>
      <c r="AR244" s="168">
        <v>0</v>
      </c>
      <c r="AS244" s="139">
        <v>0</v>
      </c>
      <c r="AT244" s="160">
        <f t="shared" si="11"/>
        <v>513.34999999999991</v>
      </c>
      <c r="AU244" s="160">
        <f t="shared" si="12"/>
        <v>513.34999999999991</v>
      </c>
      <c r="AV244" s="1" t="s">
        <v>1016</v>
      </c>
      <c r="AW244" s="152" t="s">
        <v>395</v>
      </c>
      <c r="AX244" s="149">
        <v>0.4916666666666667</v>
      </c>
      <c r="AY244" s="149">
        <v>0.65138888888888891</v>
      </c>
      <c r="AZ244" s="1" t="s">
        <v>613</v>
      </c>
    </row>
    <row r="245" spans="1:52" x14ac:dyDescent="0.35">
      <c r="A245" s="380">
        <v>45006.39166666667</v>
      </c>
      <c r="B245" s="291">
        <v>44986</v>
      </c>
      <c r="C245" s="291" t="s">
        <v>622</v>
      </c>
      <c r="D245" s="124"/>
      <c r="E245" s="124" t="s">
        <v>2906</v>
      </c>
      <c r="F245" s="123" t="s">
        <v>562</v>
      </c>
      <c r="G245" s="124" t="s">
        <v>2109</v>
      </c>
      <c r="H245" s="158" t="s">
        <v>2907</v>
      </c>
      <c r="I245" s="52" t="s">
        <v>2908</v>
      </c>
      <c r="J245" s="124">
        <v>5010</v>
      </c>
      <c r="K245" s="124" t="s">
        <v>2909</v>
      </c>
      <c r="L245" s="155" t="s">
        <v>606</v>
      </c>
      <c r="M245" s="152" t="s">
        <v>607</v>
      </c>
      <c r="N245" s="124">
        <v>63968</v>
      </c>
      <c r="O245" s="242">
        <v>3</v>
      </c>
      <c r="P245" s="152" t="s">
        <v>648</v>
      </c>
      <c r="Q245" s="151">
        <v>10525</v>
      </c>
      <c r="R245" s="151">
        <v>50</v>
      </c>
      <c r="S245" s="157">
        <v>132197.95000000001</v>
      </c>
      <c r="T245" s="152" t="s">
        <v>609</v>
      </c>
      <c r="U245" s="155" t="s">
        <v>610</v>
      </c>
      <c r="V245" s="152"/>
      <c r="W245" s="127" t="s">
        <v>2910</v>
      </c>
      <c r="X245" s="141" t="s">
        <v>564</v>
      </c>
      <c r="Y245" s="141"/>
      <c r="Z245" s="137">
        <v>45021.625</v>
      </c>
      <c r="AA245" s="232">
        <v>45022</v>
      </c>
      <c r="AB245" s="145">
        <v>45022</v>
      </c>
      <c r="AC245" s="169" t="s">
        <v>628</v>
      </c>
      <c r="AD245" s="1"/>
      <c r="AE245" s="145">
        <v>45026</v>
      </c>
      <c r="AF245" s="152">
        <v>177830</v>
      </c>
      <c r="AG245" s="165">
        <v>2755</v>
      </c>
      <c r="AH245" s="165">
        <v>404.2</v>
      </c>
      <c r="AI245" s="165">
        <v>291</v>
      </c>
      <c r="AJ245" s="165">
        <v>32.200000000000003</v>
      </c>
      <c r="AK245" s="168">
        <v>338</v>
      </c>
      <c r="AL245" s="160">
        <v>25</v>
      </c>
      <c r="AM245" s="139">
        <v>0</v>
      </c>
      <c r="AN245" s="139">
        <v>0</v>
      </c>
      <c r="AO245" s="139">
        <v>0</v>
      </c>
      <c r="AP245" s="139">
        <v>0</v>
      </c>
      <c r="AQ245" s="139">
        <v>524.37</v>
      </c>
      <c r="AR245" s="168">
        <v>0</v>
      </c>
      <c r="AS245" s="139">
        <v>0</v>
      </c>
      <c r="AT245" s="160">
        <f t="shared" si="11"/>
        <v>4369.7699999999995</v>
      </c>
      <c r="AU245" s="160">
        <f t="shared" si="12"/>
        <v>4369.7699999999995</v>
      </c>
      <c r="AV245" s="1" t="s">
        <v>1016</v>
      </c>
      <c r="AW245" s="152" t="s">
        <v>395</v>
      </c>
      <c r="AX245" s="149">
        <v>0.4916666666666667</v>
      </c>
      <c r="AY245" s="149">
        <v>0.65138888888888891</v>
      </c>
      <c r="AZ245" s="1" t="s">
        <v>613</v>
      </c>
    </row>
    <row r="246" spans="1:52" x14ac:dyDescent="0.35">
      <c r="A246" s="380">
        <v>45008.490972222222</v>
      </c>
      <c r="B246" s="291">
        <v>44986</v>
      </c>
      <c r="C246" s="291" t="s">
        <v>622</v>
      </c>
      <c r="D246" s="124"/>
      <c r="E246" s="124" t="s">
        <v>2911</v>
      </c>
      <c r="F246" s="123" t="s">
        <v>562</v>
      </c>
      <c r="G246" s="124" t="s">
        <v>2109</v>
      </c>
      <c r="H246" s="158" t="s">
        <v>2912</v>
      </c>
      <c r="I246" s="52" t="s">
        <v>2913</v>
      </c>
      <c r="J246" s="124">
        <v>5002</v>
      </c>
      <c r="K246" s="124" t="s">
        <v>2914</v>
      </c>
      <c r="L246" s="155" t="s">
        <v>606</v>
      </c>
      <c r="M246" s="152" t="s">
        <v>607</v>
      </c>
      <c r="N246" s="124">
        <v>63981</v>
      </c>
      <c r="O246" s="242">
        <v>4</v>
      </c>
      <c r="P246" s="152" t="s">
        <v>616</v>
      </c>
      <c r="Q246" s="151">
        <v>11592</v>
      </c>
      <c r="R246" s="151">
        <v>57.9</v>
      </c>
      <c r="S246" s="157">
        <v>577881.04</v>
      </c>
      <c r="T246" s="152" t="s">
        <v>609</v>
      </c>
      <c r="U246" s="155" t="s">
        <v>610</v>
      </c>
      <c r="V246" s="152"/>
      <c r="W246" s="127" t="s">
        <v>2915</v>
      </c>
      <c r="X246" s="141" t="s">
        <v>636</v>
      </c>
      <c r="Y246" s="141"/>
      <c r="Z246" s="137">
        <v>45027.333333333336</v>
      </c>
      <c r="AA246" s="232">
        <v>45027</v>
      </c>
      <c r="AB246" s="145">
        <v>45027</v>
      </c>
      <c r="AC246" s="169" t="s">
        <v>628</v>
      </c>
      <c r="AD246" s="1"/>
      <c r="AE246" s="145">
        <v>45026</v>
      </c>
      <c r="AF246" s="152">
        <v>177818</v>
      </c>
      <c r="AG246" s="165">
        <v>2755</v>
      </c>
      <c r="AH246" s="165">
        <v>407.57</v>
      </c>
      <c r="AI246" s="165">
        <v>212</v>
      </c>
      <c r="AJ246" s="165">
        <v>477.88</v>
      </c>
      <c r="AK246" s="168">
        <v>0</v>
      </c>
      <c r="AL246" s="160">
        <v>25</v>
      </c>
      <c r="AM246" s="139">
        <v>0</v>
      </c>
      <c r="AN246" s="139">
        <v>0</v>
      </c>
      <c r="AO246" s="139">
        <v>0</v>
      </c>
      <c r="AP246" s="139">
        <v>0</v>
      </c>
      <c r="AQ246" s="139">
        <v>528.74</v>
      </c>
      <c r="AR246" s="168">
        <v>0</v>
      </c>
      <c r="AS246" s="139">
        <v>0</v>
      </c>
      <c r="AT246" s="160">
        <f t="shared" si="11"/>
        <v>4406.1900000000005</v>
      </c>
      <c r="AU246" s="160">
        <f t="shared" si="12"/>
        <v>4406.1900000000005</v>
      </c>
      <c r="AV246" s="1" t="s">
        <v>1007</v>
      </c>
      <c r="AW246" s="152" t="s">
        <v>395</v>
      </c>
      <c r="AX246" s="149">
        <v>0.5131944444444444</v>
      </c>
      <c r="AY246" s="149">
        <v>0.64513888888888882</v>
      </c>
      <c r="AZ246" s="1" t="s">
        <v>613</v>
      </c>
    </row>
    <row r="247" spans="1:52" x14ac:dyDescent="0.35">
      <c r="A247" s="380">
        <v>45008.490972222222</v>
      </c>
      <c r="B247" s="291">
        <v>44986</v>
      </c>
      <c r="C247" s="291" t="s">
        <v>622</v>
      </c>
      <c r="D247" s="124"/>
      <c r="E247" s="124" t="s">
        <v>2911</v>
      </c>
      <c r="F247" s="123" t="s">
        <v>562</v>
      </c>
      <c r="G247" s="124" t="s">
        <v>2109</v>
      </c>
      <c r="H247" s="158" t="s">
        <v>2912</v>
      </c>
      <c r="I247" s="52" t="s">
        <v>2913</v>
      </c>
      <c r="J247" s="124">
        <v>5002</v>
      </c>
      <c r="K247" s="124" t="s">
        <v>2914</v>
      </c>
      <c r="L247" s="155" t="s">
        <v>606</v>
      </c>
      <c r="M247" s="152" t="s">
        <v>607</v>
      </c>
      <c r="N247" s="124">
        <v>63982</v>
      </c>
      <c r="O247" s="242">
        <v>12</v>
      </c>
      <c r="P247" s="152" t="s">
        <v>616</v>
      </c>
      <c r="Q247" s="151">
        <v>3000</v>
      </c>
      <c r="R247" s="151">
        <v>57.9</v>
      </c>
      <c r="S247" s="157">
        <v>257696.39</v>
      </c>
      <c r="T247" s="152" t="s">
        <v>609</v>
      </c>
      <c r="U247" s="155" t="s">
        <v>610</v>
      </c>
      <c r="V247" s="152"/>
      <c r="W247" s="127" t="s">
        <v>2915</v>
      </c>
      <c r="X247" s="141" t="s">
        <v>2916</v>
      </c>
      <c r="Y247" s="141"/>
      <c r="Z247" s="137">
        <v>45027.333333333336</v>
      </c>
      <c r="AA247" s="232">
        <v>45027</v>
      </c>
      <c r="AB247" s="145">
        <v>45027</v>
      </c>
      <c r="AC247" s="169" t="s">
        <v>628</v>
      </c>
      <c r="AD247" s="1"/>
      <c r="AE247" s="145">
        <v>45026</v>
      </c>
      <c r="AF247" s="152">
        <v>177822</v>
      </c>
      <c r="AG247" s="165">
        <v>2755</v>
      </c>
      <c r="AH247" s="165">
        <v>369.96</v>
      </c>
      <c r="AI247" s="165">
        <v>212</v>
      </c>
      <c r="AJ247" s="165">
        <v>157.69999999999999</v>
      </c>
      <c r="AK247" s="168">
        <v>0</v>
      </c>
      <c r="AL247" s="160">
        <v>25</v>
      </c>
      <c r="AM247" s="139">
        <v>0</v>
      </c>
      <c r="AN247" s="139">
        <v>0</v>
      </c>
      <c r="AO247" s="139">
        <v>0</v>
      </c>
      <c r="AP247" s="139">
        <v>0</v>
      </c>
      <c r="AQ247" s="139">
        <v>479.95</v>
      </c>
      <c r="AR247" s="168">
        <v>0</v>
      </c>
      <c r="AS247" s="139">
        <v>0</v>
      </c>
      <c r="AT247" s="160">
        <f t="shared" ref="AT247:AT278" si="13">AG247+AH247+AI247+AJ247+AK247+AL247+AM247+AN247+AO247+AP247+AQ247</f>
        <v>3999.6099999999997</v>
      </c>
      <c r="AU247" s="160">
        <f t="shared" si="12"/>
        <v>3999.6099999999997</v>
      </c>
      <c r="AV247" s="1" t="s">
        <v>1021</v>
      </c>
      <c r="AW247" s="152" t="s">
        <v>395</v>
      </c>
      <c r="AX247" s="149">
        <v>0.44722222222222219</v>
      </c>
      <c r="AY247" s="149">
        <v>0.63263888888888886</v>
      </c>
      <c r="AZ247" s="1" t="s">
        <v>613</v>
      </c>
    </row>
    <row r="248" spans="1:52" x14ac:dyDescent="0.35">
      <c r="A248" s="380">
        <v>45008.673611111109</v>
      </c>
      <c r="B248" s="291">
        <v>44986</v>
      </c>
      <c r="C248" s="291" t="s">
        <v>622</v>
      </c>
      <c r="D248" s="124"/>
      <c r="E248" s="124" t="s">
        <v>2917</v>
      </c>
      <c r="F248" s="123" t="s">
        <v>562</v>
      </c>
      <c r="G248" s="124" t="s">
        <v>2109</v>
      </c>
      <c r="H248" s="158" t="s">
        <v>2918</v>
      </c>
      <c r="I248" s="52" t="s">
        <v>2919</v>
      </c>
      <c r="J248" s="124">
        <v>5010</v>
      </c>
      <c r="K248" s="124" t="s">
        <v>2920</v>
      </c>
      <c r="L248" s="155" t="s">
        <v>606</v>
      </c>
      <c r="M248" s="152" t="s">
        <v>607</v>
      </c>
      <c r="N248" s="124" t="s">
        <v>2921</v>
      </c>
      <c r="O248" s="242">
        <v>9</v>
      </c>
      <c r="P248" s="152" t="s">
        <v>616</v>
      </c>
      <c r="Q248" s="151">
        <f>2182.36+2634.78</f>
        <v>4817.1400000000003</v>
      </c>
      <c r="R248" s="151">
        <f>3.63+18.58</f>
        <v>22.209999999999997</v>
      </c>
      <c r="S248" s="157">
        <f>270156.7+425290.26</f>
        <v>695446.96</v>
      </c>
      <c r="T248" s="152" t="s">
        <v>609</v>
      </c>
      <c r="U248" s="155" t="s">
        <v>610</v>
      </c>
      <c r="V248" s="152"/>
      <c r="W248" s="127" t="s">
        <v>2922</v>
      </c>
      <c r="X248" s="141" t="s">
        <v>649</v>
      </c>
      <c r="Y248" s="141"/>
      <c r="Z248" s="137">
        <v>45028.708333333336</v>
      </c>
      <c r="AA248" s="232">
        <v>45029</v>
      </c>
      <c r="AB248" s="145">
        <v>45029</v>
      </c>
      <c r="AC248" s="169" t="s">
        <v>628</v>
      </c>
      <c r="AD248" s="1"/>
      <c r="AE248" s="145">
        <v>45027</v>
      </c>
      <c r="AF248" s="244">
        <v>177998</v>
      </c>
      <c r="AG248" s="165">
        <v>2755</v>
      </c>
      <c r="AH248" s="165">
        <v>470.36</v>
      </c>
      <c r="AI248" s="165">
        <v>291</v>
      </c>
      <c r="AJ248" s="165">
        <v>595.45000000000005</v>
      </c>
      <c r="AK248" s="168">
        <v>338</v>
      </c>
      <c r="AL248" s="160">
        <v>25</v>
      </c>
      <c r="AM248" s="139">
        <v>0</v>
      </c>
      <c r="AN248" s="139">
        <v>0</v>
      </c>
      <c r="AO248" s="139">
        <v>0</v>
      </c>
      <c r="AP248" s="139">
        <v>0</v>
      </c>
      <c r="AQ248" s="139">
        <v>610.20000000000005</v>
      </c>
      <c r="AR248" s="168">
        <v>0</v>
      </c>
      <c r="AS248" s="139">
        <v>0</v>
      </c>
      <c r="AT248" s="160">
        <f t="shared" si="13"/>
        <v>5085.01</v>
      </c>
      <c r="AU248" s="160">
        <f t="shared" si="12"/>
        <v>5085.01</v>
      </c>
      <c r="AV248" s="1" t="s">
        <v>1020</v>
      </c>
      <c r="AW248" s="152" t="s">
        <v>395</v>
      </c>
      <c r="AX248" s="149">
        <v>0.34027777777777773</v>
      </c>
      <c r="AY248" s="149">
        <v>0.54722222222222217</v>
      </c>
      <c r="AZ248" s="1" t="s">
        <v>613</v>
      </c>
    </row>
    <row r="249" spans="1:52" x14ac:dyDescent="0.35">
      <c r="A249" s="380">
        <v>45008.675000000003</v>
      </c>
      <c r="B249" s="291">
        <v>44986</v>
      </c>
      <c r="C249" s="291" t="s">
        <v>622</v>
      </c>
      <c r="D249" s="124"/>
      <c r="E249" s="124" t="s">
        <v>2923</v>
      </c>
      <c r="F249" s="123" t="s">
        <v>562</v>
      </c>
      <c r="G249" s="124" t="s">
        <v>2109</v>
      </c>
      <c r="H249" s="158" t="s">
        <v>2924</v>
      </c>
      <c r="I249" s="52" t="s">
        <v>2925</v>
      </c>
      <c r="J249" s="124">
        <v>5013</v>
      </c>
      <c r="K249" s="124" t="s">
        <v>2926</v>
      </c>
      <c r="L249" s="155" t="s">
        <v>606</v>
      </c>
      <c r="M249" s="152" t="s">
        <v>607</v>
      </c>
      <c r="N249" s="124">
        <v>63992</v>
      </c>
      <c r="O249" s="242">
        <v>6</v>
      </c>
      <c r="P249" s="152" t="s">
        <v>648</v>
      </c>
      <c r="Q249" s="151">
        <v>10664</v>
      </c>
      <c r="R249" s="151">
        <v>15.45</v>
      </c>
      <c r="S249" s="157">
        <v>133947.18</v>
      </c>
      <c r="T249" s="152" t="s">
        <v>609</v>
      </c>
      <c r="U249" s="155" t="s">
        <v>610</v>
      </c>
      <c r="V249" s="152"/>
      <c r="W249" s="127" t="s">
        <v>2927</v>
      </c>
      <c r="X249" s="141" t="s">
        <v>2598</v>
      </c>
      <c r="Y249" s="141"/>
      <c r="Z249" s="137">
        <v>45028.333333333336</v>
      </c>
      <c r="AA249" s="232">
        <v>45028</v>
      </c>
      <c r="AB249" s="145">
        <v>45028</v>
      </c>
      <c r="AC249" s="169" t="s">
        <v>628</v>
      </c>
      <c r="AD249" s="1"/>
      <c r="AE249" s="145">
        <v>45027</v>
      </c>
      <c r="AF249" s="244">
        <v>177996</v>
      </c>
      <c r="AG249" s="165">
        <v>2755</v>
      </c>
      <c r="AH249" s="165">
        <v>355.43</v>
      </c>
      <c r="AI249" s="165">
        <v>212</v>
      </c>
      <c r="AJ249" s="165">
        <v>33.950000000000003</v>
      </c>
      <c r="AK249" s="168">
        <v>0</v>
      </c>
      <c r="AL249" s="160">
        <v>25</v>
      </c>
      <c r="AM249" s="139">
        <v>0</v>
      </c>
      <c r="AN249" s="139">
        <v>0</v>
      </c>
      <c r="AO249" s="139">
        <v>0</v>
      </c>
      <c r="AP249" s="139">
        <v>0</v>
      </c>
      <c r="AQ249" s="139">
        <v>461.1</v>
      </c>
      <c r="AR249" s="168">
        <v>0</v>
      </c>
      <c r="AS249" s="139">
        <v>0</v>
      </c>
      <c r="AT249" s="160">
        <f t="shared" si="13"/>
        <v>3842.4799999999996</v>
      </c>
      <c r="AU249" s="160">
        <f t="shared" si="12"/>
        <v>3842.4799999999996</v>
      </c>
      <c r="AV249" s="1" t="s">
        <v>1199</v>
      </c>
      <c r="AW249" s="152" t="s">
        <v>395</v>
      </c>
      <c r="AX249" s="149">
        <v>0.52361111111111114</v>
      </c>
      <c r="AY249" s="149">
        <v>0.65833333333333333</v>
      </c>
      <c r="AZ249" s="1" t="s">
        <v>613</v>
      </c>
    </row>
    <row r="250" spans="1:52" x14ac:dyDescent="0.35">
      <c r="A250" s="380">
        <v>45008.675694444442</v>
      </c>
      <c r="B250" s="291">
        <v>44986</v>
      </c>
      <c r="C250" s="291" t="s">
        <v>622</v>
      </c>
      <c r="D250" s="124"/>
      <c r="E250" s="124" t="s">
        <v>2928</v>
      </c>
      <c r="F250" s="123" t="s">
        <v>559</v>
      </c>
      <c r="G250" s="124" t="s">
        <v>2109</v>
      </c>
      <c r="H250" s="158" t="s">
        <v>2929</v>
      </c>
      <c r="I250" s="52" t="s">
        <v>2930</v>
      </c>
      <c r="J250" s="124">
        <v>5010</v>
      </c>
      <c r="K250" s="124" t="s">
        <v>2931</v>
      </c>
      <c r="L250" s="155" t="s">
        <v>606</v>
      </c>
      <c r="M250" s="152" t="s">
        <v>607</v>
      </c>
      <c r="N250" s="124">
        <v>64002</v>
      </c>
      <c r="O250" s="242">
        <v>4</v>
      </c>
      <c r="P250" s="152" t="s">
        <v>616</v>
      </c>
      <c r="Q250" s="151">
        <v>866.6</v>
      </c>
      <c r="R250" s="151">
        <v>5.2489999999999997</v>
      </c>
      <c r="S250" s="157">
        <v>350089</v>
      </c>
      <c r="T250" s="152" t="s">
        <v>609</v>
      </c>
      <c r="U250" s="155" t="s">
        <v>610</v>
      </c>
      <c r="V250" s="152"/>
      <c r="W250" s="127" t="s">
        <v>2932</v>
      </c>
      <c r="X250" s="141" t="s">
        <v>630</v>
      </c>
      <c r="Y250" s="141"/>
      <c r="Z250" s="137">
        <v>45028.708333333336</v>
      </c>
      <c r="AA250" s="232">
        <v>45029</v>
      </c>
      <c r="AB250" s="232">
        <v>45029</v>
      </c>
      <c r="AC250" s="169" t="s">
        <v>628</v>
      </c>
      <c r="AD250" s="1"/>
      <c r="AE250" s="145">
        <v>45034</v>
      </c>
      <c r="AF250" s="152">
        <v>178876</v>
      </c>
      <c r="AG250" s="165">
        <v>657.02</v>
      </c>
      <c r="AH250" s="165">
        <v>119.45</v>
      </c>
      <c r="AI250" s="165">
        <v>84.8</v>
      </c>
      <c r="AJ250" s="165">
        <v>250.09</v>
      </c>
      <c r="AK250" s="168">
        <v>0</v>
      </c>
      <c r="AL250" s="160">
        <v>25</v>
      </c>
      <c r="AM250" s="139">
        <v>0</v>
      </c>
      <c r="AN250" s="139">
        <v>0</v>
      </c>
      <c r="AO250" s="139">
        <v>0</v>
      </c>
      <c r="AP250" s="139">
        <v>0</v>
      </c>
      <c r="AQ250" s="139">
        <v>154.96</v>
      </c>
      <c r="AR250" s="168">
        <v>0</v>
      </c>
      <c r="AS250" s="139">
        <v>0</v>
      </c>
      <c r="AT250" s="160">
        <f t="shared" si="13"/>
        <v>1291.32</v>
      </c>
      <c r="AU250" s="160">
        <f t="shared" si="12"/>
        <v>1291.32</v>
      </c>
      <c r="AV250" s="1" t="s">
        <v>1020</v>
      </c>
      <c r="AW250" s="152" t="s">
        <v>395</v>
      </c>
      <c r="AX250" s="149">
        <v>0.34027777777777773</v>
      </c>
      <c r="AY250" s="149">
        <v>0.54722222222222217</v>
      </c>
      <c r="AZ250" s="1" t="s">
        <v>613</v>
      </c>
    </row>
    <row r="251" spans="1:52" x14ac:dyDescent="0.35">
      <c r="A251" s="380">
        <v>45009.439583333333</v>
      </c>
      <c r="B251" s="291">
        <v>44986</v>
      </c>
      <c r="C251" s="291" t="s">
        <v>622</v>
      </c>
      <c r="D251" s="124" t="s">
        <v>632</v>
      </c>
      <c r="E251" s="124" t="s">
        <v>2933</v>
      </c>
      <c r="F251" s="123" t="s">
        <v>559</v>
      </c>
      <c r="G251" s="124" t="s">
        <v>2109</v>
      </c>
      <c r="H251" s="158" t="s">
        <v>2934</v>
      </c>
      <c r="I251" s="52" t="s">
        <v>2935</v>
      </c>
      <c r="J251" s="124">
        <v>5011</v>
      </c>
      <c r="K251" s="124" t="s">
        <v>2936</v>
      </c>
      <c r="L251" s="155" t="s">
        <v>606</v>
      </c>
      <c r="M251" s="152" t="s">
        <v>607</v>
      </c>
      <c r="N251" s="124">
        <v>64025</v>
      </c>
      <c r="O251" s="242">
        <v>1</v>
      </c>
      <c r="P251" s="152" t="s">
        <v>616</v>
      </c>
      <c r="Q251" s="151">
        <v>160</v>
      </c>
      <c r="R251" s="151">
        <v>0.61399999999999999</v>
      </c>
      <c r="S251" s="157">
        <v>104659.4</v>
      </c>
      <c r="T251" s="152" t="s">
        <v>609</v>
      </c>
      <c r="U251" s="155" t="s">
        <v>610</v>
      </c>
      <c r="V251" s="152"/>
      <c r="W251" s="127" t="s">
        <v>2937</v>
      </c>
      <c r="X251" s="141" t="s">
        <v>2938</v>
      </c>
      <c r="Y251" s="141"/>
      <c r="Z251" s="137">
        <v>45030.5</v>
      </c>
      <c r="AA251" s="232">
        <v>45002</v>
      </c>
      <c r="AB251" s="232">
        <v>45033</v>
      </c>
      <c r="AC251" s="169" t="s">
        <v>1010</v>
      </c>
      <c r="AD251" s="1"/>
      <c r="AE251" s="145">
        <v>45034</v>
      </c>
      <c r="AF251" s="152">
        <v>178916</v>
      </c>
      <c r="AG251" s="165">
        <v>119.26</v>
      </c>
      <c r="AH251" s="165">
        <v>22.47</v>
      </c>
      <c r="AI251" s="165">
        <v>42.4</v>
      </c>
      <c r="AJ251" s="165">
        <v>4.66</v>
      </c>
      <c r="AK251" s="168">
        <v>0</v>
      </c>
      <c r="AL251" s="160">
        <v>25</v>
      </c>
      <c r="AM251" s="139">
        <v>0</v>
      </c>
      <c r="AN251" s="139">
        <v>0</v>
      </c>
      <c r="AO251" s="139">
        <v>0</v>
      </c>
      <c r="AP251" s="139">
        <v>0</v>
      </c>
      <c r="AQ251" s="139">
        <v>29.15</v>
      </c>
      <c r="AR251" s="168">
        <v>0</v>
      </c>
      <c r="AS251" s="139">
        <v>0</v>
      </c>
      <c r="AT251" s="160">
        <f t="shared" si="13"/>
        <v>242.94000000000003</v>
      </c>
      <c r="AU251" s="160">
        <f t="shared" si="12"/>
        <v>242.94000000000003</v>
      </c>
      <c r="AV251" s="1" t="s">
        <v>2939</v>
      </c>
      <c r="AW251" s="152" t="s">
        <v>395</v>
      </c>
      <c r="AX251" s="149">
        <v>0.45833333333333331</v>
      </c>
      <c r="AY251" s="149">
        <v>0.56111111111111112</v>
      </c>
      <c r="AZ251" s="1" t="s">
        <v>613</v>
      </c>
    </row>
    <row r="252" spans="1:52" x14ac:dyDescent="0.35">
      <c r="A252" s="380">
        <v>45012.486111111109</v>
      </c>
      <c r="B252" s="291">
        <v>44986</v>
      </c>
      <c r="C252" s="291" t="s">
        <v>622</v>
      </c>
      <c r="D252" s="124"/>
      <c r="E252" s="124" t="s">
        <v>2940</v>
      </c>
      <c r="F252" s="123" t="s">
        <v>562</v>
      </c>
      <c r="G252" s="124" t="s">
        <v>2109</v>
      </c>
      <c r="H252" s="158" t="s">
        <v>2941</v>
      </c>
      <c r="I252" s="52" t="s">
        <v>2942</v>
      </c>
      <c r="J252" s="124">
        <v>5010</v>
      </c>
      <c r="K252" s="124" t="s">
        <v>2943</v>
      </c>
      <c r="L252" s="155" t="s">
        <v>606</v>
      </c>
      <c r="M252" s="152" t="s">
        <v>607</v>
      </c>
      <c r="N252" s="124" t="s">
        <v>2944</v>
      </c>
      <c r="O252" s="242">
        <v>9</v>
      </c>
      <c r="P252" s="152" t="s">
        <v>616</v>
      </c>
      <c r="Q252" s="151">
        <f>725.77+1200.22</f>
        <v>1925.99</v>
      </c>
      <c r="R252" s="151">
        <v>8.9619999999999997</v>
      </c>
      <c r="S252" s="157">
        <f>214310.44+225309.52</f>
        <v>439619.95999999996</v>
      </c>
      <c r="T252" s="152" t="s">
        <v>609</v>
      </c>
      <c r="U252" s="155" t="s">
        <v>610</v>
      </c>
      <c r="V252" s="152"/>
      <c r="W252" s="127" t="s">
        <v>2945</v>
      </c>
      <c r="X252" s="141" t="s">
        <v>2946</v>
      </c>
      <c r="Y252" s="141"/>
      <c r="Z252" s="137">
        <v>45030.541666666664</v>
      </c>
      <c r="AA252" s="232">
        <v>45002</v>
      </c>
      <c r="AB252" s="145">
        <v>45033</v>
      </c>
      <c r="AC252" s="169" t="s">
        <v>1010</v>
      </c>
      <c r="AD252" s="1"/>
      <c r="AE252" s="145">
        <v>45034</v>
      </c>
      <c r="AF252" s="322">
        <v>178918</v>
      </c>
      <c r="AG252" s="165">
        <v>540.95000000000005</v>
      </c>
      <c r="AH252" s="165">
        <v>89.86</v>
      </c>
      <c r="AI252" s="165">
        <v>84.8</v>
      </c>
      <c r="AJ252" s="165">
        <v>114.31</v>
      </c>
      <c r="AK252" s="168">
        <v>0</v>
      </c>
      <c r="AL252" s="160">
        <v>25</v>
      </c>
      <c r="AM252" s="139">
        <v>0</v>
      </c>
      <c r="AN252" s="139">
        <v>0</v>
      </c>
      <c r="AO252" s="139">
        <v>0</v>
      </c>
      <c r="AP252" s="139">
        <v>0</v>
      </c>
      <c r="AQ252" s="139">
        <v>116.58</v>
      </c>
      <c r="AR252" s="168">
        <v>0</v>
      </c>
      <c r="AS252" s="139">
        <v>0</v>
      </c>
      <c r="AT252" s="160">
        <f t="shared" si="13"/>
        <v>971.50000000000011</v>
      </c>
      <c r="AU252" s="160">
        <f t="shared" si="12"/>
        <v>971.50000000000011</v>
      </c>
      <c r="AV252" s="1" t="s">
        <v>2939</v>
      </c>
      <c r="AW252" s="152" t="s">
        <v>395</v>
      </c>
      <c r="AX252" s="149">
        <v>0.45833333333333331</v>
      </c>
      <c r="AY252" s="149">
        <v>0.56111111111111112</v>
      </c>
      <c r="AZ252" s="1" t="s">
        <v>613</v>
      </c>
    </row>
    <row r="253" spans="1:52" x14ac:dyDescent="0.35">
      <c r="A253" s="380">
        <v>45012.486111111109</v>
      </c>
      <c r="B253" s="291">
        <v>44986</v>
      </c>
      <c r="C253" s="291" t="s">
        <v>622</v>
      </c>
      <c r="D253" s="124"/>
      <c r="E253" s="124" t="s">
        <v>2940</v>
      </c>
      <c r="F253" s="123" t="s">
        <v>559</v>
      </c>
      <c r="G253" s="124" t="s">
        <v>2109</v>
      </c>
      <c r="H253" s="158" t="s">
        <v>2947</v>
      </c>
      <c r="I253" s="52" t="s">
        <v>2948</v>
      </c>
      <c r="J253" s="124">
        <v>5010</v>
      </c>
      <c r="K253" s="124" t="s">
        <v>2949</v>
      </c>
      <c r="L253" s="155" t="s">
        <v>606</v>
      </c>
      <c r="M253" s="152" t="s">
        <v>607</v>
      </c>
      <c r="N253" s="124">
        <v>64039</v>
      </c>
      <c r="O253" s="242">
        <v>2</v>
      </c>
      <c r="P253" s="152" t="s">
        <v>616</v>
      </c>
      <c r="Q253" s="151">
        <v>400</v>
      </c>
      <c r="R253" s="151">
        <v>2.1429999999999998</v>
      </c>
      <c r="S253" s="157">
        <v>96002.74</v>
      </c>
      <c r="T253" s="152" t="s">
        <v>609</v>
      </c>
      <c r="U253" s="155" t="s">
        <v>610</v>
      </c>
      <c r="V253" s="152"/>
      <c r="W253" s="127" t="s">
        <v>2950</v>
      </c>
      <c r="X253" s="141" t="s">
        <v>2199</v>
      </c>
      <c r="Y253" s="141"/>
      <c r="Z253" s="137">
        <v>45033.541666666664</v>
      </c>
      <c r="AA253" s="232">
        <v>45002</v>
      </c>
      <c r="AB253" s="145">
        <v>45034</v>
      </c>
      <c r="AC253" s="169" t="s">
        <v>1010</v>
      </c>
      <c r="AD253" s="1"/>
      <c r="AE253" s="145">
        <v>44669</v>
      </c>
      <c r="AF253" s="152">
        <v>178922</v>
      </c>
      <c r="AG253" s="165">
        <v>294.39</v>
      </c>
      <c r="AH253" s="165">
        <v>42.5</v>
      </c>
      <c r="AI253" s="165">
        <v>42.4</v>
      </c>
      <c r="AJ253" s="165">
        <v>0</v>
      </c>
      <c r="AK253" s="168">
        <v>0</v>
      </c>
      <c r="AL253" s="160">
        <v>25</v>
      </c>
      <c r="AM253" s="139">
        <v>0</v>
      </c>
      <c r="AN253" s="139">
        <v>0</v>
      </c>
      <c r="AO253" s="139">
        <v>0</v>
      </c>
      <c r="AP253" s="139">
        <v>0</v>
      </c>
      <c r="AQ253" s="139">
        <v>55.13</v>
      </c>
      <c r="AR253" s="168">
        <v>0</v>
      </c>
      <c r="AS253" s="139">
        <v>0</v>
      </c>
      <c r="AT253" s="160">
        <f t="shared" si="13"/>
        <v>459.41999999999996</v>
      </c>
      <c r="AU253" s="160">
        <f t="shared" si="12"/>
        <v>459.41999999999996</v>
      </c>
      <c r="AV253" s="1" t="s">
        <v>2665</v>
      </c>
      <c r="AW253" s="152" t="s">
        <v>395</v>
      </c>
      <c r="AX253" s="149">
        <v>0.45833333333333331</v>
      </c>
      <c r="AY253" s="149">
        <v>0.6381944444444444</v>
      </c>
      <c r="AZ253" s="1" t="s">
        <v>613</v>
      </c>
    </row>
    <row r="254" spans="1:52" x14ac:dyDescent="0.35">
      <c r="A254" s="380">
        <v>45013.453472222223</v>
      </c>
      <c r="B254" s="291">
        <v>44986</v>
      </c>
      <c r="C254" s="291" t="s">
        <v>622</v>
      </c>
      <c r="D254" s="124" t="s">
        <v>2951</v>
      </c>
      <c r="E254" s="124" t="s">
        <v>2952</v>
      </c>
      <c r="F254" s="123" t="s">
        <v>562</v>
      </c>
      <c r="G254" s="124" t="s">
        <v>2109</v>
      </c>
      <c r="H254" s="158" t="s">
        <v>2953</v>
      </c>
      <c r="I254" s="52" t="s">
        <v>2954</v>
      </c>
      <c r="J254" s="124">
        <v>5010</v>
      </c>
      <c r="K254" s="124" t="s">
        <v>2881</v>
      </c>
      <c r="L254" s="155" t="s">
        <v>606</v>
      </c>
      <c r="M254" s="152" t="s">
        <v>607</v>
      </c>
      <c r="N254" s="124">
        <v>64044</v>
      </c>
      <c r="O254" s="242">
        <v>3</v>
      </c>
      <c r="P254" s="152" t="s">
        <v>619</v>
      </c>
      <c r="Q254" s="151">
        <v>12675</v>
      </c>
      <c r="R254" s="151">
        <v>40</v>
      </c>
      <c r="S254" s="157">
        <v>174539.05</v>
      </c>
      <c r="T254" s="152" t="s">
        <v>609</v>
      </c>
      <c r="U254" s="155" t="s">
        <v>610</v>
      </c>
      <c r="V254" s="152"/>
      <c r="W254" s="127" t="s">
        <v>2955</v>
      </c>
      <c r="X254" s="141" t="s">
        <v>564</v>
      </c>
      <c r="Y254" s="141"/>
      <c r="Z254" s="137">
        <v>45035.458333333336</v>
      </c>
      <c r="AA254" s="232">
        <v>45035</v>
      </c>
      <c r="AB254" s="145">
        <v>45035</v>
      </c>
      <c r="AC254" s="169" t="s">
        <v>628</v>
      </c>
      <c r="AD254" s="1"/>
      <c r="AE254" s="145">
        <v>45040</v>
      </c>
      <c r="AF254" s="152">
        <v>179480</v>
      </c>
      <c r="AG254" s="165">
        <v>2755</v>
      </c>
      <c r="AH254" s="165">
        <v>360.2</v>
      </c>
      <c r="AI254" s="165">
        <v>212</v>
      </c>
      <c r="AJ254" s="165">
        <v>74.540000000000006</v>
      </c>
      <c r="AK254" s="168">
        <v>0</v>
      </c>
      <c r="AL254" s="160">
        <v>25</v>
      </c>
      <c r="AM254" s="139">
        <v>0</v>
      </c>
      <c r="AN254" s="139">
        <v>0</v>
      </c>
      <c r="AO254" s="139">
        <v>0</v>
      </c>
      <c r="AP254" s="139">
        <v>0</v>
      </c>
      <c r="AQ254" s="139">
        <v>467.28</v>
      </c>
      <c r="AR254" s="168">
        <v>0</v>
      </c>
      <c r="AS254" s="139">
        <v>0</v>
      </c>
      <c r="AT254" s="160">
        <f t="shared" si="13"/>
        <v>3894.0199999999995</v>
      </c>
      <c r="AU254" s="160">
        <f t="shared" si="12"/>
        <v>3894.0199999999995</v>
      </c>
      <c r="AV254" s="1" t="s">
        <v>1017</v>
      </c>
      <c r="AW254" s="152" t="s">
        <v>395</v>
      </c>
      <c r="AX254" s="149">
        <v>0.61597222222222225</v>
      </c>
      <c r="AY254" s="149">
        <v>0.92361111111111116</v>
      </c>
      <c r="AZ254" s="1" t="s">
        <v>613</v>
      </c>
    </row>
    <row r="255" spans="1:52" x14ac:dyDescent="0.35">
      <c r="A255" s="380">
        <v>45013.453472222223</v>
      </c>
      <c r="B255" s="291">
        <v>44986</v>
      </c>
      <c r="C255" s="291" t="s">
        <v>622</v>
      </c>
      <c r="D255" s="124" t="s">
        <v>2951</v>
      </c>
      <c r="E255" s="124" t="s">
        <v>2952</v>
      </c>
      <c r="F255" s="123" t="s">
        <v>562</v>
      </c>
      <c r="G255" s="124" t="s">
        <v>2109</v>
      </c>
      <c r="H255" s="158" t="s">
        <v>2953</v>
      </c>
      <c r="I255" s="52" t="s">
        <v>2954</v>
      </c>
      <c r="J255" s="124">
        <v>5010</v>
      </c>
      <c r="K255" s="124" t="s">
        <v>2881</v>
      </c>
      <c r="L255" s="155" t="s">
        <v>606</v>
      </c>
      <c r="M255" s="152" t="s">
        <v>607</v>
      </c>
      <c r="N255" s="124">
        <v>64045</v>
      </c>
      <c r="O255" s="242">
        <v>3</v>
      </c>
      <c r="P255" s="152" t="s">
        <v>619</v>
      </c>
      <c r="Q255" s="151">
        <v>12675</v>
      </c>
      <c r="R255" s="151">
        <v>40</v>
      </c>
      <c r="S255" s="157">
        <v>174539.05</v>
      </c>
      <c r="T255" s="152" t="s">
        <v>609</v>
      </c>
      <c r="U255" s="155" t="s">
        <v>610</v>
      </c>
      <c r="V255" s="152"/>
      <c r="W255" s="127" t="s">
        <v>2955</v>
      </c>
      <c r="X255" s="141" t="s">
        <v>564</v>
      </c>
      <c r="Y255" s="141"/>
      <c r="Z255" s="137">
        <v>45035.458333333336</v>
      </c>
      <c r="AA255" s="232">
        <v>45035</v>
      </c>
      <c r="AB255" s="145">
        <v>45035</v>
      </c>
      <c r="AC255" s="169" t="s">
        <v>628</v>
      </c>
      <c r="AD255" s="1"/>
      <c r="AE255" s="145">
        <v>45040</v>
      </c>
      <c r="AF255" s="152">
        <v>179465</v>
      </c>
      <c r="AG255" s="165">
        <v>2755</v>
      </c>
      <c r="AH255" s="165">
        <v>360.2</v>
      </c>
      <c r="AI255" s="165">
        <v>212</v>
      </c>
      <c r="AJ255" s="165">
        <v>74.540000000000006</v>
      </c>
      <c r="AK255" s="168">
        <v>0</v>
      </c>
      <c r="AL255" s="160">
        <v>25</v>
      </c>
      <c r="AM255" s="139">
        <v>0</v>
      </c>
      <c r="AN255" s="139">
        <v>0</v>
      </c>
      <c r="AO255" s="139">
        <v>0</v>
      </c>
      <c r="AP255" s="139">
        <v>0</v>
      </c>
      <c r="AQ255" s="139">
        <v>467.28</v>
      </c>
      <c r="AR255" s="168">
        <v>0</v>
      </c>
      <c r="AS255" s="139">
        <v>0</v>
      </c>
      <c r="AT255" s="160">
        <f t="shared" si="13"/>
        <v>3894.0199999999995</v>
      </c>
      <c r="AU255" s="160">
        <f t="shared" si="12"/>
        <v>3894.0199999999995</v>
      </c>
      <c r="AV255" s="1" t="s">
        <v>2956</v>
      </c>
      <c r="AW255" s="152" t="s">
        <v>395</v>
      </c>
      <c r="AX255" s="149">
        <v>0.57847222222222217</v>
      </c>
      <c r="AY255" s="149">
        <v>0.92361111111111116</v>
      </c>
      <c r="AZ255" s="1" t="s">
        <v>613</v>
      </c>
    </row>
    <row r="256" spans="1:52" x14ac:dyDescent="0.35">
      <c r="A256" s="380">
        <v>45013.536111111112</v>
      </c>
      <c r="B256" s="291">
        <v>44986</v>
      </c>
      <c r="C256" s="291" t="s">
        <v>622</v>
      </c>
      <c r="D256" s="124" t="s">
        <v>647</v>
      </c>
      <c r="E256" s="124" t="s">
        <v>2957</v>
      </c>
      <c r="F256" s="123" t="s">
        <v>559</v>
      </c>
      <c r="G256" s="124" t="s">
        <v>2109</v>
      </c>
      <c r="H256" s="158" t="s">
        <v>2958</v>
      </c>
      <c r="I256" s="52" t="s">
        <v>2959</v>
      </c>
      <c r="J256" s="124">
        <v>5014</v>
      </c>
      <c r="K256" s="124">
        <v>4700089827</v>
      </c>
      <c r="L256" s="155" t="s">
        <v>606</v>
      </c>
      <c r="M256" s="152" t="s">
        <v>607</v>
      </c>
      <c r="N256" s="124">
        <v>64040</v>
      </c>
      <c r="O256" s="242">
        <v>8</v>
      </c>
      <c r="P256" s="152" t="s">
        <v>616</v>
      </c>
      <c r="Q256" s="151">
        <v>1247</v>
      </c>
      <c r="R256" s="151">
        <v>6.3090000000000002</v>
      </c>
      <c r="S256" s="157">
        <v>54197.64</v>
      </c>
      <c r="T256" s="152" t="s">
        <v>609</v>
      </c>
      <c r="U256" s="155" t="s">
        <v>610</v>
      </c>
      <c r="V256" s="152"/>
      <c r="W256" s="127" t="s">
        <v>2960</v>
      </c>
      <c r="X256" s="141" t="s">
        <v>2961</v>
      </c>
      <c r="Y256" s="141"/>
      <c r="Z256" s="137">
        <v>45034.375</v>
      </c>
      <c r="AA256" s="232">
        <v>45035</v>
      </c>
      <c r="AB256" s="145">
        <v>45035</v>
      </c>
      <c r="AC256" s="169" t="s">
        <v>1010</v>
      </c>
      <c r="AD256" s="1"/>
      <c r="AE256" s="145">
        <v>45040</v>
      </c>
      <c r="AF256" s="152">
        <v>179521</v>
      </c>
      <c r="AG256" s="165">
        <v>1990</v>
      </c>
      <c r="AH256" s="165">
        <v>251.62</v>
      </c>
      <c r="AI256" s="165">
        <v>127.2</v>
      </c>
      <c r="AJ256" s="165">
        <v>0</v>
      </c>
      <c r="AK256" s="168">
        <v>0</v>
      </c>
      <c r="AL256" s="160">
        <v>25</v>
      </c>
      <c r="AM256" s="139">
        <v>0</v>
      </c>
      <c r="AN256" s="139">
        <v>0</v>
      </c>
      <c r="AO256" s="139">
        <v>0</v>
      </c>
      <c r="AP256" s="139">
        <v>0</v>
      </c>
      <c r="AQ256" s="139">
        <v>326.43</v>
      </c>
      <c r="AR256" s="168">
        <v>0</v>
      </c>
      <c r="AS256" s="139">
        <v>0</v>
      </c>
      <c r="AT256" s="160">
        <f t="shared" si="13"/>
        <v>2720.2499999999995</v>
      </c>
      <c r="AU256" s="160">
        <f t="shared" si="12"/>
        <v>2720.2499999999995</v>
      </c>
      <c r="AV256" s="1" t="s">
        <v>1013</v>
      </c>
      <c r="AW256" s="152" t="s">
        <v>395</v>
      </c>
      <c r="AX256" s="149">
        <v>0.51388888888888895</v>
      </c>
      <c r="AY256" s="149">
        <v>0.67083333333333339</v>
      </c>
      <c r="AZ256" s="1" t="s">
        <v>613</v>
      </c>
    </row>
    <row r="257" spans="1:52" x14ac:dyDescent="0.35">
      <c r="A257" s="380">
        <v>45013.536111111112</v>
      </c>
      <c r="B257" s="291">
        <v>44986</v>
      </c>
      <c r="C257" s="291" t="s">
        <v>622</v>
      </c>
      <c r="D257" s="124" t="s">
        <v>647</v>
      </c>
      <c r="E257" s="124" t="s">
        <v>2957</v>
      </c>
      <c r="F257" s="123" t="s">
        <v>562</v>
      </c>
      <c r="G257" s="124" t="s">
        <v>2109</v>
      </c>
      <c r="H257" s="158" t="s">
        <v>2962</v>
      </c>
      <c r="I257" s="52" t="s">
        <v>2963</v>
      </c>
      <c r="J257" s="124">
        <v>5010</v>
      </c>
      <c r="K257" s="124" t="s">
        <v>2964</v>
      </c>
      <c r="L257" s="155" t="s">
        <v>606</v>
      </c>
      <c r="M257" s="152" t="s">
        <v>607</v>
      </c>
      <c r="N257" s="124">
        <v>64078</v>
      </c>
      <c r="O257" s="242">
        <v>8</v>
      </c>
      <c r="P257" s="152" t="s">
        <v>2741</v>
      </c>
      <c r="Q257" s="151">
        <v>22447</v>
      </c>
      <c r="R257" s="151">
        <v>8.2799999999999994</v>
      </c>
      <c r="S257" s="157">
        <v>516636.87</v>
      </c>
      <c r="T257" s="152" t="s">
        <v>609</v>
      </c>
      <c r="U257" s="155" t="s">
        <v>610</v>
      </c>
      <c r="V257" s="152" t="s">
        <v>2965</v>
      </c>
      <c r="W257" s="127" t="s">
        <v>2966</v>
      </c>
      <c r="X257" s="141" t="s">
        <v>563</v>
      </c>
      <c r="Y257" s="141"/>
      <c r="Z257" s="137">
        <v>45035.291666666664</v>
      </c>
      <c r="AA257" s="232">
        <v>45035</v>
      </c>
      <c r="AB257" s="145">
        <v>45035</v>
      </c>
      <c r="AC257" s="169" t="s">
        <v>628</v>
      </c>
      <c r="AD257" s="1"/>
      <c r="AE257" s="145">
        <v>45040</v>
      </c>
      <c r="AF257" s="152">
        <v>179485</v>
      </c>
      <c r="AG257" s="165">
        <v>2755</v>
      </c>
      <c r="AH257" s="165">
        <v>400.38</v>
      </c>
      <c r="AI257" s="165">
        <v>212</v>
      </c>
      <c r="AJ257" s="165">
        <v>416.64</v>
      </c>
      <c r="AK257" s="168">
        <v>0</v>
      </c>
      <c r="AL257" s="160">
        <v>25</v>
      </c>
      <c r="AM257" s="139">
        <v>0</v>
      </c>
      <c r="AN257" s="139">
        <v>0</v>
      </c>
      <c r="AO257" s="139">
        <v>0</v>
      </c>
      <c r="AP257" s="139">
        <v>0</v>
      </c>
      <c r="AQ257" s="139">
        <v>519.41</v>
      </c>
      <c r="AR257" s="168">
        <v>0</v>
      </c>
      <c r="AS257" s="139">
        <v>0</v>
      </c>
      <c r="AT257" s="160">
        <f t="shared" si="13"/>
        <v>4328.43</v>
      </c>
      <c r="AU257" s="160">
        <f t="shared" si="12"/>
        <v>4328.43</v>
      </c>
      <c r="AV257" s="1" t="s">
        <v>1022</v>
      </c>
      <c r="AW257" s="152" t="s">
        <v>395</v>
      </c>
      <c r="AX257" s="149">
        <v>0.50416666666666665</v>
      </c>
      <c r="AY257" s="149">
        <v>0.63402777777777775</v>
      </c>
      <c r="AZ257" s="1" t="s">
        <v>613</v>
      </c>
    </row>
    <row r="258" spans="1:52" x14ac:dyDescent="0.35">
      <c r="A258" s="380">
        <v>45013.536111111112</v>
      </c>
      <c r="B258" s="291">
        <v>44986</v>
      </c>
      <c r="C258" s="291" t="s">
        <v>622</v>
      </c>
      <c r="D258" s="124" t="s">
        <v>647</v>
      </c>
      <c r="E258" s="124" t="s">
        <v>2957</v>
      </c>
      <c r="F258" s="123" t="s">
        <v>562</v>
      </c>
      <c r="G258" s="124" t="s">
        <v>2109</v>
      </c>
      <c r="H258" s="158" t="s">
        <v>2962</v>
      </c>
      <c r="I258" s="52" t="s">
        <v>2963</v>
      </c>
      <c r="J258" s="124">
        <v>5010</v>
      </c>
      <c r="K258" s="124" t="s">
        <v>2964</v>
      </c>
      <c r="L258" s="155" t="s">
        <v>606</v>
      </c>
      <c r="M258" s="152" t="s">
        <v>607</v>
      </c>
      <c r="N258" s="124">
        <v>64079</v>
      </c>
      <c r="O258" s="242">
        <v>7</v>
      </c>
      <c r="P258" s="152" t="s">
        <v>2741</v>
      </c>
      <c r="Q258" s="151">
        <v>22587</v>
      </c>
      <c r="R258" s="151">
        <v>7.2450000000000001</v>
      </c>
      <c r="S258" s="157">
        <v>518269.58</v>
      </c>
      <c r="T258" s="152" t="s">
        <v>609</v>
      </c>
      <c r="U258" s="155" t="s">
        <v>610</v>
      </c>
      <c r="V258" s="152" t="s">
        <v>2967</v>
      </c>
      <c r="W258" s="127" t="s">
        <v>2966</v>
      </c>
      <c r="X258" s="141" t="s">
        <v>563</v>
      </c>
      <c r="Y258" s="141"/>
      <c r="Z258" s="137">
        <v>45035.333333333336</v>
      </c>
      <c r="AA258" s="232">
        <v>45035</v>
      </c>
      <c r="AB258" s="145">
        <v>45035</v>
      </c>
      <c r="AC258" s="169" t="s">
        <v>628</v>
      </c>
      <c r="AD258" s="1"/>
      <c r="AE258" s="145">
        <v>45040</v>
      </c>
      <c r="AF258" s="152">
        <v>179486</v>
      </c>
      <c r="AG258" s="165">
        <v>2755</v>
      </c>
      <c r="AH258" s="165">
        <v>400.57</v>
      </c>
      <c r="AI258" s="165">
        <v>212</v>
      </c>
      <c r="AJ258" s="165">
        <v>418.27</v>
      </c>
      <c r="AK258" s="168">
        <v>0</v>
      </c>
      <c r="AL258" s="160">
        <v>25</v>
      </c>
      <c r="AM258" s="139">
        <v>0</v>
      </c>
      <c r="AN258" s="139">
        <v>0</v>
      </c>
      <c r="AO258" s="139">
        <v>0</v>
      </c>
      <c r="AP258" s="139">
        <v>0</v>
      </c>
      <c r="AQ258" s="139">
        <v>519.66</v>
      </c>
      <c r="AR258" s="168">
        <v>0</v>
      </c>
      <c r="AS258" s="139">
        <v>0</v>
      </c>
      <c r="AT258" s="160">
        <f t="shared" si="13"/>
        <v>4330.5</v>
      </c>
      <c r="AU258" s="160">
        <f t="shared" si="12"/>
        <v>4330.5</v>
      </c>
      <c r="AV258" s="1" t="s">
        <v>1329</v>
      </c>
      <c r="AW258" s="152" t="s">
        <v>395</v>
      </c>
      <c r="AX258" s="149">
        <v>0.5756944444444444</v>
      </c>
      <c r="AY258" s="149">
        <v>0.68472222222222223</v>
      </c>
      <c r="AZ258" s="1" t="s">
        <v>613</v>
      </c>
    </row>
    <row r="259" spans="1:52" x14ac:dyDescent="0.35">
      <c r="A259" s="380">
        <v>45013.536111111112</v>
      </c>
      <c r="B259" s="291">
        <v>44986</v>
      </c>
      <c r="C259" s="291" t="s">
        <v>622</v>
      </c>
      <c r="D259" s="124" t="s">
        <v>647</v>
      </c>
      <c r="E259" s="124" t="s">
        <v>2957</v>
      </c>
      <c r="F259" s="123" t="s">
        <v>559</v>
      </c>
      <c r="G259" s="124" t="s">
        <v>2109</v>
      </c>
      <c r="H259" s="158" t="s">
        <v>2968</v>
      </c>
      <c r="I259" s="52" t="s">
        <v>2969</v>
      </c>
      <c r="J259" s="124">
        <v>5013</v>
      </c>
      <c r="K259" s="124" t="s">
        <v>2970</v>
      </c>
      <c r="L259" s="155" t="s">
        <v>606</v>
      </c>
      <c r="M259" s="152" t="s">
        <v>607</v>
      </c>
      <c r="N259" s="124">
        <v>64121</v>
      </c>
      <c r="O259" s="242">
        <v>5</v>
      </c>
      <c r="P259" s="152" t="s">
        <v>616</v>
      </c>
      <c r="Q259" s="151">
        <v>2042</v>
      </c>
      <c r="R259" s="151">
        <v>18.032</v>
      </c>
      <c r="S259" s="157">
        <v>534553.72</v>
      </c>
      <c r="T259" s="152" t="s">
        <v>609</v>
      </c>
      <c r="U259" s="155" t="s">
        <v>610</v>
      </c>
      <c r="V259" s="152"/>
      <c r="W259" s="127" t="s">
        <v>2971</v>
      </c>
      <c r="X259" s="141" t="s">
        <v>615</v>
      </c>
      <c r="Y259" s="141"/>
      <c r="Z259" s="137">
        <v>45042.541666666664</v>
      </c>
      <c r="AA259" s="232">
        <v>45043</v>
      </c>
      <c r="AB259" s="145">
        <v>45043</v>
      </c>
      <c r="AC259" s="169" t="s">
        <v>1010</v>
      </c>
      <c r="AD259" s="1"/>
      <c r="AE259" s="145">
        <v>45048</v>
      </c>
      <c r="AF259" s="152">
        <v>180390</v>
      </c>
      <c r="AG259" s="165">
        <v>1990</v>
      </c>
      <c r="AH259" s="165">
        <v>302.67</v>
      </c>
      <c r="AI259" s="165">
        <v>127.2</v>
      </c>
      <c r="AJ259" s="165">
        <v>434.55</v>
      </c>
      <c r="AK259" s="168">
        <v>0</v>
      </c>
      <c r="AL259" s="160">
        <v>25</v>
      </c>
      <c r="AM259" s="139">
        <v>0</v>
      </c>
      <c r="AN259" s="139">
        <v>0</v>
      </c>
      <c r="AO259" s="139">
        <v>0</v>
      </c>
      <c r="AP259" s="139">
        <v>0</v>
      </c>
      <c r="AQ259" s="139">
        <v>392.65</v>
      </c>
      <c r="AR259" s="168">
        <v>0</v>
      </c>
      <c r="AS259" s="139">
        <v>0</v>
      </c>
      <c r="AT259" s="160">
        <f t="shared" si="13"/>
        <v>3272.07</v>
      </c>
      <c r="AU259" s="160">
        <f t="shared" si="12"/>
        <v>3272.07</v>
      </c>
      <c r="AV259" s="1" t="s">
        <v>2665</v>
      </c>
      <c r="AW259" s="152" t="s">
        <v>395</v>
      </c>
      <c r="AX259" s="149">
        <v>0.50347222222222221</v>
      </c>
      <c r="AY259" s="149">
        <v>0.6430555555555556</v>
      </c>
      <c r="AZ259" s="1" t="s">
        <v>613</v>
      </c>
    </row>
    <row r="260" spans="1:52" x14ac:dyDescent="0.35">
      <c r="A260" s="380">
        <v>45015.37777777778</v>
      </c>
      <c r="B260" s="291">
        <v>44986</v>
      </c>
      <c r="C260" s="291" t="s">
        <v>622</v>
      </c>
      <c r="D260" s="124"/>
      <c r="E260" s="124" t="s">
        <v>2972</v>
      </c>
      <c r="F260" s="123" t="s">
        <v>562</v>
      </c>
      <c r="G260" s="124" t="s">
        <v>2109</v>
      </c>
      <c r="H260" s="158" t="s">
        <v>2953</v>
      </c>
      <c r="I260" s="52" t="s">
        <v>2954</v>
      </c>
      <c r="J260" s="124">
        <v>5010</v>
      </c>
      <c r="K260" s="124" t="s">
        <v>2881</v>
      </c>
      <c r="L260" s="155" t="s">
        <v>606</v>
      </c>
      <c r="M260" s="152" t="s">
        <v>607</v>
      </c>
      <c r="N260" s="124">
        <v>64046</v>
      </c>
      <c r="O260" s="242">
        <v>2</v>
      </c>
      <c r="P260" s="152" t="s">
        <v>619</v>
      </c>
      <c r="Q260" s="151">
        <v>8450</v>
      </c>
      <c r="R260" s="151">
        <v>40</v>
      </c>
      <c r="S260" s="157">
        <v>116359.37</v>
      </c>
      <c r="T260" s="152" t="s">
        <v>609</v>
      </c>
      <c r="U260" s="155" t="s">
        <v>610</v>
      </c>
      <c r="V260" s="152"/>
      <c r="W260" s="127" t="s">
        <v>2955</v>
      </c>
      <c r="X260" s="141" t="s">
        <v>564</v>
      </c>
      <c r="Y260" s="141"/>
      <c r="Z260" s="137">
        <v>45035.458333333336</v>
      </c>
      <c r="AA260" s="232">
        <v>45035</v>
      </c>
      <c r="AB260" s="145">
        <v>45035</v>
      </c>
      <c r="AC260" s="169" t="s">
        <v>628</v>
      </c>
      <c r="AD260" s="1"/>
      <c r="AE260" s="145">
        <v>45040</v>
      </c>
      <c r="AF260" s="152">
        <v>179467</v>
      </c>
      <c r="AG260" s="165">
        <v>2755</v>
      </c>
      <c r="AH260" s="165">
        <v>361.56</v>
      </c>
      <c r="AI260" s="165">
        <v>212</v>
      </c>
      <c r="AJ260" s="165">
        <v>86.17</v>
      </c>
      <c r="AK260" s="168">
        <v>0</v>
      </c>
      <c r="AL260" s="160">
        <v>25</v>
      </c>
      <c r="AM260" s="139">
        <v>0</v>
      </c>
      <c r="AN260" s="139">
        <v>0</v>
      </c>
      <c r="AO260" s="139">
        <v>0</v>
      </c>
      <c r="AP260" s="139">
        <v>0</v>
      </c>
      <c r="AQ260" s="139">
        <v>469.05</v>
      </c>
      <c r="AR260" s="168">
        <v>0</v>
      </c>
      <c r="AS260" s="139">
        <v>0</v>
      </c>
      <c r="AT260" s="160">
        <f t="shared" si="13"/>
        <v>3908.78</v>
      </c>
      <c r="AU260" s="160">
        <f t="shared" si="12"/>
        <v>3908.78</v>
      </c>
      <c r="AV260" s="1" t="s">
        <v>1012</v>
      </c>
      <c r="AW260" s="152" t="s">
        <v>395</v>
      </c>
      <c r="AX260" s="149">
        <v>0.5625</v>
      </c>
      <c r="AY260" s="149">
        <v>0.92361111111111116</v>
      </c>
      <c r="AZ260" s="1" t="s">
        <v>613</v>
      </c>
    </row>
    <row r="261" spans="1:52" x14ac:dyDescent="0.35">
      <c r="A261" s="380">
        <v>45015.37777777778</v>
      </c>
      <c r="B261" s="291">
        <v>44986</v>
      </c>
      <c r="C261" s="291" t="s">
        <v>622</v>
      </c>
      <c r="D261" s="124"/>
      <c r="E261" s="124" t="s">
        <v>2972</v>
      </c>
      <c r="F261" s="123" t="s">
        <v>562</v>
      </c>
      <c r="G261" s="124" t="s">
        <v>2109</v>
      </c>
      <c r="H261" s="158" t="s">
        <v>2962</v>
      </c>
      <c r="I261" s="52" t="s">
        <v>2963</v>
      </c>
      <c r="J261" s="124">
        <v>5010</v>
      </c>
      <c r="K261" s="124" t="s">
        <v>2964</v>
      </c>
      <c r="L261" s="155" t="s">
        <v>606</v>
      </c>
      <c r="M261" s="152" t="s">
        <v>607</v>
      </c>
      <c r="N261" s="124">
        <v>64077</v>
      </c>
      <c r="O261" s="242">
        <v>7</v>
      </c>
      <c r="P261" s="152" t="s">
        <v>2741</v>
      </c>
      <c r="Q261" s="151">
        <v>21763</v>
      </c>
      <c r="R261" s="151">
        <v>7.2450000000000001</v>
      </c>
      <c r="S261" s="157">
        <v>500309.74</v>
      </c>
      <c r="T261" s="152" t="s">
        <v>609</v>
      </c>
      <c r="U261" s="155" t="s">
        <v>610</v>
      </c>
      <c r="V261" s="127" t="s">
        <v>2973</v>
      </c>
      <c r="W261" s="127" t="s">
        <v>2966</v>
      </c>
      <c r="X261" s="141" t="s">
        <v>563</v>
      </c>
      <c r="Y261" s="141"/>
      <c r="Z261" s="137">
        <v>45035.458333333336</v>
      </c>
      <c r="AA261" s="232">
        <v>45035</v>
      </c>
      <c r="AB261" s="145">
        <v>45035</v>
      </c>
      <c r="AC261" s="169" t="s">
        <v>628</v>
      </c>
      <c r="AD261" s="1"/>
      <c r="AE261" s="145">
        <v>45040</v>
      </c>
      <c r="AF261" s="152">
        <v>179487</v>
      </c>
      <c r="AG261" s="165">
        <v>2755</v>
      </c>
      <c r="AH261" s="165">
        <v>398.46</v>
      </c>
      <c r="AI261" s="165">
        <v>212</v>
      </c>
      <c r="AJ261" s="165">
        <v>400.31</v>
      </c>
      <c r="AK261" s="168">
        <v>0</v>
      </c>
      <c r="AL261" s="160">
        <v>25</v>
      </c>
      <c r="AM261" s="139">
        <v>0</v>
      </c>
      <c r="AN261" s="139">
        <v>0</v>
      </c>
      <c r="AO261" s="139">
        <v>0</v>
      </c>
      <c r="AP261" s="139">
        <v>0</v>
      </c>
      <c r="AQ261" s="139">
        <v>516.91999999999996</v>
      </c>
      <c r="AR261" s="168">
        <v>0</v>
      </c>
      <c r="AS261" s="139">
        <v>0</v>
      </c>
      <c r="AT261" s="160">
        <f t="shared" si="13"/>
        <v>4307.6899999999996</v>
      </c>
      <c r="AU261" s="160">
        <f t="shared" si="12"/>
        <v>4307.6899999999996</v>
      </c>
      <c r="AV261" s="1" t="s">
        <v>1018</v>
      </c>
      <c r="AW261" s="152" t="s">
        <v>395</v>
      </c>
      <c r="AX261" s="149">
        <v>0.60069444444444442</v>
      </c>
      <c r="AY261" s="149">
        <v>0.7090277777777777</v>
      </c>
      <c r="AZ261" s="1" t="s">
        <v>613</v>
      </c>
    </row>
    <row r="262" spans="1:52" x14ac:dyDescent="0.35">
      <c r="A262" s="380">
        <v>45015.695833333331</v>
      </c>
      <c r="B262" s="291">
        <v>44986</v>
      </c>
      <c r="C262" s="291" t="s">
        <v>622</v>
      </c>
      <c r="D262" s="124" t="s">
        <v>632</v>
      </c>
      <c r="E262" s="124" t="s">
        <v>2974</v>
      </c>
      <c r="F262" s="123" t="s">
        <v>562</v>
      </c>
      <c r="G262" s="124" t="s">
        <v>2109</v>
      </c>
      <c r="H262" s="158" t="s">
        <v>2962</v>
      </c>
      <c r="I262" s="52" t="s">
        <v>2963</v>
      </c>
      <c r="J262" s="124">
        <v>5010</v>
      </c>
      <c r="K262" s="124" t="s">
        <v>2964</v>
      </c>
      <c r="L262" s="155" t="s">
        <v>606</v>
      </c>
      <c r="M262" s="152" t="s">
        <v>607</v>
      </c>
      <c r="N262" s="124" t="s">
        <v>2975</v>
      </c>
      <c r="O262" s="242">
        <f>6+1</f>
        <v>7</v>
      </c>
      <c r="P262" s="152" t="s">
        <v>2741</v>
      </c>
      <c r="Q262" s="151">
        <f>2537.98+21367.32</f>
        <v>23905.3</v>
      </c>
      <c r="R262" s="151">
        <v>40.159999999999997</v>
      </c>
      <c r="S262" s="157">
        <f>68160.9+493443.35</f>
        <v>561604.25</v>
      </c>
      <c r="T262" s="152" t="s">
        <v>609</v>
      </c>
      <c r="U262" s="155" t="s">
        <v>610</v>
      </c>
      <c r="V262" s="152" t="s">
        <v>2976</v>
      </c>
      <c r="W262" s="127" t="s">
        <v>2966</v>
      </c>
      <c r="X262" s="141" t="s">
        <v>563</v>
      </c>
      <c r="Y262" s="141"/>
      <c r="Z262" s="137">
        <v>45035.75</v>
      </c>
      <c r="AA262" s="232">
        <v>45036</v>
      </c>
      <c r="AB262" s="145">
        <v>45036</v>
      </c>
      <c r="AC262" s="169" t="s">
        <v>628</v>
      </c>
      <c r="AD262" s="1"/>
      <c r="AE262" s="145">
        <v>45040</v>
      </c>
      <c r="AF262" s="152">
        <v>179497</v>
      </c>
      <c r="AG262" s="165">
        <v>2755</v>
      </c>
      <c r="AH262" s="165">
        <v>405.66</v>
      </c>
      <c r="AI262" s="165">
        <v>212</v>
      </c>
      <c r="AJ262" s="165">
        <v>461.6</v>
      </c>
      <c r="AK262" s="168">
        <v>0</v>
      </c>
      <c r="AL262" s="160">
        <v>25</v>
      </c>
      <c r="AM262" s="139">
        <v>0</v>
      </c>
      <c r="AN262" s="139">
        <v>0</v>
      </c>
      <c r="AO262" s="139">
        <v>0</v>
      </c>
      <c r="AP262" s="139">
        <v>0</v>
      </c>
      <c r="AQ262" s="139">
        <v>526.26</v>
      </c>
      <c r="AR262" s="168">
        <v>0</v>
      </c>
      <c r="AS262" s="139">
        <v>0</v>
      </c>
      <c r="AT262" s="160">
        <f t="shared" si="13"/>
        <v>4385.5199999999995</v>
      </c>
      <c r="AU262" s="160">
        <f t="shared" si="12"/>
        <v>4385.5199999999995</v>
      </c>
      <c r="AV262" s="1" t="s">
        <v>1022</v>
      </c>
      <c r="AW262" s="152" t="s">
        <v>395</v>
      </c>
      <c r="AX262" s="149">
        <v>0.46388888888888885</v>
      </c>
      <c r="AY262" s="149">
        <v>0.60416666666666663</v>
      </c>
      <c r="AZ262" s="1" t="s">
        <v>613</v>
      </c>
    </row>
    <row r="263" spans="1:52" x14ac:dyDescent="0.35">
      <c r="A263" s="380">
        <v>45016.386805555558</v>
      </c>
      <c r="B263" s="291">
        <v>44986</v>
      </c>
      <c r="C263" s="291" t="s">
        <v>622</v>
      </c>
      <c r="D263" s="124"/>
      <c r="E263" s="124" t="s">
        <v>2977</v>
      </c>
      <c r="F263" s="123" t="s">
        <v>559</v>
      </c>
      <c r="G263" s="124" t="s">
        <v>2109</v>
      </c>
      <c r="H263" s="158" t="s">
        <v>2978</v>
      </c>
      <c r="I263" s="52" t="s">
        <v>2979</v>
      </c>
      <c r="J263" s="124">
        <v>5014</v>
      </c>
      <c r="K263" s="124" t="s">
        <v>2980</v>
      </c>
      <c r="L263" s="155" t="s">
        <v>606</v>
      </c>
      <c r="M263" s="152" t="s">
        <v>607</v>
      </c>
      <c r="N263" s="124">
        <v>64076</v>
      </c>
      <c r="O263" s="242">
        <v>6</v>
      </c>
      <c r="P263" s="152" t="s">
        <v>616</v>
      </c>
      <c r="Q263" s="151">
        <v>1188</v>
      </c>
      <c r="R263" s="151">
        <v>4.68</v>
      </c>
      <c r="S263" s="157">
        <v>33748.1</v>
      </c>
      <c r="T263" s="152" t="s">
        <v>609</v>
      </c>
      <c r="U263" s="155" t="s">
        <v>610</v>
      </c>
      <c r="V263" s="152"/>
      <c r="W263" s="127" t="s">
        <v>2981</v>
      </c>
      <c r="X263" s="141" t="s">
        <v>2642</v>
      </c>
      <c r="Y263" s="141"/>
      <c r="Z263" s="137">
        <v>45035.666666666664</v>
      </c>
      <c r="AA263" s="232">
        <v>45036</v>
      </c>
      <c r="AB263" s="145">
        <v>45036</v>
      </c>
      <c r="AC263" s="169" t="s">
        <v>1010</v>
      </c>
      <c r="AD263" s="1"/>
      <c r="AE263" s="145">
        <v>45040</v>
      </c>
      <c r="AF263" s="152">
        <v>179501</v>
      </c>
      <c r="AG263" s="165">
        <v>1990</v>
      </c>
      <c r="AH263" s="165">
        <v>251.62</v>
      </c>
      <c r="AI263" s="165">
        <v>127.2</v>
      </c>
      <c r="AJ263" s="165">
        <v>0</v>
      </c>
      <c r="AK263" s="168">
        <v>0</v>
      </c>
      <c r="AL263" s="160">
        <v>25</v>
      </c>
      <c r="AM263" s="139">
        <v>0</v>
      </c>
      <c r="AN263" s="139">
        <v>0</v>
      </c>
      <c r="AO263" s="139">
        <v>0</v>
      </c>
      <c r="AP263" s="139">
        <v>0</v>
      </c>
      <c r="AQ263" s="139">
        <v>326.43</v>
      </c>
      <c r="AR263" s="168">
        <v>0</v>
      </c>
      <c r="AS263" s="139">
        <v>0</v>
      </c>
      <c r="AT263" s="160">
        <f t="shared" si="13"/>
        <v>2720.2499999999995</v>
      </c>
      <c r="AU263" s="160">
        <f t="shared" si="12"/>
        <v>2720.2499999999995</v>
      </c>
      <c r="AV263" s="1" t="s">
        <v>2982</v>
      </c>
      <c r="AW263" s="152" t="s">
        <v>395</v>
      </c>
      <c r="AX263" s="149">
        <v>0.33333333333333331</v>
      </c>
      <c r="AY263" s="149">
        <v>0.5805555555555556</v>
      </c>
      <c r="AZ263" s="1" t="s">
        <v>613</v>
      </c>
    </row>
    <row r="264" spans="1:52" x14ac:dyDescent="0.35">
      <c r="A264" s="380">
        <v>45016.386805555558</v>
      </c>
      <c r="B264" s="291">
        <v>44986</v>
      </c>
      <c r="C264" s="291" t="s">
        <v>622</v>
      </c>
      <c r="D264" s="124"/>
      <c r="E264" s="124" t="s">
        <v>2977</v>
      </c>
      <c r="F264" s="123" t="s">
        <v>562</v>
      </c>
      <c r="G264" s="124" t="s">
        <v>2109</v>
      </c>
      <c r="H264" s="158" t="s">
        <v>2962</v>
      </c>
      <c r="I264" s="52" t="s">
        <v>2963</v>
      </c>
      <c r="J264" s="124">
        <v>5010</v>
      </c>
      <c r="K264" s="124" t="s">
        <v>2964</v>
      </c>
      <c r="L264" s="155" t="s">
        <v>606</v>
      </c>
      <c r="M264" s="152" t="s">
        <v>607</v>
      </c>
      <c r="N264" s="124">
        <v>64080</v>
      </c>
      <c r="O264" s="242">
        <v>9</v>
      </c>
      <c r="P264" s="152" t="s">
        <v>2741</v>
      </c>
      <c r="Q264" s="151">
        <v>24190</v>
      </c>
      <c r="R264" s="151">
        <v>10.145</v>
      </c>
      <c r="S264" s="157">
        <v>558620.89</v>
      </c>
      <c r="T264" s="152" t="s">
        <v>609</v>
      </c>
      <c r="U264" s="155" t="s">
        <v>610</v>
      </c>
      <c r="V264" s="152" t="s">
        <v>2983</v>
      </c>
      <c r="W264" s="127" t="s">
        <v>2966</v>
      </c>
      <c r="X264" s="141" t="s">
        <v>563</v>
      </c>
      <c r="Y264" s="141"/>
      <c r="Z264" s="137">
        <v>45035.75</v>
      </c>
      <c r="AA264" s="232">
        <v>45036</v>
      </c>
      <c r="AB264" s="145">
        <v>45036</v>
      </c>
      <c r="AC264" s="169" t="s">
        <v>628</v>
      </c>
      <c r="AD264" s="1"/>
      <c r="AE264" s="145">
        <v>45040</v>
      </c>
      <c r="AF264" s="152">
        <v>179489</v>
      </c>
      <c r="AG264" s="165">
        <v>2755</v>
      </c>
      <c r="AH264" s="165">
        <v>405.31</v>
      </c>
      <c r="AI264" s="165">
        <v>212</v>
      </c>
      <c r="AJ264" s="165">
        <v>458.62</v>
      </c>
      <c r="AK264" s="168">
        <v>0</v>
      </c>
      <c r="AL264" s="160">
        <v>25</v>
      </c>
      <c r="AM264" s="139">
        <v>0</v>
      </c>
      <c r="AN264" s="139">
        <v>0</v>
      </c>
      <c r="AO264" s="139">
        <v>0</v>
      </c>
      <c r="AP264" s="139">
        <v>0</v>
      </c>
      <c r="AQ264" s="139">
        <v>525.80999999999995</v>
      </c>
      <c r="AR264" s="168">
        <v>0</v>
      </c>
      <c r="AS264" s="139">
        <v>0</v>
      </c>
      <c r="AT264" s="160">
        <f t="shared" si="13"/>
        <v>4381.74</v>
      </c>
      <c r="AU264" s="160">
        <f t="shared" si="12"/>
        <v>4381.74</v>
      </c>
      <c r="AV264" s="1" t="s">
        <v>1023</v>
      </c>
      <c r="AW264" s="152" t="s">
        <v>395</v>
      </c>
      <c r="AX264" s="149">
        <v>0.3611111111111111</v>
      </c>
      <c r="AY264" s="149">
        <v>0.42291666666666666</v>
      </c>
      <c r="AZ264" s="1" t="s">
        <v>613</v>
      </c>
    </row>
    <row r="265" spans="1:52" x14ac:dyDescent="0.35">
      <c r="A265" s="380">
        <v>45019.379166666666</v>
      </c>
      <c r="B265" s="291">
        <v>45017</v>
      </c>
      <c r="C265" s="291" t="s">
        <v>622</v>
      </c>
      <c r="D265" s="124"/>
      <c r="E265" s="124" t="s">
        <v>2984</v>
      </c>
      <c r="F265" s="123" t="s">
        <v>634</v>
      </c>
      <c r="G265" s="124" t="s">
        <v>2109</v>
      </c>
      <c r="H265" s="158" t="s">
        <v>2985</v>
      </c>
      <c r="I265" s="52" t="s">
        <v>2986</v>
      </c>
      <c r="J265" s="124">
        <v>5010</v>
      </c>
      <c r="K265" s="124" t="s">
        <v>2987</v>
      </c>
      <c r="L265" s="155" t="s">
        <v>606</v>
      </c>
      <c r="M265" s="152" t="s">
        <v>607</v>
      </c>
      <c r="N265" s="124">
        <v>64087</v>
      </c>
      <c r="O265" s="242">
        <v>10</v>
      </c>
      <c r="P265" s="152" t="s">
        <v>648</v>
      </c>
      <c r="Q265" s="151">
        <v>1941.84</v>
      </c>
      <c r="R265" s="151">
        <v>21.806999999999999</v>
      </c>
      <c r="S265" s="157">
        <v>314980.40000000002</v>
      </c>
      <c r="T265" s="152" t="s">
        <v>609</v>
      </c>
      <c r="U265" s="155" t="s">
        <v>610</v>
      </c>
      <c r="V265" s="152"/>
      <c r="W265" s="127" t="s">
        <v>2988</v>
      </c>
      <c r="X265" s="141" t="s">
        <v>2989</v>
      </c>
      <c r="Y265" s="141"/>
      <c r="Z265" s="137">
        <v>45036.333333333336</v>
      </c>
      <c r="AA265" s="232">
        <v>45036</v>
      </c>
      <c r="AB265" s="145">
        <v>45040</v>
      </c>
      <c r="AC265" s="169" t="s">
        <v>1010</v>
      </c>
      <c r="AD265" s="1"/>
      <c r="AE265" s="145">
        <v>45041</v>
      </c>
      <c r="AF265" s="152">
        <v>179699</v>
      </c>
      <c r="AG265" s="165">
        <v>1990</v>
      </c>
      <c r="AH265" s="165">
        <v>322.14</v>
      </c>
      <c r="AI265" s="165">
        <v>174.6</v>
      </c>
      <c r="AJ265" s="165">
        <v>214.98</v>
      </c>
      <c r="AK265" s="168">
        <v>338</v>
      </c>
      <c r="AL265" s="160">
        <v>25</v>
      </c>
      <c r="AM265" s="139">
        <v>0</v>
      </c>
      <c r="AN265" s="139">
        <v>0</v>
      </c>
      <c r="AO265" s="139">
        <v>0</v>
      </c>
      <c r="AP265" s="139">
        <v>0</v>
      </c>
      <c r="AQ265" s="139">
        <v>417.92</v>
      </c>
      <c r="AR265" s="168">
        <v>0</v>
      </c>
      <c r="AS265" s="139">
        <v>0</v>
      </c>
      <c r="AT265" s="160">
        <f t="shared" si="13"/>
        <v>3482.64</v>
      </c>
      <c r="AU265" s="160">
        <f t="shared" si="12"/>
        <v>3482.64</v>
      </c>
      <c r="AV265" s="1" t="s">
        <v>2990</v>
      </c>
      <c r="AW265" s="152" t="s">
        <v>395</v>
      </c>
      <c r="AX265" s="149">
        <v>0.72291666666666676</v>
      </c>
      <c r="AY265" s="149">
        <v>0.81874999999999998</v>
      </c>
      <c r="AZ265" s="1" t="s">
        <v>2107</v>
      </c>
    </row>
    <row r="266" spans="1:52" x14ac:dyDescent="0.35">
      <c r="A266" s="380">
        <v>45019.384027777778</v>
      </c>
      <c r="B266" s="291">
        <v>45017</v>
      </c>
      <c r="C266" s="291" t="s">
        <v>622</v>
      </c>
      <c r="D266" s="124"/>
      <c r="E266" s="124" t="s">
        <v>2991</v>
      </c>
      <c r="F266" s="123" t="s">
        <v>2360</v>
      </c>
      <c r="G266" s="124" t="s">
        <v>2109</v>
      </c>
      <c r="H266" s="158" t="s">
        <v>2992</v>
      </c>
      <c r="I266" s="52" t="s">
        <v>2993</v>
      </c>
      <c r="J266" s="124">
        <v>5014</v>
      </c>
      <c r="K266" s="124" t="s">
        <v>2994</v>
      </c>
      <c r="L266" s="155" t="s">
        <v>606</v>
      </c>
      <c r="M266" s="152" t="s">
        <v>607</v>
      </c>
      <c r="N266" s="124">
        <v>64101</v>
      </c>
      <c r="O266" s="242">
        <v>3</v>
      </c>
      <c r="P266" s="152" t="s">
        <v>616</v>
      </c>
      <c r="Q266" s="151">
        <v>817</v>
      </c>
      <c r="R266" s="151">
        <v>3.18</v>
      </c>
      <c r="S266" s="157">
        <v>38899.449999999997</v>
      </c>
      <c r="T266" s="152" t="s">
        <v>609</v>
      </c>
      <c r="U266" s="155" t="s">
        <v>610</v>
      </c>
      <c r="V266" s="152"/>
      <c r="W266" s="127" t="s">
        <v>2995</v>
      </c>
      <c r="X266" s="141" t="s">
        <v>2996</v>
      </c>
      <c r="Y266" s="141"/>
      <c r="Z266" s="137">
        <v>45036.583333333336</v>
      </c>
      <c r="AA266" s="232">
        <v>45040</v>
      </c>
      <c r="AB266" s="145">
        <v>45040</v>
      </c>
      <c r="AC266" s="169" t="s">
        <v>1010</v>
      </c>
      <c r="AD266" s="1"/>
      <c r="AE266" s="145">
        <v>45040</v>
      </c>
      <c r="AF266" s="152">
        <v>179579</v>
      </c>
      <c r="AG266" s="165">
        <v>607.35</v>
      </c>
      <c r="AH266" s="165">
        <v>84.24</v>
      </c>
      <c r="AI266" s="165">
        <v>84.8</v>
      </c>
      <c r="AJ266" s="165">
        <v>0</v>
      </c>
      <c r="AK266" s="168">
        <v>0</v>
      </c>
      <c r="AL266" s="160">
        <v>25</v>
      </c>
      <c r="AM266" s="139">
        <v>0</v>
      </c>
      <c r="AN266" s="139">
        <v>0</v>
      </c>
      <c r="AO266" s="139">
        <v>0</v>
      </c>
      <c r="AP266" s="139">
        <v>0</v>
      </c>
      <c r="AQ266" s="139">
        <v>109.28</v>
      </c>
      <c r="AR266" s="168">
        <v>0</v>
      </c>
      <c r="AS266" s="139">
        <v>0</v>
      </c>
      <c r="AT266" s="160">
        <f t="shared" si="13"/>
        <v>910.67</v>
      </c>
      <c r="AU266" s="160">
        <f t="shared" ref="AU266:AU297" si="14">AT266</f>
        <v>910.67</v>
      </c>
      <c r="AV266" s="1" t="s">
        <v>1013</v>
      </c>
      <c r="AW266" s="152" t="s">
        <v>395</v>
      </c>
      <c r="AX266" s="149">
        <v>0.41666666666666669</v>
      </c>
      <c r="AY266" s="149">
        <v>0.49305555555555558</v>
      </c>
      <c r="AZ266" s="1" t="s">
        <v>613</v>
      </c>
    </row>
    <row r="267" spans="1:52" x14ac:dyDescent="0.35">
      <c r="A267" s="380">
        <v>45021.37222222222</v>
      </c>
      <c r="B267" s="291">
        <v>45017</v>
      </c>
      <c r="C267" s="291" t="s">
        <v>622</v>
      </c>
      <c r="D267" s="124"/>
      <c r="E267" s="124" t="s">
        <v>2997</v>
      </c>
      <c r="F267" s="123" t="s">
        <v>559</v>
      </c>
      <c r="G267" s="124" t="s">
        <v>2109</v>
      </c>
      <c r="H267" s="158" t="s">
        <v>2998</v>
      </c>
      <c r="I267" s="52" t="s">
        <v>2999</v>
      </c>
      <c r="J267" s="124">
        <v>5010</v>
      </c>
      <c r="K267" s="124" t="s">
        <v>3000</v>
      </c>
      <c r="L267" s="155" t="s">
        <v>606</v>
      </c>
      <c r="M267" s="152" t="s">
        <v>607</v>
      </c>
      <c r="N267" s="124" t="s">
        <v>3001</v>
      </c>
      <c r="O267" s="242">
        <v>5</v>
      </c>
      <c r="P267" s="152" t="s">
        <v>616</v>
      </c>
      <c r="Q267" s="151">
        <v>1165</v>
      </c>
      <c r="R267" s="151">
        <v>7.117</v>
      </c>
      <c r="S267" s="157">
        <v>359661.58</v>
      </c>
      <c r="T267" s="152" t="s">
        <v>609</v>
      </c>
      <c r="U267" s="155" t="s">
        <v>610</v>
      </c>
      <c r="V267" s="152"/>
      <c r="W267" s="127" t="s">
        <v>3002</v>
      </c>
      <c r="X267" s="141" t="s">
        <v>2779</v>
      </c>
      <c r="Y267" s="141"/>
      <c r="Z267" s="137">
        <v>45036.75</v>
      </c>
      <c r="AA267" s="232">
        <v>45040</v>
      </c>
      <c r="AB267" s="145">
        <v>45040</v>
      </c>
      <c r="AC267" s="169" t="s">
        <v>1010</v>
      </c>
      <c r="AD267" s="1"/>
      <c r="AE267" s="145">
        <v>45040</v>
      </c>
      <c r="AF267" s="152">
        <v>179578</v>
      </c>
      <c r="AG267" s="165">
        <v>1990</v>
      </c>
      <c r="AH267" s="165">
        <v>282.12</v>
      </c>
      <c r="AI267" s="165">
        <v>127.2</v>
      </c>
      <c r="AJ267" s="165">
        <v>259.66000000000003</v>
      </c>
      <c r="AK267" s="168">
        <v>0</v>
      </c>
      <c r="AL267" s="160">
        <v>25</v>
      </c>
      <c r="AM267" s="139">
        <v>0</v>
      </c>
      <c r="AN267" s="139">
        <v>0</v>
      </c>
      <c r="AO267" s="139">
        <v>0</v>
      </c>
      <c r="AP267" s="139">
        <v>0</v>
      </c>
      <c r="AQ267" s="139">
        <v>366</v>
      </c>
      <c r="AR267" s="168">
        <v>0</v>
      </c>
      <c r="AS267" s="139">
        <v>0</v>
      </c>
      <c r="AT267" s="160">
        <f t="shared" si="13"/>
        <v>3049.9799999999996</v>
      </c>
      <c r="AU267" s="160">
        <f t="shared" si="14"/>
        <v>3049.9799999999996</v>
      </c>
      <c r="AV267" s="1" t="s">
        <v>1013</v>
      </c>
      <c r="AW267" s="152" t="s">
        <v>395</v>
      </c>
      <c r="AX267" s="149">
        <v>0.41666666666666669</v>
      </c>
      <c r="AY267" s="149">
        <v>0.49305555555555558</v>
      </c>
      <c r="AZ267" s="1" t="s">
        <v>613</v>
      </c>
    </row>
    <row r="268" spans="1:52" x14ac:dyDescent="0.35">
      <c r="A268" s="380">
        <v>45021.37222222222</v>
      </c>
      <c r="B268" s="291">
        <v>45017</v>
      </c>
      <c r="C268" s="291" t="s">
        <v>622</v>
      </c>
      <c r="D268" s="124"/>
      <c r="E268" s="124" t="s">
        <v>2997</v>
      </c>
      <c r="F268" s="123" t="s">
        <v>562</v>
      </c>
      <c r="G268" s="124" t="s">
        <v>2109</v>
      </c>
      <c r="H268" s="158" t="s">
        <v>3003</v>
      </c>
      <c r="I268" s="52" t="s">
        <v>3004</v>
      </c>
      <c r="J268" s="124">
        <v>5013</v>
      </c>
      <c r="K268" s="124" t="s">
        <v>3005</v>
      </c>
      <c r="L268" s="155" t="s">
        <v>606</v>
      </c>
      <c r="M268" s="152" t="s">
        <v>607</v>
      </c>
      <c r="N268" s="242">
        <v>64094</v>
      </c>
      <c r="O268" s="242">
        <v>4</v>
      </c>
      <c r="P268" s="152" t="s">
        <v>616</v>
      </c>
      <c r="Q268" s="151">
        <v>10276</v>
      </c>
      <c r="R268" s="151">
        <v>25</v>
      </c>
      <c r="S268" s="157">
        <v>312823.27</v>
      </c>
      <c r="T268" s="152" t="s">
        <v>609</v>
      </c>
      <c r="U268" s="155" t="s">
        <v>610</v>
      </c>
      <c r="V268" s="152" t="s">
        <v>3006</v>
      </c>
      <c r="W268" s="127" t="s">
        <v>3007</v>
      </c>
      <c r="X268" s="141" t="s">
        <v>615</v>
      </c>
      <c r="Y268" s="141"/>
      <c r="Z268" s="137">
        <v>45040.375</v>
      </c>
      <c r="AA268" s="232">
        <v>45040</v>
      </c>
      <c r="AB268" s="145">
        <v>45040</v>
      </c>
      <c r="AC268" s="169" t="s">
        <v>628</v>
      </c>
      <c r="AD268" s="1"/>
      <c r="AE268" s="145">
        <v>45042</v>
      </c>
      <c r="AF268" s="152">
        <v>179928</v>
      </c>
      <c r="AG268" s="165">
        <v>2755</v>
      </c>
      <c r="AH268" s="165">
        <v>376.44</v>
      </c>
      <c r="AI268" s="165">
        <v>212</v>
      </c>
      <c r="AJ268" s="165">
        <v>212.82</v>
      </c>
      <c r="AK268" s="168">
        <v>0</v>
      </c>
      <c r="AL268" s="160">
        <v>25</v>
      </c>
      <c r="AM268" s="139">
        <v>0</v>
      </c>
      <c r="AN268" s="139">
        <v>0</v>
      </c>
      <c r="AO268" s="139">
        <v>0</v>
      </c>
      <c r="AP268" s="139">
        <v>0</v>
      </c>
      <c r="AQ268" s="139">
        <v>488.35</v>
      </c>
      <c r="AR268" s="168">
        <v>0</v>
      </c>
      <c r="AS268" s="139">
        <v>0</v>
      </c>
      <c r="AT268" s="160">
        <f t="shared" si="13"/>
        <v>4069.61</v>
      </c>
      <c r="AU268" s="160">
        <f t="shared" si="14"/>
        <v>4069.61</v>
      </c>
      <c r="AV268" s="1" t="s">
        <v>3008</v>
      </c>
      <c r="AW268" s="152" t="s">
        <v>395</v>
      </c>
      <c r="AX268" s="149">
        <v>0.52986111111111112</v>
      </c>
      <c r="AY268" s="149">
        <v>0.64930555555555558</v>
      </c>
      <c r="AZ268" s="1" t="s">
        <v>613</v>
      </c>
    </row>
    <row r="269" spans="1:52" x14ac:dyDescent="0.35">
      <c r="A269" s="380">
        <v>45021.843055555553</v>
      </c>
      <c r="B269" s="291">
        <v>45017</v>
      </c>
      <c r="C269" s="291" t="s">
        <v>622</v>
      </c>
      <c r="D269" s="124" t="s">
        <v>632</v>
      </c>
      <c r="E269" s="124" t="s">
        <v>3009</v>
      </c>
      <c r="F269" s="123" t="s">
        <v>559</v>
      </c>
      <c r="G269" s="124" t="s">
        <v>2109</v>
      </c>
      <c r="H269" s="158" t="s">
        <v>3010</v>
      </c>
      <c r="I269" s="52" t="s">
        <v>3011</v>
      </c>
      <c r="J269" s="124">
        <v>5014</v>
      </c>
      <c r="K269" s="124" t="s">
        <v>3012</v>
      </c>
      <c r="L269" s="155" t="s">
        <v>606</v>
      </c>
      <c r="M269" s="152" t="s">
        <v>607</v>
      </c>
      <c r="N269" s="124">
        <v>64115</v>
      </c>
      <c r="O269" s="242">
        <v>4</v>
      </c>
      <c r="P269" s="152" t="s">
        <v>616</v>
      </c>
      <c r="Q269" s="151">
        <v>1450</v>
      </c>
      <c r="R269" s="151">
        <v>5.8209999999999997</v>
      </c>
      <c r="S269" s="157">
        <v>122449.94</v>
      </c>
      <c r="T269" s="152" t="s">
        <v>609</v>
      </c>
      <c r="U269" s="155" t="s">
        <v>610</v>
      </c>
      <c r="V269" s="152"/>
      <c r="W269" s="127" t="s">
        <v>3013</v>
      </c>
      <c r="X269" s="141" t="s">
        <v>644</v>
      </c>
      <c r="Y269" s="141"/>
      <c r="Z269" s="137">
        <v>45041.708333333336</v>
      </c>
      <c r="AA269" s="232">
        <v>45042</v>
      </c>
      <c r="AB269" s="145">
        <v>45042</v>
      </c>
      <c r="AC269" s="169" t="s">
        <v>628</v>
      </c>
      <c r="AD269" s="1"/>
      <c r="AE269" s="145">
        <v>45042</v>
      </c>
      <c r="AF269" s="152">
        <v>179929</v>
      </c>
      <c r="AG269" s="165">
        <v>2755</v>
      </c>
      <c r="AH269" s="165">
        <v>354.08</v>
      </c>
      <c r="AI269" s="165">
        <v>212</v>
      </c>
      <c r="AJ269" s="165">
        <v>22.45</v>
      </c>
      <c r="AK269" s="168">
        <v>0</v>
      </c>
      <c r="AL269" s="160">
        <v>25</v>
      </c>
      <c r="AM269" s="139">
        <v>0</v>
      </c>
      <c r="AN269" s="139">
        <v>0</v>
      </c>
      <c r="AO269" s="139">
        <v>0</v>
      </c>
      <c r="AP269" s="139">
        <v>0</v>
      </c>
      <c r="AQ269" s="139">
        <v>459.34</v>
      </c>
      <c r="AR269" s="168">
        <v>0</v>
      </c>
      <c r="AS269" s="139">
        <v>0</v>
      </c>
      <c r="AT269" s="160">
        <f t="shared" si="13"/>
        <v>3827.87</v>
      </c>
      <c r="AU269" s="160">
        <f t="shared" si="14"/>
        <v>3827.87</v>
      </c>
      <c r="AV269" s="1" t="s">
        <v>1026</v>
      </c>
      <c r="AW269" s="152" t="s">
        <v>395</v>
      </c>
      <c r="AX269" s="149">
        <v>0.3263888888888889</v>
      </c>
      <c r="AY269" s="149">
        <v>0.41319444444444442</v>
      </c>
      <c r="AZ269" s="1" t="s">
        <v>613</v>
      </c>
    </row>
    <row r="270" spans="1:52" x14ac:dyDescent="0.35">
      <c r="A270" s="380">
        <v>45026.926388888889</v>
      </c>
      <c r="B270" s="291">
        <v>45017</v>
      </c>
      <c r="C270" s="291" t="s">
        <v>622</v>
      </c>
      <c r="D270" s="124"/>
      <c r="E270" s="124" t="s">
        <v>3014</v>
      </c>
      <c r="F270" s="123" t="s">
        <v>562</v>
      </c>
      <c r="G270" s="124" t="s">
        <v>2109</v>
      </c>
      <c r="H270" s="158" t="s">
        <v>3015</v>
      </c>
      <c r="I270" s="52" t="s">
        <v>3016</v>
      </c>
      <c r="J270" s="124">
        <v>5013</v>
      </c>
      <c r="K270" s="124" t="s">
        <v>3017</v>
      </c>
      <c r="L270" s="155" t="s">
        <v>606</v>
      </c>
      <c r="M270" s="152" t="s">
        <v>607</v>
      </c>
      <c r="N270" s="124">
        <v>64120</v>
      </c>
      <c r="O270" s="242">
        <v>12</v>
      </c>
      <c r="P270" s="152" t="s">
        <v>3018</v>
      </c>
      <c r="Q270" s="151">
        <v>21781</v>
      </c>
      <c r="R270" s="151">
        <v>33.18</v>
      </c>
      <c r="S270" s="157">
        <v>249955.51</v>
      </c>
      <c r="T270" s="152" t="s">
        <v>609</v>
      </c>
      <c r="U270" s="155" t="s">
        <v>610</v>
      </c>
      <c r="V270" s="152"/>
      <c r="W270" s="127" t="s">
        <v>3019</v>
      </c>
      <c r="X270" s="141" t="s">
        <v>615</v>
      </c>
      <c r="Y270" s="141"/>
      <c r="Z270" s="137">
        <v>45042.458333333336</v>
      </c>
      <c r="AA270" s="232">
        <v>45043</v>
      </c>
      <c r="AB270" s="145">
        <v>45042</v>
      </c>
      <c r="AC270" s="169" t="s">
        <v>628</v>
      </c>
      <c r="AD270" s="1"/>
      <c r="AE270" s="145">
        <v>45048</v>
      </c>
      <c r="AF270" s="152">
        <v>180391</v>
      </c>
      <c r="AG270" s="165">
        <v>2755</v>
      </c>
      <c r="AH270" s="165">
        <v>369.06</v>
      </c>
      <c r="AI270" s="165">
        <v>212</v>
      </c>
      <c r="AJ270" s="165">
        <v>149.96</v>
      </c>
      <c r="AK270" s="168">
        <v>0</v>
      </c>
      <c r="AL270" s="160">
        <v>25</v>
      </c>
      <c r="AM270" s="139">
        <v>0</v>
      </c>
      <c r="AN270" s="139">
        <v>0</v>
      </c>
      <c r="AO270" s="139">
        <v>0</v>
      </c>
      <c r="AP270" s="139">
        <v>0</v>
      </c>
      <c r="AQ270" s="139">
        <v>478.77</v>
      </c>
      <c r="AR270" s="168">
        <v>0</v>
      </c>
      <c r="AS270" s="139">
        <v>0</v>
      </c>
      <c r="AT270" s="160">
        <f t="shared" si="13"/>
        <v>3989.79</v>
      </c>
      <c r="AU270" s="160">
        <f t="shared" si="14"/>
        <v>3989.79</v>
      </c>
      <c r="AV270" s="1" t="s">
        <v>1015</v>
      </c>
      <c r="AW270" s="152" t="s">
        <v>395</v>
      </c>
      <c r="AX270" s="149">
        <v>0.64583333333333337</v>
      </c>
      <c r="AY270" s="149">
        <v>0.91319444444444453</v>
      </c>
      <c r="AZ270" s="1" t="s">
        <v>613</v>
      </c>
    </row>
    <row r="271" spans="1:52" x14ac:dyDescent="0.35">
      <c r="A271" s="380">
        <v>45026.933333333334</v>
      </c>
      <c r="B271" s="291">
        <v>45017</v>
      </c>
      <c r="C271" s="291" t="s">
        <v>622</v>
      </c>
      <c r="D271" s="124"/>
      <c r="E271" s="124" t="s">
        <v>3020</v>
      </c>
      <c r="F271" s="123" t="s">
        <v>562</v>
      </c>
      <c r="G271" s="124" t="s">
        <v>2109</v>
      </c>
      <c r="H271" s="158" t="s">
        <v>3015</v>
      </c>
      <c r="I271" s="52" t="s">
        <v>3016</v>
      </c>
      <c r="J271" s="124">
        <v>5013</v>
      </c>
      <c r="K271" s="124" t="s">
        <v>3017</v>
      </c>
      <c r="L271" s="155" t="s">
        <v>606</v>
      </c>
      <c r="M271" s="152" t="s">
        <v>607</v>
      </c>
      <c r="N271" s="124">
        <v>64119</v>
      </c>
      <c r="O271" s="242">
        <v>12</v>
      </c>
      <c r="P271" s="152" t="s">
        <v>3018</v>
      </c>
      <c r="Q271" s="151">
        <v>23335</v>
      </c>
      <c r="R271" s="151">
        <v>36.11</v>
      </c>
      <c r="S271" s="157">
        <v>593314.79</v>
      </c>
      <c r="T271" s="152" t="s">
        <v>609</v>
      </c>
      <c r="U271" s="155" t="s">
        <v>610</v>
      </c>
      <c r="V271" s="152"/>
      <c r="W271" s="127" t="s">
        <v>3019</v>
      </c>
      <c r="X271" s="141" t="s">
        <v>615</v>
      </c>
      <c r="Y271" s="141"/>
      <c r="Z271" s="137">
        <v>45042.458333333336</v>
      </c>
      <c r="AA271" s="232">
        <v>45043</v>
      </c>
      <c r="AB271" s="145">
        <v>45042</v>
      </c>
      <c r="AC271" s="169" t="s">
        <v>628</v>
      </c>
      <c r="AD271" s="1"/>
      <c r="AE271" s="145">
        <v>45048</v>
      </c>
      <c r="AF271" s="152">
        <v>180388</v>
      </c>
      <c r="AG271" s="165">
        <v>2755</v>
      </c>
      <c r="AH271" s="165">
        <v>409.39</v>
      </c>
      <c r="AI271" s="165">
        <v>212</v>
      </c>
      <c r="AJ271" s="165">
        <v>493.31</v>
      </c>
      <c r="AK271" s="168">
        <v>0</v>
      </c>
      <c r="AL271" s="160">
        <v>25</v>
      </c>
      <c r="AM271" s="139">
        <v>0</v>
      </c>
      <c r="AN271" s="139">
        <v>0</v>
      </c>
      <c r="AO271" s="139">
        <v>0</v>
      </c>
      <c r="AP271" s="139">
        <v>0</v>
      </c>
      <c r="AQ271" s="139">
        <v>531.09</v>
      </c>
      <c r="AR271" s="168">
        <v>0</v>
      </c>
      <c r="AS271" s="139">
        <v>0</v>
      </c>
      <c r="AT271" s="160">
        <f t="shared" si="13"/>
        <v>4425.79</v>
      </c>
      <c r="AU271" s="160">
        <f t="shared" si="14"/>
        <v>4425.79</v>
      </c>
      <c r="AV271" s="1" t="s">
        <v>3021</v>
      </c>
      <c r="AW271" s="152" t="s">
        <v>395</v>
      </c>
      <c r="AX271" s="149">
        <v>0.58333333333333337</v>
      </c>
      <c r="AY271" s="149">
        <v>0.8569444444444444</v>
      </c>
      <c r="AZ271" s="1" t="s">
        <v>613</v>
      </c>
    </row>
    <row r="272" spans="1:52" x14ac:dyDescent="0.35">
      <c r="A272" s="380">
        <v>45027.931944444441</v>
      </c>
      <c r="B272" s="291">
        <v>45017</v>
      </c>
      <c r="C272" s="291" t="s">
        <v>622</v>
      </c>
      <c r="D272" s="124"/>
      <c r="E272" s="124" t="s">
        <v>3022</v>
      </c>
      <c r="F272" s="123" t="s">
        <v>562</v>
      </c>
      <c r="G272" s="124" t="s">
        <v>2109</v>
      </c>
      <c r="H272" s="158" t="s">
        <v>3015</v>
      </c>
      <c r="I272" s="52" t="s">
        <v>3016</v>
      </c>
      <c r="J272" s="124">
        <v>5013</v>
      </c>
      <c r="K272" s="124" t="s">
        <v>3017</v>
      </c>
      <c r="L272" s="155" t="s">
        <v>606</v>
      </c>
      <c r="M272" s="152" t="s">
        <v>607</v>
      </c>
      <c r="N272" s="124">
        <v>64118</v>
      </c>
      <c r="O272" s="242">
        <v>14</v>
      </c>
      <c r="P272" s="152" t="s">
        <v>3018</v>
      </c>
      <c r="Q272" s="151">
        <v>22161</v>
      </c>
      <c r="R272" s="151">
        <v>34.799999999999997</v>
      </c>
      <c r="S272" s="157">
        <v>792591.69</v>
      </c>
      <c r="T272" s="152" t="s">
        <v>609</v>
      </c>
      <c r="U272" s="155" t="s">
        <v>610</v>
      </c>
      <c r="V272" s="152"/>
      <c r="W272" s="127" t="s">
        <v>3019</v>
      </c>
      <c r="X272" s="141" t="s">
        <v>615</v>
      </c>
      <c r="Y272" s="141"/>
      <c r="Z272" s="137">
        <v>45042.708333333336</v>
      </c>
      <c r="AA272" s="232">
        <v>45043</v>
      </c>
      <c r="AB272" s="145">
        <v>45043</v>
      </c>
      <c r="AC272" s="169" t="s">
        <v>628</v>
      </c>
      <c r="AD272" s="1"/>
      <c r="AE272" s="145">
        <v>45048</v>
      </c>
      <c r="AF272" s="152">
        <v>180389</v>
      </c>
      <c r="AG272" s="165">
        <v>2755</v>
      </c>
      <c r="AH272" s="165">
        <v>432.79</v>
      </c>
      <c r="AI272" s="165">
        <v>212</v>
      </c>
      <c r="AJ272" s="165">
        <v>692.59</v>
      </c>
      <c r="AK272" s="168">
        <v>0</v>
      </c>
      <c r="AL272" s="160">
        <v>25</v>
      </c>
      <c r="AM272" s="139">
        <v>0</v>
      </c>
      <c r="AN272" s="139">
        <v>0</v>
      </c>
      <c r="AO272" s="139">
        <v>0</v>
      </c>
      <c r="AP272" s="139">
        <v>0</v>
      </c>
      <c r="AQ272" s="139">
        <v>561.46</v>
      </c>
      <c r="AR272" s="168">
        <v>0</v>
      </c>
      <c r="AS272" s="139">
        <v>0</v>
      </c>
      <c r="AT272" s="160">
        <f t="shared" si="13"/>
        <v>4678.84</v>
      </c>
      <c r="AU272" s="160">
        <f t="shared" si="14"/>
        <v>4678.84</v>
      </c>
      <c r="AV272" s="1" t="s">
        <v>1016</v>
      </c>
      <c r="AW272" s="152" t="s">
        <v>395</v>
      </c>
      <c r="AX272" s="149">
        <v>0.29166666666666669</v>
      </c>
      <c r="AY272" s="149">
        <v>0.43888888888888888</v>
      </c>
      <c r="AZ272" s="1" t="s">
        <v>613</v>
      </c>
    </row>
    <row r="273" spans="1:52" x14ac:dyDescent="0.35">
      <c r="A273" s="380">
        <v>45027.961111111108</v>
      </c>
      <c r="B273" s="291">
        <v>45017</v>
      </c>
      <c r="C273" s="291" t="s">
        <v>622</v>
      </c>
      <c r="D273" s="124"/>
      <c r="E273" s="124" t="s">
        <v>3023</v>
      </c>
      <c r="F273" s="123" t="s">
        <v>634</v>
      </c>
      <c r="G273" s="124" t="s">
        <v>2109</v>
      </c>
      <c r="H273" s="158" t="s">
        <v>3024</v>
      </c>
      <c r="I273" s="52" t="s">
        <v>3025</v>
      </c>
      <c r="J273" s="124">
        <v>5002</v>
      </c>
      <c r="K273" s="124" t="s">
        <v>3026</v>
      </c>
      <c r="L273" s="155" t="s">
        <v>606</v>
      </c>
      <c r="M273" s="152" t="s">
        <v>607</v>
      </c>
      <c r="N273" s="124">
        <v>64113</v>
      </c>
      <c r="O273" s="242">
        <v>20</v>
      </c>
      <c r="P273" s="152" t="s">
        <v>648</v>
      </c>
      <c r="Q273" s="151">
        <v>4540</v>
      </c>
      <c r="R273" s="151">
        <v>25</v>
      </c>
      <c r="S273" s="157">
        <v>1624440.08</v>
      </c>
      <c r="T273" s="152" t="s">
        <v>609</v>
      </c>
      <c r="U273" s="155" t="s">
        <v>610</v>
      </c>
      <c r="V273" s="152" t="s">
        <v>3027</v>
      </c>
      <c r="W273" s="127" t="s">
        <v>3028</v>
      </c>
      <c r="X273" s="141" t="s">
        <v>3029</v>
      </c>
      <c r="Y273" s="141"/>
      <c r="Z273" s="137">
        <v>45043.458333333336</v>
      </c>
      <c r="AA273" s="232">
        <v>45048</v>
      </c>
      <c r="AB273" s="145">
        <v>45048</v>
      </c>
      <c r="AC273" s="181" t="s">
        <v>628</v>
      </c>
      <c r="AD273" s="1"/>
      <c r="AE273" s="230">
        <v>45058</v>
      </c>
      <c r="AF273" s="152">
        <v>181768</v>
      </c>
      <c r="AG273" s="165">
        <v>2755</v>
      </c>
      <c r="AH273" s="165">
        <v>579.48</v>
      </c>
      <c r="AI273" s="165">
        <v>291</v>
      </c>
      <c r="AJ273" s="165">
        <v>1524.44</v>
      </c>
      <c r="AK273" s="168">
        <v>338</v>
      </c>
      <c r="AL273" s="160">
        <v>25</v>
      </c>
      <c r="AM273" s="139">
        <v>0</v>
      </c>
      <c r="AN273" s="139">
        <v>0</v>
      </c>
      <c r="AO273" s="139">
        <v>0</v>
      </c>
      <c r="AP273" s="139">
        <v>0</v>
      </c>
      <c r="AQ273" s="139">
        <v>751.76</v>
      </c>
      <c r="AR273" s="168">
        <v>0</v>
      </c>
      <c r="AS273" s="139">
        <v>0</v>
      </c>
      <c r="AT273" s="160">
        <f t="shared" si="13"/>
        <v>6264.68</v>
      </c>
      <c r="AU273" s="160">
        <f t="shared" si="14"/>
        <v>6264.68</v>
      </c>
      <c r="AV273" s="176" t="s">
        <v>3030</v>
      </c>
      <c r="AW273" s="152" t="s">
        <v>395</v>
      </c>
      <c r="AX273" s="318">
        <v>0.36319444444444443</v>
      </c>
      <c r="AY273" s="318">
        <v>0.48333333333333334</v>
      </c>
      <c r="AZ273" s="1" t="s">
        <v>613</v>
      </c>
    </row>
    <row r="274" spans="1:52" x14ac:dyDescent="0.35">
      <c r="A274" s="380">
        <v>45028.945833333331</v>
      </c>
      <c r="B274" s="312">
        <v>45017</v>
      </c>
      <c r="C274" s="291" t="s">
        <v>622</v>
      </c>
      <c r="D274" s="130"/>
      <c r="E274" s="130" t="s">
        <v>3031</v>
      </c>
      <c r="F274" s="294" t="s">
        <v>634</v>
      </c>
      <c r="G274" s="130" t="s">
        <v>2109</v>
      </c>
      <c r="H274" s="177" t="s">
        <v>3032</v>
      </c>
      <c r="I274" s="413" t="s">
        <v>3033</v>
      </c>
      <c r="J274" s="130">
        <v>5010</v>
      </c>
      <c r="K274" s="130" t="s">
        <v>3034</v>
      </c>
      <c r="L274" s="178" t="s">
        <v>606</v>
      </c>
      <c r="M274" s="179" t="s">
        <v>607</v>
      </c>
      <c r="N274" s="130">
        <v>64153</v>
      </c>
      <c r="O274" s="313">
        <v>3</v>
      </c>
      <c r="P274" s="179" t="s">
        <v>616</v>
      </c>
      <c r="Q274" s="314">
        <v>3483.59</v>
      </c>
      <c r="R274" s="314">
        <v>50</v>
      </c>
      <c r="S274" s="180">
        <v>303852.63</v>
      </c>
      <c r="T274" s="179" t="s">
        <v>609</v>
      </c>
      <c r="U274" s="178" t="s">
        <v>610</v>
      </c>
      <c r="V274" s="179" t="s">
        <v>3035</v>
      </c>
      <c r="W274" s="315" t="s">
        <v>3036</v>
      </c>
      <c r="X274" s="131" t="s">
        <v>2199</v>
      </c>
      <c r="Y274" s="229">
        <v>45041.629166666666</v>
      </c>
      <c r="Z274" s="229">
        <v>45043.666666666664</v>
      </c>
      <c r="AA274" s="316">
        <v>45048</v>
      </c>
      <c r="AB274" s="230">
        <v>45048</v>
      </c>
      <c r="AC274" s="181" t="s">
        <v>628</v>
      </c>
      <c r="AD274" s="176"/>
      <c r="AE274" s="230">
        <v>45058</v>
      </c>
      <c r="AF274" s="403">
        <v>181808</v>
      </c>
      <c r="AG274" s="182">
        <v>1990</v>
      </c>
      <c r="AH274" s="182">
        <v>320.83999999999997</v>
      </c>
      <c r="AI274" s="182">
        <v>174.6</v>
      </c>
      <c r="AJ274" s="182">
        <v>203.85</v>
      </c>
      <c r="AK274" s="317">
        <v>338</v>
      </c>
      <c r="AL274" s="183">
        <v>25</v>
      </c>
      <c r="AM274" s="133">
        <v>0</v>
      </c>
      <c r="AN274" s="133">
        <v>0</v>
      </c>
      <c r="AO274" s="133">
        <v>0</v>
      </c>
      <c r="AP274" s="133">
        <v>0</v>
      </c>
      <c r="AQ274" s="133">
        <v>416.22</v>
      </c>
      <c r="AR274" s="168">
        <v>0</v>
      </c>
      <c r="AS274" s="139">
        <v>0</v>
      </c>
      <c r="AT274" s="160">
        <f t="shared" si="13"/>
        <v>3468.51</v>
      </c>
      <c r="AU274" s="160">
        <f t="shared" si="14"/>
        <v>3468.51</v>
      </c>
      <c r="AV274" s="176" t="s">
        <v>3030</v>
      </c>
      <c r="AW274" s="152" t="s">
        <v>395</v>
      </c>
      <c r="AX274" s="318">
        <v>0.36319444444444443</v>
      </c>
      <c r="AY274" s="318">
        <v>0.48333333333333334</v>
      </c>
      <c r="AZ274" s="1" t="s">
        <v>613</v>
      </c>
    </row>
    <row r="275" spans="1:52" x14ac:dyDescent="0.35">
      <c r="A275" s="380">
        <v>45029.619444444441</v>
      </c>
      <c r="B275" s="300">
        <v>45017</v>
      </c>
      <c r="C275" s="291" t="s">
        <v>622</v>
      </c>
      <c r="D275" s="295"/>
      <c r="E275" s="295" t="s">
        <v>3037</v>
      </c>
      <c r="F275" s="296" t="s">
        <v>559</v>
      </c>
      <c r="G275" s="295" t="s">
        <v>2109</v>
      </c>
      <c r="H275" s="297" t="s">
        <v>3038</v>
      </c>
      <c r="I275" s="365" t="s">
        <v>3039</v>
      </c>
      <c r="J275" s="295">
        <v>5003</v>
      </c>
      <c r="K275" s="295" t="s">
        <v>3040</v>
      </c>
      <c r="L275" s="298" t="s">
        <v>606</v>
      </c>
      <c r="M275" s="301" t="s">
        <v>607</v>
      </c>
      <c r="N275" s="295">
        <v>64155</v>
      </c>
      <c r="O275" s="302">
        <v>1</v>
      </c>
      <c r="P275" s="301" t="s">
        <v>616</v>
      </c>
      <c r="Q275" s="303">
        <v>250</v>
      </c>
      <c r="R275" s="303">
        <v>1.292</v>
      </c>
      <c r="S275" s="304">
        <v>24834.35</v>
      </c>
      <c r="T275" s="301" t="s">
        <v>609</v>
      </c>
      <c r="U275" s="298" t="s">
        <v>610</v>
      </c>
      <c r="V275" s="301"/>
      <c r="W275" s="305" t="s">
        <v>3041</v>
      </c>
      <c r="X275" s="224" t="s">
        <v>3042</v>
      </c>
      <c r="Y275" s="224"/>
      <c r="Z275" s="225">
        <v>45044.416666666664</v>
      </c>
      <c r="AA275" s="226">
        <v>45048</v>
      </c>
      <c r="AB275" s="226">
        <v>45048</v>
      </c>
      <c r="AC275" s="306" t="s">
        <v>1010</v>
      </c>
      <c r="AD275" s="293"/>
      <c r="AE275" s="226">
        <v>45054</v>
      </c>
      <c r="AF275" s="301">
        <v>181184</v>
      </c>
      <c r="AG275" s="307">
        <v>189.41</v>
      </c>
      <c r="AH275" s="307">
        <v>30.17</v>
      </c>
      <c r="AI275" s="307">
        <v>42.4</v>
      </c>
      <c r="AJ275" s="307">
        <v>0</v>
      </c>
      <c r="AK275" s="308">
        <v>0</v>
      </c>
      <c r="AL275" s="309">
        <v>25</v>
      </c>
      <c r="AM275" s="310">
        <v>0</v>
      </c>
      <c r="AN275" s="310">
        <v>0</v>
      </c>
      <c r="AO275" s="310">
        <v>0</v>
      </c>
      <c r="AP275" s="310">
        <v>0</v>
      </c>
      <c r="AQ275" s="310">
        <v>39.130000000000003</v>
      </c>
      <c r="AR275" s="168">
        <v>0</v>
      </c>
      <c r="AS275" s="139">
        <v>0</v>
      </c>
      <c r="AT275" s="160">
        <f t="shared" si="13"/>
        <v>326.10999999999996</v>
      </c>
      <c r="AU275" s="160">
        <f t="shared" si="14"/>
        <v>326.10999999999996</v>
      </c>
      <c r="AV275" s="293" t="s">
        <v>3043</v>
      </c>
      <c r="AW275" s="152" t="s">
        <v>395</v>
      </c>
      <c r="AX275" s="311">
        <v>0.34722222222222227</v>
      </c>
      <c r="AY275" s="311">
        <v>0.50972222222222219</v>
      </c>
      <c r="AZ275" s="1" t="s">
        <v>613</v>
      </c>
    </row>
    <row r="276" spans="1:52" x14ac:dyDescent="0.35">
      <c r="A276" s="380">
        <v>45029.619444444441</v>
      </c>
      <c r="B276" s="300">
        <v>45017</v>
      </c>
      <c r="C276" s="291" t="s">
        <v>622</v>
      </c>
      <c r="D276" s="295"/>
      <c r="E276" s="295" t="s">
        <v>3037</v>
      </c>
      <c r="F276" s="296" t="s">
        <v>562</v>
      </c>
      <c r="G276" s="295" t="s">
        <v>2109</v>
      </c>
      <c r="H276" s="319" t="s">
        <v>3044</v>
      </c>
      <c r="I276" s="414" t="s">
        <v>3045</v>
      </c>
      <c r="J276" s="320">
        <v>5010</v>
      </c>
      <c r="K276" s="320" t="s">
        <v>3046</v>
      </c>
      <c r="L276" s="298" t="s">
        <v>606</v>
      </c>
      <c r="M276" s="301" t="s">
        <v>607</v>
      </c>
      <c r="N276" s="295">
        <v>64154</v>
      </c>
      <c r="O276" s="302">
        <v>5</v>
      </c>
      <c r="P276" s="301" t="s">
        <v>648</v>
      </c>
      <c r="Q276" s="303">
        <v>978.85</v>
      </c>
      <c r="R276" s="303">
        <v>11.32</v>
      </c>
      <c r="S276" s="304">
        <v>169166.57</v>
      </c>
      <c r="T276" s="301" t="s">
        <v>609</v>
      </c>
      <c r="U276" s="298" t="s">
        <v>610</v>
      </c>
      <c r="V276" s="301"/>
      <c r="W276" s="305" t="s">
        <v>3047</v>
      </c>
      <c r="X276" s="224" t="s">
        <v>3048</v>
      </c>
      <c r="Y276" s="224"/>
      <c r="Z276" s="225">
        <v>45049.291666666664</v>
      </c>
      <c r="AA276" s="226">
        <v>45049</v>
      </c>
      <c r="AB276" s="226">
        <v>45049</v>
      </c>
      <c r="AC276" s="306" t="s">
        <v>628</v>
      </c>
      <c r="AD276" s="293"/>
      <c r="AE276" s="226">
        <v>45055</v>
      </c>
      <c r="AF276" s="301">
        <v>181269</v>
      </c>
      <c r="AG276" s="307">
        <v>1990</v>
      </c>
      <c r="AH276" s="307">
        <v>259.75</v>
      </c>
      <c r="AI276" s="307">
        <v>127.2</v>
      </c>
      <c r="AJ276" s="307">
        <v>69.17</v>
      </c>
      <c r="AK276" s="308">
        <v>0</v>
      </c>
      <c r="AL276" s="309">
        <v>25</v>
      </c>
      <c r="AM276" s="310">
        <v>0</v>
      </c>
      <c r="AN276" s="310">
        <v>0</v>
      </c>
      <c r="AO276" s="310">
        <v>0</v>
      </c>
      <c r="AP276" s="310">
        <v>0</v>
      </c>
      <c r="AQ276" s="310">
        <v>336.97</v>
      </c>
      <c r="AR276" s="168">
        <v>0</v>
      </c>
      <c r="AS276" s="139">
        <v>0</v>
      </c>
      <c r="AT276" s="160">
        <f t="shared" si="13"/>
        <v>2808.09</v>
      </c>
      <c r="AU276" s="160">
        <f t="shared" si="14"/>
        <v>2808.09</v>
      </c>
      <c r="AV276" s="293" t="s">
        <v>3049</v>
      </c>
      <c r="AW276" s="152" t="s">
        <v>395</v>
      </c>
      <c r="AX276" s="311">
        <v>0.40972222222222227</v>
      </c>
      <c r="AY276" s="311">
        <v>0.49722222222222223</v>
      </c>
      <c r="AZ276" s="1" t="s">
        <v>613</v>
      </c>
    </row>
    <row r="277" spans="1:52" x14ac:dyDescent="0.35">
      <c r="A277" s="380">
        <v>45029.619444444441</v>
      </c>
      <c r="B277" s="300">
        <v>45017</v>
      </c>
      <c r="C277" s="291" t="s">
        <v>622</v>
      </c>
      <c r="D277" s="295"/>
      <c r="E277" s="295" t="s">
        <v>3037</v>
      </c>
      <c r="F277" s="296" t="s">
        <v>559</v>
      </c>
      <c r="G277" s="295" t="s">
        <v>2109</v>
      </c>
      <c r="H277" s="319" t="s">
        <v>3050</v>
      </c>
      <c r="I277" s="414" t="s">
        <v>3051</v>
      </c>
      <c r="J277" s="320">
        <v>5013</v>
      </c>
      <c r="K277" s="320" t="s">
        <v>3052</v>
      </c>
      <c r="L277" s="298" t="s">
        <v>606</v>
      </c>
      <c r="M277" s="301" t="s">
        <v>607</v>
      </c>
      <c r="N277" s="295">
        <v>64196</v>
      </c>
      <c r="O277" s="302">
        <v>4</v>
      </c>
      <c r="P277" s="301" t="s">
        <v>616</v>
      </c>
      <c r="Q277" s="303">
        <v>9777</v>
      </c>
      <c r="R277" s="303">
        <v>14.411</v>
      </c>
      <c r="S277" s="304">
        <v>304740.21000000002</v>
      </c>
      <c r="T277" s="301" t="s">
        <v>609</v>
      </c>
      <c r="U277" s="298" t="s">
        <v>610</v>
      </c>
      <c r="V277" s="301"/>
      <c r="W277" s="305" t="s">
        <v>3053</v>
      </c>
      <c r="X277" s="224" t="s">
        <v>615</v>
      </c>
      <c r="Y277" s="224"/>
      <c r="Z277" s="225">
        <v>45049.375</v>
      </c>
      <c r="AA277" s="226">
        <v>45049</v>
      </c>
      <c r="AB277" s="226">
        <v>45049</v>
      </c>
      <c r="AC277" s="306" t="s">
        <v>628</v>
      </c>
      <c r="AD277" s="293"/>
      <c r="AE277" s="226">
        <v>45057</v>
      </c>
      <c r="AF277" s="301">
        <v>181594</v>
      </c>
      <c r="AG277" s="307">
        <v>2755</v>
      </c>
      <c r="AH277" s="307">
        <v>375.49</v>
      </c>
      <c r="AI277" s="307">
        <v>212</v>
      </c>
      <c r="AJ277" s="307">
        <v>204.74</v>
      </c>
      <c r="AK277" s="308">
        <v>0</v>
      </c>
      <c r="AL277" s="309">
        <v>25</v>
      </c>
      <c r="AM277" s="310">
        <v>0</v>
      </c>
      <c r="AN277" s="310">
        <v>0</v>
      </c>
      <c r="AO277" s="310">
        <v>0</v>
      </c>
      <c r="AP277" s="310">
        <v>0</v>
      </c>
      <c r="AQ277" s="310">
        <v>487.12</v>
      </c>
      <c r="AR277" s="168">
        <v>0</v>
      </c>
      <c r="AS277" s="139">
        <v>0</v>
      </c>
      <c r="AT277" s="160">
        <f t="shared" si="13"/>
        <v>4059.3499999999995</v>
      </c>
      <c r="AU277" s="160">
        <f t="shared" si="14"/>
        <v>4059.3499999999995</v>
      </c>
      <c r="AV277" s="293" t="s">
        <v>3008</v>
      </c>
      <c r="AW277" s="152" t="s">
        <v>395</v>
      </c>
      <c r="AX277" s="311">
        <v>0.6333333333333333</v>
      </c>
      <c r="AY277" s="311">
        <v>0.65763888888888888</v>
      </c>
      <c r="AZ277" s="1" t="s">
        <v>613</v>
      </c>
    </row>
    <row r="278" spans="1:52" x14ac:dyDescent="0.35">
      <c r="A278" s="380">
        <v>45029.697222222225</v>
      </c>
      <c r="B278" s="300">
        <v>45017</v>
      </c>
      <c r="C278" s="291" t="s">
        <v>42</v>
      </c>
      <c r="D278" s="295"/>
      <c r="E278" s="295" t="s">
        <v>3054</v>
      </c>
      <c r="F278" s="296" t="s">
        <v>562</v>
      </c>
      <c r="G278" s="295" t="s">
        <v>2109</v>
      </c>
      <c r="H278" s="319" t="s">
        <v>3055</v>
      </c>
      <c r="I278" s="414" t="s">
        <v>3056</v>
      </c>
      <c r="J278" s="320">
        <v>5013</v>
      </c>
      <c r="K278" s="320" t="s">
        <v>3057</v>
      </c>
      <c r="L278" s="298" t="s">
        <v>606</v>
      </c>
      <c r="M278" s="301" t="s">
        <v>607</v>
      </c>
      <c r="N278" s="295">
        <v>64159</v>
      </c>
      <c r="O278" s="302">
        <v>3</v>
      </c>
      <c r="P278" s="301" t="s">
        <v>616</v>
      </c>
      <c r="Q278" s="303">
        <v>1595</v>
      </c>
      <c r="R278" s="303">
        <v>12.382</v>
      </c>
      <c r="S278" s="304">
        <v>192121.36</v>
      </c>
      <c r="T278" s="301" t="s">
        <v>609</v>
      </c>
      <c r="U278" s="298" t="s">
        <v>610</v>
      </c>
      <c r="V278" s="301"/>
      <c r="W278" s="305" t="s">
        <v>3058</v>
      </c>
      <c r="X278" s="224" t="s">
        <v>615</v>
      </c>
      <c r="Y278" s="224"/>
      <c r="Z278" s="225">
        <v>45049.541666666664</v>
      </c>
      <c r="AA278" s="226">
        <v>45050</v>
      </c>
      <c r="AB278" s="226">
        <v>45050</v>
      </c>
      <c r="AC278" s="306" t="s">
        <v>628</v>
      </c>
      <c r="AD278" s="293"/>
      <c r="AE278" s="226">
        <v>45055</v>
      </c>
      <c r="AF278" s="301">
        <v>181267</v>
      </c>
      <c r="AG278" s="307">
        <v>1990</v>
      </c>
      <c r="AH278" s="307">
        <v>307.70999999999998</v>
      </c>
      <c r="AI278" s="307">
        <v>174.6</v>
      </c>
      <c r="AJ278" s="307">
        <v>92.12</v>
      </c>
      <c r="AK278" s="308">
        <v>338</v>
      </c>
      <c r="AL278" s="309">
        <v>25</v>
      </c>
      <c r="AM278" s="310">
        <v>0</v>
      </c>
      <c r="AN278" s="310">
        <v>0</v>
      </c>
      <c r="AO278" s="310">
        <v>0</v>
      </c>
      <c r="AP278" s="310">
        <v>0</v>
      </c>
      <c r="AQ278" s="310">
        <v>399.2</v>
      </c>
      <c r="AR278" s="168">
        <v>0</v>
      </c>
      <c r="AS278" s="139">
        <v>0</v>
      </c>
      <c r="AT278" s="160">
        <f t="shared" si="13"/>
        <v>3326.6299999999997</v>
      </c>
      <c r="AU278" s="160">
        <f t="shared" si="14"/>
        <v>3326.6299999999997</v>
      </c>
      <c r="AV278" s="293" t="s">
        <v>2745</v>
      </c>
      <c r="AW278" s="152" t="s">
        <v>395</v>
      </c>
      <c r="AX278" s="311">
        <v>0.41597222222222219</v>
      </c>
      <c r="AY278" s="311">
        <v>0.65</v>
      </c>
      <c r="AZ278" s="1" t="s">
        <v>613</v>
      </c>
    </row>
    <row r="279" spans="1:52" x14ac:dyDescent="0.35">
      <c r="A279" s="380">
        <v>45030.618055555555</v>
      </c>
      <c r="B279" s="300">
        <v>45017</v>
      </c>
      <c r="C279" s="291" t="s">
        <v>622</v>
      </c>
      <c r="D279" s="295"/>
      <c r="E279" s="295" t="s">
        <v>3059</v>
      </c>
      <c r="F279" s="296" t="s">
        <v>2360</v>
      </c>
      <c r="G279" s="295" t="s">
        <v>2109</v>
      </c>
      <c r="H279" s="319" t="s">
        <v>3060</v>
      </c>
      <c r="I279" s="414" t="s">
        <v>3061</v>
      </c>
      <c r="J279" s="320">
        <v>5003</v>
      </c>
      <c r="K279" s="320" t="s">
        <v>3062</v>
      </c>
      <c r="L279" s="298" t="s">
        <v>606</v>
      </c>
      <c r="M279" s="301" t="s">
        <v>607</v>
      </c>
      <c r="N279" s="295">
        <v>64183</v>
      </c>
      <c r="O279" s="302">
        <v>1</v>
      </c>
      <c r="P279" s="301" t="s">
        <v>616</v>
      </c>
      <c r="Q279" s="303">
        <v>155</v>
      </c>
      <c r="R279" s="303">
        <v>2.2999999999999998</v>
      </c>
      <c r="S279" s="304">
        <v>64633.07</v>
      </c>
      <c r="T279" s="301" t="s">
        <v>609</v>
      </c>
      <c r="U279" s="298" t="s">
        <v>610</v>
      </c>
      <c r="V279" s="301"/>
      <c r="W279" s="305" t="s">
        <v>3063</v>
      </c>
      <c r="X279" s="224" t="s">
        <v>3064</v>
      </c>
      <c r="Y279" s="224"/>
      <c r="Z279" s="225">
        <v>45049.583333333336</v>
      </c>
      <c r="AA279" s="226">
        <v>45050</v>
      </c>
      <c r="AB279" s="226">
        <v>45050</v>
      </c>
      <c r="AC279" s="306" t="s">
        <v>628</v>
      </c>
      <c r="AD279" s="293"/>
      <c r="AE279" s="226">
        <v>45055</v>
      </c>
      <c r="AF279" s="301">
        <v>181273</v>
      </c>
      <c r="AG279" s="307">
        <v>115.94</v>
      </c>
      <c r="AH279" s="307">
        <v>21.53</v>
      </c>
      <c r="AI279" s="307">
        <v>42.4</v>
      </c>
      <c r="AJ279" s="307">
        <v>0</v>
      </c>
      <c r="AK279" s="308">
        <v>0</v>
      </c>
      <c r="AL279" s="309">
        <v>25</v>
      </c>
      <c r="AM279" s="310">
        <v>0</v>
      </c>
      <c r="AN279" s="310">
        <v>0</v>
      </c>
      <c r="AO279" s="310">
        <v>0</v>
      </c>
      <c r="AP279" s="310">
        <v>0</v>
      </c>
      <c r="AQ279" s="310">
        <v>27.94</v>
      </c>
      <c r="AR279" s="308">
        <v>0</v>
      </c>
      <c r="AS279" s="310">
        <v>0</v>
      </c>
      <c r="AT279" s="160">
        <f t="shared" ref="AT279:AT310" si="15">AG279+AH279+AI279+AJ279+AK279+AL279+AM279+AN279+AO279+AP279+AQ279</f>
        <v>232.81</v>
      </c>
      <c r="AU279" s="160">
        <f t="shared" si="14"/>
        <v>232.81</v>
      </c>
      <c r="AV279" s="293" t="s">
        <v>2745</v>
      </c>
      <c r="AW279" s="152" t="s">
        <v>395</v>
      </c>
      <c r="AX279" s="311">
        <v>0.41597222222222219</v>
      </c>
      <c r="AY279" s="311">
        <v>0.65</v>
      </c>
      <c r="AZ279" s="1" t="s">
        <v>613</v>
      </c>
    </row>
    <row r="280" spans="1:52" x14ac:dyDescent="0.35">
      <c r="A280" s="380">
        <v>45030.618055555555</v>
      </c>
      <c r="B280" s="291">
        <v>45017</v>
      </c>
      <c r="C280" s="291" t="s">
        <v>622</v>
      </c>
      <c r="D280" s="124"/>
      <c r="E280" s="124" t="s">
        <v>3059</v>
      </c>
      <c r="F280" s="123" t="s">
        <v>559</v>
      </c>
      <c r="G280" s="124" t="s">
        <v>2109</v>
      </c>
      <c r="H280" s="158" t="s">
        <v>3065</v>
      </c>
      <c r="I280" s="52" t="s">
        <v>3066</v>
      </c>
      <c r="J280" s="124">
        <v>5002</v>
      </c>
      <c r="K280" s="124" t="s">
        <v>3067</v>
      </c>
      <c r="L280" s="155" t="s">
        <v>606</v>
      </c>
      <c r="M280" s="152" t="s">
        <v>607</v>
      </c>
      <c r="N280" s="124">
        <v>64184</v>
      </c>
      <c r="O280" s="242">
        <v>1</v>
      </c>
      <c r="P280" s="152" t="s">
        <v>616</v>
      </c>
      <c r="Q280" s="151">
        <v>304</v>
      </c>
      <c r="R280" s="151">
        <v>2</v>
      </c>
      <c r="S280" s="157">
        <v>28360.85</v>
      </c>
      <c r="T280" s="152" t="s">
        <v>609</v>
      </c>
      <c r="U280" s="155" t="s">
        <v>610</v>
      </c>
      <c r="V280" s="152"/>
      <c r="W280" s="127" t="s">
        <v>3068</v>
      </c>
      <c r="X280" s="141" t="s">
        <v>623</v>
      </c>
      <c r="Y280" s="141"/>
      <c r="Z280" s="137">
        <v>45049.625</v>
      </c>
      <c r="AA280" s="232">
        <v>45050</v>
      </c>
      <c r="AB280" s="145">
        <v>45050</v>
      </c>
      <c r="AC280" s="169" t="s">
        <v>628</v>
      </c>
      <c r="AD280" s="1"/>
      <c r="AE280" s="226">
        <v>45058</v>
      </c>
      <c r="AF280" s="152">
        <v>181754</v>
      </c>
      <c r="AG280" s="165">
        <v>227.32</v>
      </c>
      <c r="AH280" s="165">
        <v>34.619999999999997</v>
      </c>
      <c r="AI280" s="165">
        <v>42.4</v>
      </c>
      <c r="AJ280" s="165">
        <v>0</v>
      </c>
      <c r="AK280" s="168">
        <v>0</v>
      </c>
      <c r="AL280" s="160">
        <v>25</v>
      </c>
      <c r="AM280" s="139">
        <v>0</v>
      </c>
      <c r="AN280" s="139">
        <v>0</v>
      </c>
      <c r="AO280" s="139">
        <v>0</v>
      </c>
      <c r="AP280" s="139">
        <v>0</v>
      </c>
      <c r="AQ280" s="139">
        <v>44.91</v>
      </c>
      <c r="AR280" s="168">
        <v>0</v>
      </c>
      <c r="AS280" s="139">
        <v>0</v>
      </c>
      <c r="AT280" s="160">
        <f t="shared" si="15"/>
        <v>374.25</v>
      </c>
      <c r="AU280" s="160">
        <f t="shared" si="14"/>
        <v>374.25</v>
      </c>
      <c r="AV280" s="1" t="s">
        <v>2745</v>
      </c>
      <c r="AW280" s="152" t="s">
        <v>395</v>
      </c>
      <c r="AX280" s="149">
        <v>0.41597222222222219</v>
      </c>
      <c r="AY280" s="149">
        <v>0.65</v>
      </c>
      <c r="AZ280" s="1" t="s">
        <v>613</v>
      </c>
    </row>
    <row r="281" spans="1:52" x14ac:dyDescent="0.35">
      <c r="A281" s="380">
        <v>45030.618055555555</v>
      </c>
      <c r="B281" s="291">
        <v>45017</v>
      </c>
      <c r="C281" s="291" t="s">
        <v>622</v>
      </c>
      <c r="D281" s="124"/>
      <c r="E281" s="124" t="s">
        <v>3059</v>
      </c>
      <c r="F281" s="123" t="s">
        <v>559</v>
      </c>
      <c r="G281" s="124" t="s">
        <v>2109</v>
      </c>
      <c r="H281" s="158" t="s">
        <v>3069</v>
      </c>
      <c r="I281" s="52" t="s">
        <v>3070</v>
      </c>
      <c r="J281" s="124">
        <v>5014</v>
      </c>
      <c r="K281" s="124" t="s">
        <v>3071</v>
      </c>
      <c r="L281" s="155" t="s">
        <v>606</v>
      </c>
      <c r="M281" s="152" t="s">
        <v>607</v>
      </c>
      <c r="N281" s="124">
        <v>64186</v>
      </c>
      <c r="O281" s="242">
        <v>5</v>
      </c>
      <c r="P281" s="152" t="s">
        <v>616</v>
      </c>
      <c r="Q281" s="151">
        <v>765</v>
      </c>
      <c r="R281" s="151">
        <v>2.125</v>
      </c>
      <c r="S281" s="157">
        <v>164951.67999999999</v>
      </c>
      <c r="T281" s="152" t="s">
        <v>609</v>
      </c>
      <c r="U281" s="155" t="s">
        <v>610</v>
      </c>
      <c r="V281" s="152"/>
      <c r="W281" s="127" t="s">
        <v>3072</v>
      </c>
      <c r="X281" s="141" t="s">
        <v>2812</v>
      </c>
      <c r="Y281" s="141"/>
      <c r="Z281" s="137">
        <v>45049.625</v>
      </c>
      <c r="AA281" s="232">
        <v>45050</v>
      </c>
      <c r="AB281" s="145">
        <v>45050</v>
      </c>
      <c r="AC281" s="169" t="s">
        <v>628</v>
      </c>
      <c r="AD281" s="1"/>
      <c r="AE281" s="226">
        <v>45058</v>
      </c>
      <c r="AF281" s="152">
        <v>181755</v>
      </c>
      <c r="AG281" s="165">
        <v>572.04</v>
      </c>
      <c r="AH281" s="165">
        <v>87.72</v>
      </c>
      <c r="AI281" s="165">
        <v>84.8</v>
      </c>
      <c r="AJ281" s="165">
        <v>64.95</v>
      </c>
      <c r="AK281" s="168">
        <v>0</v>
      </c>
      <c r="AL281" s="160">
        <v>25</v>
      </c>
      <c r="AM281" s="139">
        <v>0</v>
      </c>
      <c r="AN281" s="139">
        <v>0</v>
      </c>
      <c r="AO281" s="139">
        <v>0</v>
      </c>
      <c r="AP281" s="139">
        <v>0</v>
      </c>
      <c r="AQ281" s="139">
        <v>113.8</v>
      </c>
      <c r="AR281" s="168">
        <v>0</v>
      </c>
      <c r="AS281" s="139">
        <v>0</v>
      </c>
      <c r="AT281" s="160">
        <f t="shared" si="15"/>
        <v>948.31</v>
      </c>
      <c r="AU281" s="160">
        <f t="shared" si="14"/>
        <v>948.31</v>
      </c>
      <c r="AV281" s="1" t="s">
        <v>2745</v>
      </c>
      <c r="AW281" s="152" t="s">
        <v>395</v>
      </c>
      <c r="AX281" s="149">
        <v>0.41597222222222219</v>
      </c>
      <c r="AY281" s="149">
        <v>0.65</v>
      </c>
      <c r="AZ281" s="1" t="s">
        <v>613</v>
      </c>
    </row>
    <row r="282" spans="1:52" x14ac:dyDescent="0.35">
      <c r="A282" s="380">
        <v>45030.618055555555</v>
      </c>
      <c r="B282" s="300">
        <v>45017</v>
      </c>
      <c r="C282" s="291" t="s">
        <v>622</v>
      </c>
      <c r="D282" s="295"/>
      <c r="E282" s="295" t="s">
        <v>3059</v>
      </c>
      <c r="F282" s="296" t="s">
        <v>559</v>
      </c>
      <c r="G282" s="295" t="s">
        <v>2109</v>
      </c>
      <c r="H282" s="297" t="s">
        <v>3073</v>
      </c>
      <c r="I282" s="365" t="s">
        <v>3074</v>
      </c>
      <c r="J282" s="295">
        <v>5013</v>
      </c>
      <c r="K282" s="295" t="s">
        <v>3075</v>
      </c>
      <c r="L282" s="298" t="s">
        <v>606</v>
      </c>
      <c r="M282" s="301" t="s">
        <v>607</v>
      </c>
      <c r="N282" s="295">
        <v>64185</v>
      </c>
      <c r="O282" s="302">
        <v>2</v>
      </c>
      <c r="P282" s="301" t="s">
        <v>648</v>
      </c>
      <c r="Q282" s="303">
        <v>1076</v>
      </c>
      <c r="R282" s="303">
        <v>2.0699999999999998</v>
      </c>
      <c r="S282" s="304">
        <v>54908.94</v>
      </c>
      <c r="T282" s="301" t="s">
        <v>609</v>
      </c>
      <c r="U282" s="298" t="s">
        <v>610</v>
      </c>
      <c r="V282" s="301"/>
      <c r="W282" s="305" t="s">
        <v>3076</v>
      </c>
      <c r="X282" s="224" t="s">
        <v>615</v>
      </c>
      <c r="Y282" s="224"/>
      <c r="Z282" s="225">
        <v>45049.625</v>
      </c>
      <c r="AA282" s="226">
        <v>45050</v>
      </c>
      <c r="AB282" s="226">
        <v>45050</v>
      </c>
      <c r="AC282" s="306" t="s">
        <v>628</v>
      </c>
      <c r="AD282" s="293"/>
      <c r="AE282" s="226">
        <v>45056</v>
      </c>
      <c r="AF282" s="301">
        <v>181515</v>
      </c>
      <c r="AG282" s="307">
        <v>804.6</v>
      </c>
      <c r="AH282" s="307">
        <v>107.41</v>
      </c>
      <c r="AI282" s="307">
        <v>84.8</v>
      </c>
      <c r="AJ282" s="307">
        <v>0</v>
      </c>
      <c r="AK282" s="308">
        <v>0</v>
      </c>
      <c r="AL282" s="309">
        <v>25</v>
      </c>
      <c r="AM282" s="310">
        <v>0</v>
      </c>
      <c r="AN282" s="310">
        <v>0</v>
      </c>
      <c r="AO282" s="310">
        <v>0</v>
      </c>
      <c r="AP282" s="310">
        <v>0</v>
      </c>
      <c r="AQ282" s="310">
        <v>139.34</v>
      </c>
      <c r="AR282" s="168">
        <v>0</v>
      </c>
      <c r="AS282" s="139">
        <v>0</v>
      </c>
      <c r="AT282" s="160">
        <f t="shared" si="15"/>
        <v>1161.1499999999999</v>
      </c>
      <c r="AU282" s="160">
        <f t="shared" si="14"/>
        <v>1161.1499999999999</v>
      </c>
      <c r="AV282" s="293" t="s">
        <v>2745</v>
      </c>
      <c r="AW282" s="152" t="s">
        <v>395</v>
      </c>
      <c r="AX282" s="311">
        <v>0.41597222222222219</v>
      </c>
      <c r="AY282" s="311">
        <v>0.65</v>
      </c>
      <c r="AZ282" s="1" t="s">
        <v>613</v>
      </c>
    </row>
    <row r="283" spans="1:52" x14ac:dyDescent="0.35">
      <c r="A283" s="380">
        <v>45030.618055555555</v>
      </c>
      <c r="B283" s="300">
        <v>45017</v>
      </c>
      <c r="C283" s="291" t="s">
        <v>622</v>
      </c>
      <c r="D283" s="295"/>
      <c r="E283" s="295" t="s">
        <v>3059</v>
      </c>
      <c r="F283" s="296" t="s">
        <v>559</v>
      </c>
      <c r="G283" s="295" t="s">
        <v>2109</v>
      </c>
      <c r="H283" s="297" t="s">
        <v>3077</v>
      </c>
      <c r="I283" s="365" t="s">
        <v>3078</v>
      </c>
      <c r="J283" s="295">
        <v>5010</v>
      </c>
      <c r="K283" s="295" t="s">
        <v>3079</v>
      </c>
      <c r="L283" s="298" t="s">
        <v>606</v>
      </c>
      <c r="M283" s="301" t="s">
        <v>607</v>
      </c>
      <c r="N283" s="295">
        <v>64194</v>
      </c>
      <c r="O283" s="302">
        <v>7</v>
      </c>
      <c r="P283" s="301" t="s">
        <v>648</v>
      </c>
      <c r="Q283" s="303">
        <v>24639</v>
      </c>
      <c r="R283" s="303">
        <v>6.3</v>
      </c>
      <c r="S283" s="304">
        <v>579037.73</v>
      </c>
      <c r="T283" s="301" t="s">
        <v>609</v>
      </c>
      <c r="U283" s="298" t="s">
        <v>610</v>
      </c>
      <c r="V283" s="301"/>
      <c r="W283" s="305" t="s">
        <v>3080</v>
      </c>
      <c r="X283" s="224" t="s">
        <v>563</v>
      </c>
      <c r="Y283" s="224"/>
      <c r="Z283" s="225">
        <v>45050.333333333336</v>
      </c>
      <c r="AA283" s="226">
        <v>45050</v>
      </c>
      <c r="AB283" s="226">
        <v>45050</v>
      </c>
      <c r="AC283" s="306" t="s">
        <v>628</v>
      </c>
      <c r="AD283" s="293"/>
      <c r="AE283" s="226">
        <v>45054</v>
      </c>
      <c r="AF283" s="301">
        <v>181260</v>
      </c>
      <c r="AG283" s="307">
        <v>2755</v>
      </c>
      <c r="AH283" s="307">
        <v>407.71</v>
      </c>
      <c r="AI283" s="307">
        <v>212</v>
      </c>
      <c r="AJ283" s="307">
        <v>479.04</v>
      </c>
      <c r="AK283" s="308">
        <v>0</v>
      </c>
      <c r="AL283" s="309">
        <v>25</v>
      </c>
      <c r="AM283" s="310">
        <v>0</v>
      </c>
      <c r="AN283" s="310">
        <v>0</v>
      </c>
      <c r="AO283" s="310">
        <v>0</v>
      </c>
      <c r="AP283" s="310">
        <v>0</v>
      </c>
      <c r="AQ283" s="310">
        <v>528.91999999999996</v>
      </c>
      <c r="AR283" s="168">
        <v>0</v>
      </c>
      <c r="AS283" s="139">
        <v>0</v>
      </c>
      <c r="AT283" s="160">
        <f t="shared" si="15"/>
        <v>4407.67</v>
      </c>
      <c r="AU283" s="160">
        <f t="shared" si="14"/>
        <v>4407.67</v>
      </c>
      <c r="AV283" s="293" t="s">
        <v>2888</v>
      </c>
      <c r="AW283" s="152" t="s">
        <v>395</v>
      </c>
      <c r="AX283" s="311">
        <v>0.54236111111111118</v>
      </c>
      <c r="AY283" s="311">
        <v>0.70000000000000007</v>
      </c>
      <c r="AZ283" s="1" t="s">
        <v>613</v>
      </c>
    </row>
    <row r="284" spans="1:52" x14ac:dyDescent="0.35">
      <c r="A284" s="380">
        <v>45033.457638888889</v>
      </c>
      <c r="B284" s="300">
        <v>45017</v>
      </c>
      <c r="C284" s="291" t="s">
        <v>622</v>
      </c>
      <c r="D284" s="295"/>
      <c r="E284" s="295" t="s">
        <v>3081</v>
      </c>
      <c r="F284" s="296" t="s">
        <v>559</v>
      </c>
      <c r="G284" s="295" t="s">
        <v>2109</v>
      </c>
      <c r="H284" s="297" t="s">
        <v>3077</v>
      </c>
      <c r="I284" s="365" t="s">
        <v>3078</v>
      </c>
      <c r="J284" s="295">
        <v>5010</v>
      </c>
      <c r="K284" s="295" t="s">
        <v>3079</v>
      </c>
      <c r="L284" s="298" t="s">
        <v>606</v>
      </c>
      <c r="M284" s="301" t="s">
        <v>607</v>
      </c>
      <c r="N284" s="295">
        <v>64195</v>
      </c>
      <c r="O284" s="302">
        <v>7</v>
      </c>
      <c r="P284" s="301" t="s">
        <v>648</v>
      </c>
      <c r="Q284" s="303">
        <v>20183</v>
      </c>
      <c r="R284" s="303">
        <v>6.3</v>
      </c>
      <c r="S284" s="304">
        <v>470279.33</v>
      </c>
      <c r="T284" s="301" t="s">
        <v>609</v>
      </c>
      <c r="U284" s="298" t="s">
        <v>610</v>
      </c>
      <c r="V284" s="301"/>
      <c r="W284" s="305" t="s">
        <v>3080</v>
      </c>
      <c r="X284" s="224" t="s">
        <v>563</v>
      </c>
      <c r="Y284" s="224"/>
      <c r="Z284" s="225">
        <v>45050.333333333336</v>
      </c>
      <c r="AA284" s="226">
        <v>45050</v>
      </c>
      <c r="AB284" s="226">
        <v>45050</v>
      </c>
      <c r="AC284" s="306" t="s">
        <v>628</v>
      </c>
      <c r="AD284" s="293"/>
      <c r="AE284" s="226">
        <v>45054</v>
      </c>
      <c r="AF284" s="301">
        <v>181177</v>
      </c>
      <c r="AG284" s="307">
        <v>2755</v>
      </c>
      <c r="AH284" s="307">
        <v>394.93</v>
      </c>
      <c r="AI284" s="307">
        <v>212</v>
      </c>
      <c r="AJ284" s="307">
        <v>370.28</v>
      </c>
      <c r="AK284" s="308">
        <v>0</v>
      </c>
      <c r="AL284" s="309">
        <v>25</v>
      </c>
      <c r="AM284" s="310">
        <v>0</v>
      </c>
      <c r="AN284" s="310">
        <v>0</v>
      </c>
      <c r="AO284" s="310">
        <v>0</v>
      </c>
      <c r="AP284" s="310">
        <v>0</v>
      </c>
      <c r="AQ284" s="310">
        <v>512.35</v>
      </c>
      <c r="AR284" s="308">
        <v>0</v>
      </c>
      <c r="AS284" s="139">
        <v>0</v>
      </c>
      <c r="AT284" s="160">
        <f t="shared" si="15"/>
        <v>4269.5600000000004</v>
      </c>
      <c r="AU284" s="160">
        <f t="shared" si="14"/>
        <v>4269.5600000000004</v>
      </c>
      <c r="AV284" s="293" t="s">
        <v>1023</v>
      </c>
      <c r="AW284" s="152" t="s">
        <v>395</v>
      </c>
      <c r="AX284" s="311">
        <v>0.6020833333333333</v>
      </c>
      <c r="AY284" s="311">
        <v>0.74652777777777779</v>
      </c>
      <c r="AZ284" s="1" t="s">
        <v>613</v>
      </c>
    </row>
    <row r="285" spans="1:52" x14ac:dyDescent="0.35">
      <c r="A285" s="380">
        <v>45033.929861111108</v>
      </c>
      <c r="B285" s="300">
        <v>45017</v>
      </c>
      <c r="C285" s="291" t="s">
        <v>622</v>
      </c>
      <c r="D285" s="295" t="s">
        <v>632</v>
      </c>
      <c r="E285" s="295" t="s">
        <v>3082</v>
      </c>
      <c r="F285" s="296" t="s">
        <v>562</v>
      </c>
      <c r="G285" s="295" t="s">
        <v>2109</v>
      </c>
      <c r="H285" s="297" t="s">
        <v>3083</v>
      </c>
      <c r="I285" s="365" t="s">
        <v>3084</v>
      </c>
      <c r="J285" s="295">
        <v>5010</v>
      </c>
      <c r="K285" s="295" t="s">
        <v>3085</v>
      </c>
      <c r="L285" s="298" t="s">
        <v>606</v>
      </c>
      <c r="M285" s="301" t="s">
        <v>607</v>
      </c>
      <c r="N285" s="295" t="s">
        <v>3086</v>
      </c>
      <c r="O285" s="302">
        <v>5</v>
      </c>
      <c r="P285" s="301" t="s">
        <v>616</v>
      </c>
      <c r="Q285" s="303">
        <v>709.88</v>
      </c>
      <c r="R285" s="303">
        <v>2.782</v>
      </c>
      <c r="S285" s="304">
        <f>140738.9+9076.4</f>
        <v>149815.29999999999</v>
      </c>
      <c r="T285" s="301" t="s">
        <v>609</v>
      </c>
      <c r="U285" s="298" t="s">
        <v>610</v>
      </c>
      <c r="V285" s="301"/>
      <c r="W285" s="305" t="s">
        <v>3087</v>
      </c>
      <c r="X285" s="224" t="s">
        <v>3088</v>
      </c>
      <c r="Y285" s="225">
        <v>45049.428472222222</v>
      </c>
      <c r="Z285" s="225">
        <v>45050.583333333336</v>
      </c>
      <c r="AA285" s="226">
        <v>45050</v>
      </c>
      <c r="AB285" s="226">
        <v>45050</v>
      </c>
      <c r="AC285" s="306" t="s">
        <v>1010</v>
      </c>
      <c r="AD285" s="293"/>
      <c r="AE285" s="226">
        <v>45054</v>
      </c>
      <c r="AF285" s="301">
        <v>181179</v>
      </c>
      <c r="AG285" s="307">
        <v>1990</v>
      </c>
      <c r="AH285" s="307">
        <v>257.48</v>
      </c>
      <c r="AI285" s="307">
        <v>49.82</v>
      </c>
      <c r="AJ285" s="307">
        <v>127.2</v>
      </c>
      <c r="AK285" s="308">
        <v>0</v>
      </c>
      <c r="AL285" s="309">
        <v>25</v>
      </c>
      <c r="AM285" s="310">
        <v>0</v>
      </c>
      <c r="AN285" s="310">
        <v>0</v>
      </c>
      <c r="AO285" s="310">
        <v>0</v>
      </c>
      <c r="AP285" s="310">
        <v>0</v>
      </c>
      <c r="AQ285" s="310">
        <v>334.02</v>
      </c>
      <c r="AR285" s="168">
        <v>0</v>
      </c>
      <c r="AS285" s="139">
        <v>0</v>
      </c>
      <c r="AT285" s="160">
        <f t="shared" si="15"/>
        <v>2783.52</v>
      </c>
      <c r="AU285" s="160">
        <f t="shared" si="14"/>
        <v>2783.52</v>
      </c>
      <c r="AV285" s="293" t="s">
        <v>3049</v>
      </c>
      <c r="AW285" s="152" t="s">
        <v>395</v>
      </c>
      <c r="AX285" s="311">
        <v>0.625</v>
      </c>
      <c r="AY285" s="311">
        <v>0.70277777777777783</v>
      </c>
      <c r="AZ285" s="1" t="s">
        <v>613</v>
      </c>
    </row>
    <row r="286" spans="1:52" x14ac:dyDescent="0.35">
      <c r="A286" s="380">
        <v>45034.659722222219</v>
      </c>
      <c r="B286" s="300">
        <v>45017</v>
      </c>
      <c r="C286" s="291" t="s">
        <v>622</v>
      </c>
      <c r="D286" s="295"/>
      <c r="E286" s="295" t="s">
        <v>3089</v>
      </c>
      <c r="F286" s="296" t="s">
        <v>562</v>
      </c>
      <c r="G286" s="295" t="s">
        <v>2109</v>
      </c>
      <c r="H286" s="297" t="s">
        <v>3090</v>
      </c>
      <c r="I286" s="365" t="s">
        <v>3091</v>
      </c>
      <c r="J286" s="295">
        <v>5010</v>
      </c>
      <c r="K286" s="295" t="s">
        <v>3092</v>
      </c>
      <c r="L286" s="298" t="s">
        <v>606</v>
      </c>
      <c r="M286" s="301" t="s">
        <v>607</v>
      </c>
      <c r="N286" s="295">
        <v>64200</v>
      </c>
      <c r="O286" s="302">
        <v>3</v>
      </c>
      <c r="P286" s="301" t="s">
        <v>648</v>
      </c>
      <c r="Q286" s="303">
        <v>580.44000000000005</v>
      </c>
      <c r="R286" s="303">
        <v>6.2759999999999998</v>
      </c>
      <c r="S286" s="304">
        <v>96140.57</v>
      </c>
      <c r="T286" s="301" t="s">
        <v>609</v>
      </c>
      <c r="U286" s="298" t="s">
        <v>610</v>
      </c>
      <c r="V286" s="301"/>
      <c r="W286" s="305" t="s">
        <v>3093</v>
      </c>
      <c r="X286" s="224" t="s">
        <v>3094</v>
      </c>
      <c r="Y286" s="225">
        <v>45049.404861111114</v>
      </c>
      <c r="Z286" s="225">
        <v>45050.583333333336</v>
      </c>
      <c r="AA286" s="226">
        <v>45050</v>
      </c>
      <c r="AB286" s="226">
        <v>45050</v>
      </c>
      <c r="AC286" s="306" t="s">
        <v>1010</v>
      </c>
      <c r="AD286" s="293"/>
      <c r="AE286" s="226">
        <v>45055</v>
      </c>
      <c r="AF286" s="301">
        <v>181277</v>
      </c>
      <c r="AG286" s="307">
        <v>434.15</v>
      </c>
      <c r="AH286" s="307">
        <v>63.89</v>
      </c>
      <c r="AI286" s="307">
        <v>84.8</v>
      </c>
      <c r="AJ286" s="307">
        <v>0</v>
      </c>
      <c r="AK286" s="308">
        <v>0</v>
      </c>
      <c r="AL286" s="309">
        <v>25</v>
      </c>
      <c r="AM286" s="310">
        <v>0</v>
      </c>
      <c r="AN286" s="310">
        <v>0</v>
      </c>
      <c r="AO286" s="310">
        <v>0</v>
      </c>
      <c r="AP286" s="310">
        <v>0</v>
      </c>
      <c r="AQ286" s="310">
        <v>82.89</v>
      </c>
      <c r="AR286" s="168">
        <v>0</v>
      </c>
      <c r="AS286" s="139">
        <v>0</v>
      </c>
      <c r="AT286" s="160">
        <f t="shared" si="15"/>
        <v>690.7299999999999</v>
      </c>
      <c r="AU286" s="160">
        <f t="shared" si="14"/>
        <v>690.7299999999999</v>
      </c>
      <c r="AV286" s="293" t="s">
        <v>3049</v>
      </c>
      <c r="AW286" s="152" t="s">
        <v>395</v>
      </c>
      <c r="AX286" s="311">
        <v>0.625</v>
      </c>
      <c r="AY286" s="311">
        <v>0.70277777777777783</v>
      </c>
      <c r="AZ286" s="1" t="s">
        <v>613</v>
      </c>
    </row>
    <row r="287" spans="1:52" x14ac:dyDescent="0.35">
      <c r="A287" s="380">
        <v>45034.761111111111</v>
      </c>
      <c r="B287" s="300">
        <v>45017</v>
      </c>
      <c r="C287" s="291" t="s">
        <v>622</v>
      </c>
      <c r="D287" s="295"/>
      <c r="E287" s="295" t="s">
        <v>3095</v>
      </c>
      <c r="F287" s="296" t="s">
        <v>634</v>
      </c>
      <c r="G287" s="295" t="s">
        <v>2109</v>
      </c>
      <c r="H287" s="297" t="s">
        <v>3096</v>
      </c>
      <c r="I287" s="365" t="s">
        <v>3097</v>
      </c>
      <c r="J287" s="295">
        <v>5010</v>
      </c>
      <c r="K287" s="295" t="s">
        <v>3098</v>
      </c>
      <c r="L287" s="298" t="s">
        <v>606</v>
      </c>
      <c r="M287" s="301" t="s">
        <v>607</v>
      </c>
      <c r="N287" s="295">
        <v>64227</v>
      </c>
      <c r="O287" s="302">
        <v>20</v>
      </c>
      <c r="P287" s="301" t="s">
        <v>3099</v>
      </c>
      <c r="Q287" s="303">
        <v>4806</v>
      </c>
      <c r="R287" s="303">
        <v>29.98</v>
      </c>
      <c r="S287" s="304">
        <v>2346335.91</v>
      </c>
      <c r="T287" s="301" t="s">
        <v>609</v>
      </c>
      <c r="U287" s="298" t="s">
        <v>610</v>
      </c>
      <c r="V287" s="301" t="s">
        <v>3100</v>
      </c>
      <c r="W287" s="305" t="s">
        <v>3101</v>
      </c>
      <c r="X287" s="224" t="s">
        <v>630</v>
      </c>
      <c r="Y287" s="225">
        <v>45050.536805555559</v>
      </c>
      <c r="Z287" s="225">
        <v>45050.833333333336</v>
      </c>
      <c r="AA287" s="324">
        <v>45051</v>
      </c>
      <c r="AB287" s="226">
        <v>45051</v>
      </c>
      <c r="AC287" s="306" t="s">
        <v>628</v>
      </c>
      <c r="AD287" s="293"/>
      <c r="AE287" s="226">
        <v>45058</v>
      </c>
      <c r="AF287" s="301">
        <v>181762</v>
      </c>
      <c r="AG287" s="307">
        <v>2755</v>
      </c>
      <c r="AH287" s="307">
        <v>664.28</v>
      </c>
      <c r="AI287" s="307">
        <v>291</v>
      </c>
      <c r="AJ287" s="307">
        <v>2246.34</v>
      </c>
      <c r="AK287" s="308">
        <v>338</v>
      </c>
      <c r="AL287" s="309">
        <v>25</v>
      </c>
      <c r="AM287" s="310">
        <v>0</v>
      </c>
      <c r="AN287" s="310">
        <v>0</v>
      </c>
      <c r="AO287" s="310">
        <v>0</v>
      </c>
      <c r="AP287" s="310">
        <v>0</v>
      </c>
      <c r="AQ287" s="310">
        <v>861.77</v>
      </c>
      <c r="AR287" s="168">
        <v>0</v>
      </c>
      <c r="AS287" s="139">
        <v>0</v>
      </c>
      <c r="AT287" s="160">
        <f t="shared" si="15"/>
        <v>7181.3899999999994</v>
      </c>
      <c r="AU287" s="160">
        <f t="shared" si="14"/>
        <v>7181.3899999999994</v>
      </c>
      <c r="AV287" s="293" t="s">
        <v>3102</v>
      </c>
      <c r="AW287" s="301" t="s">
        <v>395</v>
      </c>
      <c r="AX287" s="311">
        <v>0.42083333333333334</v>
      </c>
      <c r="AY287" s="311">
        <v>0.50069444444444444</v>
      </c>
      <c r="AZ287" s="1" t="s">
        <v>613</v>
      </c>
    </row>
    <row r="288" spans="1:52" x14ac:dyDescent="0.35">
      <c r="A288" s="380">
        <v>45034.763194444444</v>
      </c>
      <c r="B288" s="300">
        <v>45017</v>
      </c>
      <c r="C288" s="291" t="s">
        <v>622</v>
      </c>
      <c r="D288" s="295"/>
      <c r="E288" s="295" t="s">
        <v>3103</v>
      </c>
      <c r="F288" s="296" t="s">
        <v>634</v>
      </c>
      <c r="G288" s="295" t="s">
        <v>2109</v>
      </c>
      <c r="H288" s="297" t="s">
        <v>3104</v>
      </c>
      <c r="I288" s="365" t="s">
        <v>3105</v>
      </c>
      <c r="J288" s="295">
        <v>5010</v>
      </c>
      <c r="K288" s="295" t="s">
        <v>3106</v>
      </c>
      <c r="L288" s="298" t="s">
        <v>606</v>
      </c>
      <c r="M288" s="301" t="s">
        <v>607</v>
      </c>
      <c r="N288" s="295">
        <v>64187</v>
      </c>
      <c r="O288" s="302">
        <v>6</v>
      </c>
      <c r="P288" s="301" t="s">
        <v>616</v>
      </c>
      <c r="Q288" s="303">
        <v>3954</v>
      </c>
      <c r="R288" s="303">
        <v>15.173999999999999</v>
      </c>
      <c r="S288" s="304">
        <v>522401.37</v>
      </c>
      <c r="T288" s="301" t="s">
        <v>609</v>
      </c>
      <c r="U288" s="298" t="s">
        <v>610</v>
      </c>
      <c r="V288" s="301"/>
      <c r="W288" s="305" t="s">
        <v>3107</v>
      </c>
      <c r="X288" s="224" t="s">
        <v>617</v>
      </c>
      <c r="Y288" s="224"/>
      <c r="Z288" s="225">
        <v>45050.75</v>
      </c>
      <c r="AA288" s="226">
        <v>45051</v>
      </c>
      <c r="AB288" s="226">
        <v>45051</v>
      </c>
      <c r="AC288" s="306" t="s">
        <v>628</v>
      </c>
      <c r="AD288" s="293"/>
      <c r="AE288" s="226">
        <v>45054</v>
      </c>
      <c r="AF288" s="301">
        <v>181176</v>
      </c>
      <c r="AG288" s="307">
        <v>1990</v>
      </c>
      <c r="AH288" s="307">
        <v>346.51</v>
      </c>
      <c r="AI288" s="307">
        <v>174.6</v>
      </c>
      <c r="AJ288" s="307">
        <v>422.4</v>
      </c>
      <c r="AK288" s="308">
        <v>338</v>
      </c>
      <c r="AL288" s="309">
        <v>25</v>
      </c>
      <c r="AM288" s="310">
        <v>0</v>
      </c>
      <c r="AN288" s="310">
        <v>0</v>
      </c>
      <c r="AO288" s="310">
        <v>0</v>
      </c>
      <c r="AP288" s="310">
        <v>0</v>
      </c>
      <c r="AQ288" s="310">
        <v>449.52</v>
      </c>
      <c r="AR288" s="168">
        <v>0</v>
      </c>
      <c r="AS288" s="139">
        <v>0</v>
      </c>
      <c r="AT288" s="160">
        <f t="shared" si="15"/>
        <v>3746.03</v>
      </c>
      <c r="AU288" s="160">
        <f t="shared" si="14"/>
        <v>3746.03</v>
      </c>
      <c r="AV288" s="293" t="s">
        <v>3108</v>
      </c>
      <c r="AW288" s="301" t="s">
        <v>395</v>
      </c>
      <c r="AX288" s="311">
        <v>0.3354166666666667</v>
      </c>
      <c r="AY288" s="311">
        <v>0.49236111111111108</v>
      </c>
      <c r="AZ288" s="1" t="s">
        <v>613</v>
      </c>
    </row>
    <row r="289" spans="1:52" x14ac:dyDescent="0.35">
      <c r="A289" s="380">
        <v>45036.527083333334</v>
      </c>
      <c r="B289" s="300">
        <v>45017</v>
      </c>
      <c r="C289" s="291" t="s">
        <v>622</v>
      </c>
      <c r="D289" s="295" t="s">
        <v>632</v>
      </c>
      <c r="E289" s="295" t="s">
        <v>3109</v>
      </c>
      <c r="F289" s="296" t="s">
        <v>559</v>
      </c>
      <c r="G289" s="295" t="s">
        <v>2109</v>
      </c>
      <c r="H289" s="297" t="s">
        <v>3077</v>
      </c>
      <c r="I289" s="365" t="s">
        <v>3078</v>
      </c>
      <c r="J289" s="295">
        <v>5010</v>
      </c>
      <c r="K289" s="295" t="s">
        <v>3079</v>
      </c>
      <c r="L289" s="298" t="s">
        <v>606</v>
      </c>
      <c r="M289" s="301" t="s">
        <v>607</v>
      </c>
      <c r="N289" s="295">
        <v>64192</v>
      </c>
      <c r="O289" s="302">
        <v>7</v>
      </c>
      <c r="P289" s="301" t="s">
        <v>648</v>
      </c>
      <c r="Q289" s="303">
        <v>23050</v>
      </c>
      <c r="R289" s="303">
        <v>6.3</v>
      </c>
      <c r="S289" s="304">
        <v>547868</v>
      </c>
      <c r="T289" s="301" t="s">
        <v>609</v>
      </c>
      <c r="U289" s="298" t="s">
        <v>610</v>
      </c>
      <c r="V289" s="301"/>
      <c r="W289" s="305" t="s">
        <v>3080</v>
      </c>
      <c r="X289" s="224" t="s">
        <v>563</v>
      </c>
      <c r="Y289" s="224"/>
      <c r="Z289" s="225">
        <v>45051.333333333336</v>
      </c>
      <c r="AA289" s="324">
        <v>45051</v>
      </c>
      <c r="AB289" s="324">
        <v>45051</v>
      </c>
      <c r="AC289" s="306" t="s">
        <v>628</v>
      </c>
      <c r="AD289" s="293"/>
      <c r="AE289" s="226">
        <v>45057</v>
      </c>
      <c r="AF289" s="301">
        <v>181596</v>
      </c>
      <c r="AG289" s="307">
        <v>2755</v>
      </c>
      <c r="AH289" s="307">
        <v>404.05</v>
      </c>
      <c r="AI289" s="307">
        <v>212</v>
      </c>
      <c r="AJ289" s="307">
        <v>447.87</v>
      </c>
      <c r="AK289" s="308">
        <v>0</v>
      </c>
      <c r="AL289" s="309">
        <v>25</v>
      </c>
      <c r="AM289" s="310">
        <v>0</v>
      </c>
      <c r="AN289" s="310">
        <v>0</v>
      </c>
      <c r="AO289" s="310">
        <v>0</v>
      </c>
      <c r="AP289" s="310">
        <v>0</v>
      </c>
      <c r="AQ289" s="310">
        <v>524.16999999999996</v>
      </c>
      <c r="AR289" s="168">
        <v>0</v>
      </c>
      <c r="AS289" s="139">
        <v>0</v>
      </c>
      <c r="AT289" s="160">
        <f t="shared" si="15"/>
        <v>4368.09</v>
      </c>
      <c r="AU289" s="160">
        <f t="shared" si="14"/>
        <v>4368.09</v>
      </c>
      <c r="AV289" s="293" t="s">
        <v>2659</v>
      </c>
      <c r="AW289" s="311" t="s">
        <v>395</v>
      </c>
      <c r="AX289" s="311">
        <v>0.51736111111111105</v>
      </c>
      <c r="AY289" s="311">
        <v>0.68263888888888891</v>
      </c>
      <c r="AZ289" s="1" t="s">
        <v>613</v>
      </c>
    </row>
    <row r="290" spans="1:52" x14ac:dyDescent="0.35">
      <c r="A290" s="380">
        <v>45036.604861111111</v>
      </c>
      <c r="B290" s="300">
        <v>45017</v>
      </c>
      <c r="C290" s="291" t="s">
        <v>622</v>
      </c>
      <c r="D290" s="295"/>
      <c r="E290" s="295" t="s">
        <v>3110</v>
      </c>
      <c r="F290" s="296" t="s">
        <v>559</v>
      </c>
      <c r="G290" s="295" t="s">
        <v>2109</v>
      </c>
      <c r="H290" s="297" t="s">
        <v>3077</v>
      </c>
      <c r="I290" s="365" t="s">
        <v>3078</v>
      </c>
      <c r="J290" s="295">
        <v>5010</v>
      </c>
      <c r="K290" s="295" t="s">
        <v>3079</v>
      </c>
      <c r="L290" s="298" t="s">
        <v>606</v>
      </c>
      <c r="M290" s="301" t="s">
        <v>607</v>
      </c>
      <c r="N290" s="295">
        <v>64193</v>
      </c>
      <c r="O290" s="302">
        <v>7</v>
      </c>
      <c r="P290" s="301" t="s">
        <v>648</v>
      </c>
      <c r="Q290" s="303">
        <v>23716</v>
      </c>
      <c r="R290" s="303">
        <v>6.3</v>
      </c>
      <c r="S290" s="304">
        <v>563452.86</v>
      </c>
      <c r="T290" s="301" t="s">
        <v>609</v>
      </c>
      <c r="U290" s="298" t="s">
        <v>610</v>
      </c>
      <c r="V290" s="301"/>
      <c r="W290" s="305" t="s">
        <v>3080</v>
      </c>
      <c r="X290" s="224" t="s">
        <v>563</v>
      </c>
      <c r="Y290" s="224"/>
      <c r="Z290" s="225">
        <v>45051.333333333336</v>
      </c>
      <c r="AA290" s="324">
        <v>45051</v>
      </c>
      <c r="AB290" s="324">
        <v>45051</v>
      </c>
      <c r="AC290" s="306" t="s">
        <v>628</v>
      </c>
      <c r="AD290" s="293"/>
      <c r="AE290" s="226">
        <v>45058</v>
      </c>
      <c r="AF290" s="301">
        <v>181759</v>
      </c>
      <c r="AG290" s="307">
        <v>2755</v>
      </c>
      <c r="AH290" s="307">
        <v>405.88</v>
      </c>
      <c r="AI290" s="307">
        <v>212</v>
      </c>
      <c r="AJ290" s="307">
        <v>463.45</v>
      </c>
      <c r="AK290" s="308">
        <v>0</v>
      </c>
      <c r="AL290" s="309">
        <v>25</v>
      </c>
      <c r="AM290" s="310">
        <v>0</v>
      </c>
      <c r="AN290" s="310">
        <v>0</v>
      </c>
      <c r="AO290" s="310">
        <v>0</v>
      </c>
      <c r="AP290" s="310">
        <v>0</v>
      </c>
      <c r="AQ290" s="310">
        <v>526.54</v>
      </c>
      <c r="AR290" s="168">
        <v>0</v>
      </c>
      <c r="AS290" s="139">
        <v>0</v>
      </c>
      <c r="AT290" s="160">
        <f t="shared" si="15"/>
        <v>4387.87</v>
      </c>
      <c r="AU290" s="160">
        <f t="shared" si="14"/>
        <v>4387.87</v>
      </c>
      <c r="AV290" s="293" t="s">
        <v>3111</v>
      </c>
      <c r="AW290" s="311" t="s">
        <v>395</v>
      </c>
      <c r="AX290" s="325">
        <v>0.55208333333333337</v>
      </c>
      <c r="AY290" s="311">
        <v>0.68680555555555556</v>
      </c>
      <c r="AZ290" s="1" t="s">
        <v>613</v>
      </c>
    </row>
    <row r="291" spans="1:52" x14ac:dyDescent="0.35">
      <c r="A291" s="380">
        <v>45036.674305555556</v>
      </c>
      <c r="B291" s="300">
        <v>45017</v>
      </c>
      <c r="C291" s="291" t="s">
        <v>622</v>
      </c>
      <c r="D291" s="295"/>
      <c r="E291" s="295" t="s">
        <v>3112</v>
      </c>
      <c r="F291" s="296" t="s">
        <v>559</v>
      </c>
      <c r="G291" s="295" t="s">
        <v>2109</v>
      </c>
      <c r="H291" s="297" t="s">
        <v>3077</v>
      </c>
      <c r="I291" s="365" t="s">
        <v>3078</v>
      </c>
      <c r="J291" s="295">
        <v>5010</v>
      </c>
      <c r="K291" s="295" t="s">
        <v>3079</v>
      </c>
      <c r="L291" s="298" t="s">
        <v>606</v>
      </c>
      <c r="M291" s="301" t="s">
        <v>607</v>
      </c>
      <c r="N291" s="295">
        <v>64191</v>
      </c>
      <c r="O291" s="302">
        <v>7</v>
      </c>
      <c r="P291" s="301" t="s">
        <v>648</v>
      </c>
      <c r="Q291" s="303">
        <v>21276</v>
      </c>
      <c r="R291" s="303">
        <v>6.3</v>
      </c>
      <c r="S291" s="304">
        <v>503511.06</v>
      </c>
      <c r="T291" s="301" t="s">
        <v>609</v>
      </c>
      <c r="U291" s="298" t="s">
        <v>610</v>
      </c>
      <c r="V291" s="301"/>
      <c r="W291" s="305" t="s">
        <v>3080</v>
      </c>
      <c r="X291" s="224" t="s">
        <v>563</v>
      </c>
      <c r="Y291" s="224"/>
      <c r="Z291" s="225">
        <v>45051.708333333336</v>
      </c>
      <c r="AA291" s="226">
        <v>45054</v>
      </c>
      <c r="AB291" s="226">
        <v>45054</v>
      </c>
      <c r="AC291" s="306" t="s">
        <v>628</v>
      </c>
      <c r="AD291" s="293"/>
      <c r="AE291" s="226">
        <v>45057</v>
      </c>
      <c r="AF291" s="301">
        <v>181595</v>
      </c>
      <c r="AG291" s="307">
        <v>2755</v>
      </c>
      <c r="AH291" s="307">
        <v>398.84</v>
      </c>
      <c r="AI291" s="307">
        <v>212</v>
      </c>
      <c r="AJ291" s="307">
        <v>403.51</v>
      </c>
      <c r="AK291" s="308">
        <v>0</v>
      </c>
      <c r="AL291" s="309">
        <v>25</v>
      </c>
      <c r="AM291" s="310">
        <v>0</v>
      </c>
      <c r="AN291" s="310">
        <v>0</v>
      </c>
      <c r="AO291" s="310">
        <v>0</v>
      </c>
      <c r="AP291" s="310">
        <v>0</v>
      </c>
      <c r="AQ291" s="310">
        <v>517.41</v>
      </c>
      <c r="AR291" s="168">
        <v>0</v>
      </c>
      <c r="AS291" s="139">
        <v>0</v>
      </c>
      <c r="AT291" s="160">
        <f t="shared" si="15"/>
        <v>4311.76</v>
      </c>
      <c r="AU291" s="160">
        <f t="shared" si="14"/>
        <v>4311.76</v>
      </c>
      <c r="AV291" s="293" t="s">
        <v>3113</v>
      </c>
      <c r="AW291" s="301" t="s">
        <v>395</v>
      </c>
      <c r="AX291" s="311">
        <v>0.41319444444444442</v>
      </c>
      <c r="AY291" s="311">
        <v>0.68958333333333333</v>
      </c>
      <c r="AZ291" s="1" t="s">
        <v>613</v>
      </c>
    </row>
    <row r="292" spans="1:52" x14ac:dyDescent="0.35">
      <c r="A292" s="380">
        <v>45036.674305555556</v>
      </c>
      <c r="B292" s="300">
        <v>45017</v>
      </c>
      <c r="C292" s="291" t="s">
        <v>622</v>
      </c>
      <c r="D292" s="295"/>
      <c r="E292" s="295" t="s">
        <v>3112</v>
      </c>
      <c r="F292" s="296" t="s">
        <v>562</v>
      </c>
      <c r="G292" s="295" t="s">
        <v>2109</v>
      </c>
      <c r="H292" s="297" t="s">
        <v>3114</v>
      </c>
      <c r="I292" s="365" t="s">
        <v>3115</v>
      </c>
      <c r="J292" s="295">
        <v>5002</v>
      </c>
      <c r="K292" s="295" t="s">
        <v>3116</v>
      </c>
      <c r="L292" s="298" t="s">
        <v>606</v>
      </c>
      <c r="M292" s="301" t="s">
        <v>607</v>
      </c>
      <c r="N292" s="295">
        <v>64225</v>
      </c>
      <c r="O292" s="302">
        <v>20</v>
      </c>
      <c r="P292" s="301" t="s">
        <v>619</v>
      </c>
      <c r="Q292" s="303">
        <v>7307</v>
      </c>
      <c r="R292" s="303">
        <v>65</v>
      </c>
      <c r="S292" s="304">
        <v>672258.68</v>
      </c>
      <c r="T292" s="301" t="s">
        <v>609</v>
      </c>
      <c r="U292" s="298" t="s">
        <v>610</v>
      </c>
      <c r="V292" s="301"/>
      <c r="W292" s="305" t="s">
        <v>3117</v>
      </c>
      <c r="X292" s="224" t="s">
        <v>3118</v>
      </c>
      <c r="Y292" s="225">
        <v>45049.78402777778</v>
      </c>
      <c r="Z292" s="225">
        <v>45054.583333333336</v>
      </c>
      <c r="AA292" s="226">
        <v>45055</v>
      </c>
      <c r="AB292" s="226">
        <v>45055</v>
      </c>
      <c r="AC292" s="306" t="s">
        <v>628</v>
      </c>
      <c r="AD292" s="293"/>
      <c r="AE292" s="226">
        <v>45057</v>
      </c>
      <c r="AF292" s="301">
        <v>181597</v>
      </c>
      <c r="AG292" s="307">
        <v>2755</v>
      </c>
      <c r="AH292" s="307">
        <v>418.66</v>
      </c>
      <c r="AI292" s="307">
        <v>212</v>
      </c>
      <c r="AJ292" s="307">
        <v>572.26</v>
      </c>
      <c r="AK292" s="308">
        <v>0</v>
      </c>
      <c r="AL292" s="309">
        <v>25</v>
      </c>
      <c r="AM292" s="310">
        <v>0</v>
      </c>
      <c r="AN292" s="310">
        <v>0</v>
      </c>
      <c r="AO292" s="310">
        <v>0</v>
      </c>
      <c r="AP292" s="310">
        <v>0</v>
      </c>
      <c r="AQ292" s="310">
        <v>543.13</v>
      </c>
      <c r="AR292" s="168">
        <v>0</v>
      </c>
      <c r="AS292" s="139">
        <v>0</v>
      </c>
      <c r="AT292" s="160">
        <f t="shared" si="15"/>
        <v>4526.05</v>
      </c>
      <c r="AU292" s="160">
        <f t="shared" si="14"/>
        <v>4526.05</v>
      </c>
      <c r="AV292" s="293" t="s">
        <v>3119</v>
      </c>
      <c r="AW292" s="301" t="s">
        <v>395</v>
      </c>
      <c r="AX292" s="311">
        <v>0.36527777777777781</v>
      </c>
      <c r="AY292" s="311">
        <v>0.56736111111111109</v>
      </c>
      <c r="AZ292" s="1" t="s">
        <v>613</v>
      </c>
    </row>
    <row r="293" spans="1:52" x14ac:dyDescent="0.35">
      <c r="A293" s="380">
        <v>45036.674305555556</v>
      </c>
      <c r="B293" s="300">
        <v>45017</v>
      </c>
      <c r="C293" s="291" t="s">
        <v>622</v>
      </c>
      <c r="D293" s="295"/>
      <c r="E293" s="295" t="s">
        <v>3112</v>
      </c>
      <c r="F293" s="296" t="s">
        <v>562</v>
      </c>
      <c r="G293" s="295" t="s">
        <v>2109</v>
      </c>
      <c r="H293" s="297" t="s">
        <v>3114</v>
      </c>
      <c r="I293" s="365" t="s">
        <v>3115</v>
      </c>
      <c r="J293" s="295">
        <v>5002</v>
      </c>
      <c r="K293" s="295" t="s">
        <v>3116</v>
      </c>
      <c r="L293" s="298" t="s">
        <v>606</v>
      </c>
      <c r="M293" s="301" t="s">
        <v>607</v>
      </c>
      <c r="N293" s="295">
        <v>64226</v>
      </c>
      <c r="O293" s="302">
        <v>6</v>
      </c>
      <c r="P293" s="301" t="s">
        <v>619</v>
      </c>
      <c r="Q293" s="303">
        <v>3692</v>
      </c>
      <c r="R293" s="303">
        <v>65</v>
      </c>
      <c r="S293" s="304">
        <v>158785.49</v>
      </c>
      <c r="T293" s="301" t="s">
        <v>609</v>
      </c>
      <c r="U293" s="298" t="s">
        <v>610</v>
      </c>
      <c r="V293" s="301"/>
      <c r="W293" s="305" t="s">
        <v>3117</v>
      </c>
      <c r="X293" s="224" t="s">
        <v>3118</v>
      </c>
      <c r="Y293" s="225">
        <v>45049.78402777778</v>
      </c>
      <c r="Z293" s="225">
        <v>45054.583333333336</v>
      </c>
      <c r="AA293" s="226">
        <v>45055</v>
      </c>
      <c r="AB293" s="226">
        <v>45055</v>
      </c>
      <c r="AC293" s="306" t="s">
        <v>628</v>
      </c>
      <c r="AD293" s="293"/>
      <c r="AE293" s="226">
        <v>45058</v>
      </c>
      <c r="AF293" s="301">
        <v>181769</v>
      </c>
      <c r="AG293" s="307">
        <v>2755</v>
      </c>
      <c r="AH293" s="307">
        <v>358.35</v>
      </c>
      <c r="AI293" s="307">
        <v>212</v>
      </c>
      <c r="AJ293" s="307">
        <v>58.79</v>
      </c>
      <c r="AK293" s="308">
        <v>0</v>
      </c>
      <c r="AL293" s="309">
        <v>25</v>
      </c>
      <c r="AM293" s="310">
        <v>0</v>
      </c>
      <c r="AN293" s="310">
        <v>0</v>
      </c>
      <c r="AO293" s="310">
        <v>0</v>
      </c>
      <c r="AP293" s="310">
        <v>0</v>
      </c>
      <c r="AQ293" s="310">
        <v>464.88</v>
      </c>
      <c r="AR293" s="308">
        <v>0</v>
      </c>
      <c r="AS293" s="310">
        <v>0</v>
      </c>
      <c r="AT293" s="160">
        <f t="shared" si="15"/>
        <v>3874.02</v>
      </c>
      <c r="AU293" s="160">
        <f t="shared" si="14"/>
        <v>3874.02</v>
      </c>
      <c r="AV293" s="293" t="s">
        <v>3120</v>
      </c>
      <c r="AW293" s="301" t="s">
        <v>395</v>
      </c>
      <c r="AX293" s="311">
        <v>0.34722222222222227</v>
      </c>
      <c r="AY293" s="311">
        <v>0.50555555555555554</v>
      </c>
      <c r="AZ293" s="1" t="s">
        <v>613</v>
      </c>
    </row>
    <row r="294" spans="1:52" x14ac:dyDescent="0.35">
      <c r="A294" s="380">
        <v>45040.586111111108</v>
      </c>
      <c r="B294" s="300">
        <v>45017</v>
      </c>
      <c r="C294" s="291" t="s">
        <v>622</v>
      </c>
      <c r="D294" s="295"/>
      <c r="E294" s="295" t="s">
        <v>3121</v>
      </c>
      <c r="F294" s="296" t="s">
        <v>559</v>
      </c>
      <c r="G294" s="295" t="s">
        <v>2109</v>
      </c>
      <c r="H294" s="297" t="s">
        <v>3122</v>
      </c>
      <c r="I294" s="365" t="s">
        <v>3123</v>
      </c>
      <c r="J294" s="295">
        <v>5002</v>
      </c>
      <c r="K294" s="295" t="s">
        <v>3124</v>
      </c>
      <c r="L294" s="298" t="s">
        <v>606</v>
      </c>
      <c r="M294" s="301" t="s">
        <v>607</v>
      </c>
      <c r="N294" s="295">
        <v>64240</v>
      </c>
      <c r="O294" s="302">
        <v>2</v>
      </c>
      <c r="P294" s="301" t="s">
        <v>3125</v>
      </c>
      <c r="Q294" s="303">
        <v>556</v>
      </c>
      <c r="R294" s="303">
        <v>3.3530000000000002</v>
      </c>
      <c r="S294" s="304">
        <v>230691.86</v>
      </c>
      <c r="T294" s="301" t="s">
        <v>609</v>
      </c>
      <c r="U294" s="298" t="s">
        <v>610</v>
      </c>
      <c r="V294" s="301"/>
      <c r="W294" s="305" t="s">
        <v>3126</v>
      </c>
      <c r="X294" s="224" t="s">
        <v>3127</v>
      </c>
      <c r="Y294" s="225">
        <v>45051.67291666667</v>
      </c>
      <c r="Z294" s="225">
        <v>45055.541666666664</v>
      </c>
      <c r="AA294" s="226">
        <v>45056</v>
      </c>
      <c r="AB294" s="226">
        <v>45056</v>
      </c>
      <c r="AC294" s="306" t="s">
        <v>628</v>
      </c>
      <c r="AD294" s="293"/>
      <c r="AE294" s="226">
        <v>45061</v>
      </c>
      <c r="AF294" s="301">
        <v>182101</v>
      </c>
      <c r="AG294" s="307">
        <v>412.84</v>
      </c>
      <c r="AH294" s="307">
        <v>0</v>
      </c>
      <c r="AI294" s="307">
        <v>84.8</v>
      </c>
      <c r="AJ294" s="307">
        <v>130.69</v>
      </c>
      <c r="AK294" s="308">
        <v>0</v>
      </c>
      <c r="AL294" s="309">
        <v>25</v>
      </c>
      <c r="AM294" s="310">
        <v>0</v>
      </c>
      <c r="AN294" s="310">
        <v>0</v>
      </c>
      <c r="AO294" s="310">
        <v>0</v>
      </c>
      <c r="AP294" s="310">
        <v>0</v>
      </c>
      <c r="AQ294" s="310">
        <v>89.09</v>
      </c>
      <c r="AR294" s="308">
        <v>0</v>
      </c>
      <c r="AS294" s="310">
        <v>0</v>
      </c>
      <c r="AT294" s="160">
        <f t="shared" si="15"/>
        <v>742.42</v>
      </c>
      <c r="AU294" s="160">
        <f t="shared" si="14"/>
        <v>742.42</v>
      </c>
      <c r="AV294" s="293" t="s">
        <v>3128</v>
      </c>
      <c r="AW294" s="301" t="s">
        <v>395</v>
      </c>
      <c r="AX294" s="311">
        <v>0.40347222222222223</v>
      </c>
      <c r="AY294" s="311">
        <v>0.59583333333333333</v>
      </c>
      <c r="AZ294" s="1" t="s">
        <v>613</v>
      </c>
    </row>
    <row r="295" spans="1:52" x14ac:dyDescent="0.35">
      <c r="A295" s="380">
        <v>45041.51666666667</v>
      </c>
      <c r="B295" s="300">
        <v>45017</v>
      </c>
      <c r="C295" s="291" t="s">
        <v>622</v>
      </c>
      <c r="D295" s="295"/>
      <c r="E295" s="295" t="s">
        <v>3129</v>
      </c>
      <c r="F295" s="296" t="s">
        <v>559</v>
      </c>
      <c r="G295" s="295" t="s">
        <v>2109</v>
      </c>
      <c r="H295" s="297" t="s">
        <v>3130</v>
      </c>
      <c r="I295" s="365" t="s">
        <v>3131</v>
      </c>
      <c r="J295" s="295">
        <v>5010</v>
      </c>
      <c r="K295" s="295" t="s">
        <v>3132</v>
      </c>
      <c r="L295" s="298" t="s">
        <v>606</v>
      </c>
      <c r="M295" s="301" t="s">
        <v>607</v>
      </c>
      <c r="N295" s="295">
        <v>64298</v>
      </c>
      <c r="O295" s="302">
        <v>6</v>
      </c>
      <c r="P295" s="301" t="s">
        <v>625</v>
      </c>
      <c r="Q295" s="303">
        <v>26366</v>
      </c>
      <c r="R295" s="303">
        <v>6.3</v>
      </c>
      <c r="S295" s="304">
        <v>669971.27</v>
      </c>
      <c r="T295" s="301" t="s">
        <v>609</v>
      </c>
      <c r="U295" s="298" t="s">
        <v>610</v>
      </c>
      <c r="V295" s="301"/>
      <c r="W295" s="305" t="s">
        <v>3133</v>
      </c>
      <c r="X295" s="224" t="s">
        <v>563</v>
      </c>
      <c r="Y295" s="225">
        <v>45063.611805555556</v>
      </c>
      <c r="Z295" s="225">
        <v>45069.333333333336</v>
      </c>
      <c r="AA295" s="226">
        <v>45069</v>
      </c>
      <c r="AB295" s="226">
        <v>45069</v>
      </c>
      <c r="AC295" s="306" t="s">
        <v>2803</v>
      </c>
      <c r="AD295" s="293"/>
      <c r="AE295" s="226">
        <v>45068</v>
      </c>
      <c r="AF295" s="301">
        <v>183044</v>
      </c>
      <c r="AG295" s="307">
        <f>2755+688.75</f>
        <v>3443.75</v>
      </c>
      <c r="AH295" s="307">
        <v>504.27</v>
      </c>
      <c r="AI295" s="307">
        <v>254.4</v>
      </c>
      <c r="AJ295" s="307">
        <v>569.97</v>
      </c>
      <c r="AK295" s="308">
        <v>0</v>
      </c>
      <c r="AL295" s="309">
        <v>25</v>
      </c>
      <c r="AM295" s="310">
        <v>0</v>
      </c>
      <c r="AN295" s="310">
        <v>0</v>
      </c>
      <c r="AO295" s="310">
        <v>0</v>
      </c>
      <c r="AP295" s="310">
        <v>0</v>
      </c>
      <c r="AQ295" s="310">
        <v>654.19000000000005</v>
      </c>
      <c r="AR295" s="308">
        <v>0</v>
      </c>
      <c r="AS295" s="310">
        <v>0</v>
      </c>
      <c r="AT295" s="160">
        <f t="shared" si="15"/>
        <v>5451.58</v>
      </c>
      <c r="AU295" s="160">
        <f t="shared" si="14"/>
        <v>5451.58</v>
      </c>
      <c r="AV295" s="301" t="s">
        <v>3134</v>
      </c>
      <c r="AW295" s="301" t="s">
        <v>395</v>
      </c>
      <c r="AX295" s="311">
        <v>0.59861111111111109</v>
      </c>
      <c r="AY295" s="311">
        <v>0.74305555555555547</v>
      </c>
      <c r="AZ295" s="1" t="s">
        <v>613</v>
      </c>
    </row>
    <row r="296" spans="1:52" x14ac:dyDescent="0.35">
      <c r="A296" s="380">
        <v>45041.638194444444</v>
      </c>
      <c r="B296" s="300">
        <v>45017</v>
      </c>
      <c r="C296" s="291" t="s">
        <v>622</v>
      </c>
      <c r="D296" s="295"/>
      <c r="E296" s="295" t="s">
        <v>3135</v>
      </c>
      <c r="F296" s="296" t="s">
        <v>562</v>
      </c>
      <c r="G296" s="295" t="s">
        <v>2109</v>
      </c>
      <c r="H296" s="297" t="s">
        <v>3136</v>
      </c>
      <c r="I296" s="365" t="s">
        <v>3137</v>
      </c>
      <c r="J296" s="295">
        <v>5003</v>
      </c>
      <c r="K296" s="295" t="s">
        <v>3138</v>
      </c>
      <c r="L296" s="298" t="s">
        <v>606</v>
      </c>
      <c r="M296" s="301" t="s">
        <v>607</v>
      </c>
      <c r="N296" s="295">
        <v>64243</v>
      </c>
      <c r="O296" s="302">
        <v>5</v>
      </c>
      <c r="P296" s="301" t="s">
        <v>648</v>
      </c>
      <c r="Q296" s="303">
        <v>610</v>
      </c>
      <c r="R296" s="303">
        <v>2.2999999999999998</v>
      </c>
      <c r="S296" s="304">
        <v>149535.89000000001</v>
      </c>
      <c r="T296" s="301" t="s">
        <v>609</v>
      </c>
      <c r="U296" s="298" t="s">
        <v>610</v>
      </c>
      <c r="V296" s="301"/>
      <c r="W296" s="305" t="s">
        <v>3139</v>
      </c>
      <c r="X296" s="224" t="s">
        <v>3140</v>
      </c>
      <c r="Y296" s="225">
        <v>45051.464583333334</v>
      </c>
      <c r="Z296" s="225">
        <v>45055.541666666664</v>
      </c>
      <c r="AA296" s="226">
        <v>45056</v>
      </c>
      <c r="AB296" s="226">
        <v>45056</v>
      </c>
      <c r="AC296" s="306" t="s">
        <v>628</v>
      </c>
      <c r="AD296" s="293"/>
      <c r="AE296" s="226">
        <v>45061</v>
      </c>
      <c r="AF296" s="301">
        <v>182106</v>
      </c>
      <c r="AG296" s="307">
        <v>452.93</v>
      </c>
      <c r="AH296" s="307">
        <v>0</v>
      </c>
      <c r="AI296" s="307">
        <v>116.4</v>
      </c>
      <c r="AJ296" s="307">
        <v>49.54</v>
      </c>
      <c r="AK296" s="308">
        <v>0</v>
      </c>
      <c r="AL296" s="309">
        <v>25</v>
      </c>
      <c r="AM296" s="310"/>
      <c r="AN296" s="310"/>
      <c r="AO296" s="310"/>
      <c r="AP296" s="310">
        <v>0</v>
      </c>
      <c r="AQ296" s="310">
        <v>87.8</v>
      </c>
      <c r="AR296" s="308">
        <v>0</v>
      </c>
      <c r="AS296" s="310">
        <v>0</v>
      </c>
      <c r="AT296" s="160">
        <f t="shared" si="15"/>
        <v>731.67</v>
      </c>
      <c r="AU296" s="160">
        <f t="shared" si="14"/>
        <v>731.67</v>
      </c>
      <c r="AV296" s="293" t="s">
        <v>3128</v>
      </c>
      <c r="AW296" s="301" t="s">
        <v>395</v>
      </c>
      <c r="AX296" s="311">
        <v>0.40347222222222223</v>
      </c>
      <c r="AY296" s="311">
        <v>0.59583333333333333</v>
      </c>
      <c r="AZ296" s="1" t="s">
        <v>613</v>
      </c>
    </row>
    <row r="297" spans="1:52" x14ac:dyDescent="0.35">
      <c r="A297" s="380">
        <v>45041.671527777777</v>
      </c>
      <c r="B297" s="300">
        <v>45017</v>
      </c>
      <c r="C297" s="291" t="s">
        <v>622</v>
      </c>
      <c r="D297" s="295"/>
      <c r="E297" s="295" t="s">
        <v>3141</v>
      </c>
      <c r="F297" s="296" t="s">
        <v>559</v>
      </c>
      <c r="G297" s="295" t="s">
        <v>2109</v>
      </c>
      <c r="H297" s="297" t="s">
        <v>3142</v>
      </c>
      <c r="I297" s="365" t="s">
        <v>3143</v>
      </c>
      <c r="J297" s="295">
        <v>5010</v>
      </c>
      <c r="K297" s="295" t="s">
        <v>3144</v>
      </c>
      <c r="L297" s="298" t="s">
        <v>606</v>
      </c>
      <c r="M297" s="301" t="s">
        <v>607</v>
      </c>
      <c r="N297" s="295" t="s">
        <v>3145</v>
      </c>
      <c r="O297" s="302">
        <v>5</v>
      </c>
      <c r="P297" s="301" t="s">
        <v>616</v>
      </c>
      <c r="Q297" s="303">
        <v>1195</v>
      </c>
      <c r="R297" s="303">
        <v>7.117</v>
      </c>
      <c r="S297" s="304">
        <f>54224.81+320512.97</f>
        <v>374737.77999999997</v>
      </c>
      <c r="T297" s="301" t="s">
        <v>609</v>
      </c>
      <c r="U297" s="298" t="s">
        <v>610</v>
      </c>
      <c r="V297" s="301"/>
      <c r="W297" s="305" t="s">
        <v>3146</v>
      </c>
      <c r="X297" s="224" t="s">
        <v>3147</v>
      </c>
      <c r="Y297" s="225">
        <v>45050.863194444442</v>
      </c>
      <c r="Z297" s="225">
        <v>45055.583333333336</v>
      </c>
      <c r="AA297" s="226">
        <v>45056</v>
      </c>
      <c r="AB297" s="226">
        <v>45056</v>
      </c>
      <c r="AC297" s="306" t="s">
        <v>628</v>
      </c>
      <c r="AD297" s="293"/>
      <c r="AE297" s="226">
        <v>45047</v>
      </c>
      <c r="AF297" s="301">
        <v>182103</v>
      </c>
      <c r="AG297" s="307">
        <v>887.31</v>
      </c>
      <c r="AH297" s="307">
        <v>0</v>
      </c>
      <c r="AI297" s="307">
        <v>84.8</v>
      </c>
      <c r="AJ297" s="307">
        <v>274.74</v>
      </c>
      <c r="AK297" s="308">
        <v>0</v>
      </c>
      <c r="AL297" s="309">
        <v>25</v>
      </c>
      <c r="AM297" s="310">
        <v>0</v>
      </c>
      <c r="AN297" s="310">
        <v>0</v>
      </c>
      <c r="AO297" s="310">
        <v>0</v>
      </c>
      <c r="AP297" s="310">
        <v>0</v>
      </c>
      <c r="AQ297" s="310">
        <v>173.43</v>
      </c>
      <c r="AR297" s="308">
        <v>0</v>
      </c>
      <c r="AS297" s="310">
        <v>0</v>
      </c>
      <c r="AT297" s="160">
        <f t="shared" si="15"/>
        <v>1445.28</v>
      </c>
      <c r="AU297" s="160">
        <f t="shared" si="14"/>
        <v>1445.28</v>
      </c>
      <c r="AV297" s="293" t="s">
        <v>3113</v>
      </c>
      <c r="AW297" s="301" t="s">
        <v>395</v>
      </c>
      <c r="AX297" s="311">
        <v>0.40347222222222223</v>
      </c>
      <c r="AY297" s="311">
        <v>0.59583333333333333</v>
      </c>
      <c r="AZ297" s="1" t="s">
        <v>613</v>
      </c>
    </row>
    <row r="298" spans="1:52" x14ac:dyDescent="0.35">
      <c r="A298" s="380">
        <v>45042.663888888892</v>
      </c>
      <c r="B298" s="300">
        <v>45017</v>
      </c>
      <c r="C298" s="291" t="s">
        <v>622</v>
      </c>
      <c r="D298" s="295"/>
      <c r="E298" s="295" t="s">
        <v>3148</v>
      </c>
      <c r="F298" s="296" t="s">
        <v>634</v>
      </c>
      <c r="G298" s="295" t="s">
        <v>2109</v>
      </c>
      <c r="H298" s="297" t="s">
        <v>3149</v>
      </c>
      <c r="I298" s="365" t="s">
        <v>3150</v>
      </c>
      <c r="J298" s="295">
        <v>5010</v>
      </c>
      <c r="K298" s="295" t="s">
        <v>3151</v>
      </c>
      <c r="L298" s="298" t="s">
        <v>606</v>
      </c>
      <c r="M298" s="301" t="s">
        <v>607</v>
      </c>
      <c r="N298" s="295">
        <v>64245</v>
      </c>
      <c r="O298" s="302">
        <v>60</v>
      </c>
      <c r="P298" s="301" t="s">
        <v>641</v>
      </c>
      <c r="Q298" s="303">
        <v>1582.13</v>
      </c>
      <c r="R298" s="303">
        <v>17.725000000000001</v>
      </c>
      <c r="S298" s="304">
        <v>392850.41</v>
      </c>
      <c r="T298" s="301" t="s">
        <v>609</v>
      </c>
      <c r="U298" s="298" t="s">
        <v>610</v>
      </c>
      <c r="V298" s="301"/>
      <c r="W298" s="305" t="s">
        <v>3152</v>
      </c>
      <c r="X298" s="224" t="s">
        <v>3153</v>
      </c>
      <c r="Y298" s="225">
        <v>45051.621527777781</v>
      </c>
      <c r="Z298" s="225">
        <v>45055.666666666664</v>
      </c>
      <c r="AA298" s="226">
        <v>45056</v>
      </c>
      <c r="AB298" s="226">
        <v>45056</v>
      </c>
      <c r="AC298" s="306" t="s">
        <v>628</v>
      </c>
      <c r="AD298" s="293"/>
      <c r="AE298" s="226">
        <v>45061</v>
      </c>
      <c r="AF298" s="301">
        <v>182104</v>
      </c>
      <c r="AG298" s="307">
        <v>1174.75</v>
      </c>
      <c r="AH298" s="307">
        <v>0</v>
      </c>
      <c r="AI298" s="307">
        <v>116.4</v>
      </c>
      <c r="AJ298" s="307">
        <v>292.85000000000002</v>
      </c>
      <c r="AK298" s="308">
        <v>0</v>
      </c>
      <c r="AL298" s="309">
        <v>25</v>
      </c>
      <c r="AM298" s="310">
        <v>0</v>
      </c>
      <c r="AN298" s="310">
        <v>0</v>
      </c>
      <c r="AO298" s="310">
        <v>0</v>
      </c>
      <c r="AP298" s="310">
        <v>0</v>
      </c>
      <c r="AQ298" s="310">
        <v>219.41</v>
      </c>
      <c r="AR298" s="308">
        <v>0</v>
      </c>
      <c r="AS298" s="310">
        <v>0</v>
      </c>
      <c r="AT298" s="160">
        <f t="shared" si="15"/>
        <v>1828.41</v>
      </c>
      <c r="AU298" s="160">
        <f t="shared" ref="AU298:AU320" si="16">AT298</f>
        <v>1828.41</v>
      </c>
      <c r="AV298" s="293" t="s">
        <v>3128</v>
      </c>
      <c r="AW298" s="301" t="s">
        <v>395</v>
      </c>
      <c r="AX298" s="311">
        <v>0.40347222222222223</v>
      </c>
      <c r="AY298" s="311">
        <v>0.59583333333333333</v>
      </c>
      <c r="AZ298" s="1" t="s">
        <v>613</v>
      </c>
    </row>
    <row r="299" spans="1:52" x14ac:dyDescent="0.35">
      <c r="A299" s="380">
        <v>45044.490277777775</v>
      </c>
      <c r="B299" s="300">
        <v>45017</v>
      </c>
      <c r="C299" s="291" t="s">
        <v>622</v>
      </c>
      <c r="D299" s="295"/>
      <c r="E299" s="295" t="s">
        <v>3154</v>
      </c>
      <c r="F299" s="296" t="s">
        <v>562</v>
      </c>
      <c r="G299" s="295" t="s">
        <v>2109</v>
      </c>
      <c r="H299" s="297" t="s">
        <v>3155</v>
      </c>
      <c r="I299" s="365" t="s">
        <v>3156</v>
      </c>
      <c r="J299" s="295">
        <v>5010</v>
      </c>
      <c r="K299" s="295" t="s">
        <v>3157</v>
      </c>
      <c r="L299" s="298" t="s">
        <v>606</v>
      </c>
      <c r="M299" s="301" t="s">
        <v>607</v>
      </c>
      <c r="N299" s="295">
        <v>64251</v>
      </c>
      <c r="O299" s="302">
        <v>4</v>
      </c>
      <c r="P299" s="301" t="s">
        <v>648</v>
      </c>
      <c r="Q299" s="303">
        <v>1056.8599999999999</v>
      </c>
      <c r="R299" s="303">
        <v>40</v>
      </c>
      <c r="S299" s="304">
        <v>248141.89</v>
      </c>
      <c r="T299" s="301" t="s">
        <v>609</v>
      </c>
      <c r="U299" s="298" t="s">
        <v>610</v>
      </c>
      <c r="V299" s="301"/>
      <c r="W299" s="305" t="s">
        <v>3158</v>
      </c>
      <c r="X299" s="224" t="s">
        <v>644</v>
      </c>
      <c r="Y299" s="225">
        <v>45054.411805555559</v>
      </c>
      <c r="Z299" s="225">
        <v>45056.333333333336</v>
      </c>
      <c r="AA299" s="226">
        <v>45056</v>
      </c>
      <c r="AB299" s="226">
        <v>45056</v>
      </c>
      <c r="AC299" s="306" t="s">
        <v>628</v>
      </c>
      <c r="AD299" s="293"/>
      <c r="AE299" s="226">
        <v>45062</v>
      </c>
      <c r="AF299" s="301">
        <v>182291</v>
      </c>
      <c r="AG299" s="307">
        <v>788.01</v>
      </c>
      <c r="AH299" s="307">
        <v>126.57</v>
      </c>
      <c r="AI299" s="307">
        <v>116.4</v>
      </c>
      <c r="AJ299" s="307">
        <v>148.13999999999999</v>
      </c>
      <c r="AK299" s="308">
        <v>0</v>
      </c>
      <c r="AL299" s="309">
        <v>25</v>
      </c>
      <c r="AM299" s="310">
        <v>0</v>
      </c>
      <c r="AN299" s="310">
        <v>0</v>
      </c>
      <c r="AO299" s="310">
        <v>0</v>
      </c>
      <c r="AP299" s="310">
        <v>0</v>
      </c>
      <c r="AQ299" s="310">
        <v>164.2</v>
      </c>
      <c r="AR299" s="308">
        <v>0</v>
      </c>
      <c r="AS299" s="310">
        <v>0</v>
      </c>
      <c r="AT299" s="160">
        <f t="shared" si="15"/>
        <v>1368.32</v>
      </c>
      <c r="AU299" s="160">
        <f t="shared" si="16"/>
        <v>1368.32</v>
      </c>
      <c r="AV299" s="293" t="s">
        <v>3159</v>
      </c>
      <c r="AW299" s="301" t="s">
        <v>395</v>
      </c>
      <c r="AX299" s="311">
        <v>0.49861111111111112</v>
      </c>
      <c r="AY299" s="311">
        <v>0.62361111111111112</v>
      </c>
      <c r="AZ299" s="1" t="s">
        <v>613</v>
      </c>
    </row>
    <row r="300" spans="1:52" x14ac:dyDescent="0.35">
      <c r="A300" s="380">
        <v>45044.502083333333</v>
      </c>
      <c r="B300" s="300">
        <v>45017</v>
      </c>
      <c r="C300" s="291" t="s">
        <v>622</v>
      </c>
      <c r="D300" s="295"/>
      <c r="E300" s="295" t="s">
        <v>3160</v>
      </c>
      <c r="F300" s="296" t="s">
        <v>559</v>
      </c>
      <c r="G300" s="295" t="s">
        <v>2109</v>
      </c>
      <c r="H300" s="297" t="s">
        <v>3161</v>
      </c>
      <c r="I300" s="365" t="s">
        <v>3162</v>
      </c>
      <c r="J300" s="295">
        <v>5014</v>
      </c>
      <c r="K300" s="295" t="s">
        <v>3163</v>
      </c>
      <c r="L300" s="298" t="s">
        <v>606</v>
      </c>
      <c r="M300" s="301" t="s">
        <v>607</v>
      </c>
      <c r="N300" s="295">
        <v>64252</v>
      </c>
      <c r="O300" s="302">
        <v>2</v>
      </c>
      <c r="P300" s="301" t="s">
        <v>616</v>
      </c>
      <c r="Q300" s="303">
        <v>904</v>
      </c>
      <c r="R300" s="303">
        <v>2.7290000000000001</v>
      </c>
      <c r="S300" s="304">
        <v>72490.97</v>
      </c>
      <c r="T300" s="301" t="s">
        <v>609</v>
      </c>
      <c r="U300" s="298" t="s">
        <v>610</v>
      </c>
      <c r="V300" s="301"/>
      <c r="W300" s="305" t="s">
        <v>3164</v>
      </c>
      <c r="X300" s="224" t="s">
        <v>644</v>
      </c>
      <c r="Y300" s="225">
        <v>45054.450694444444</v>
      </c>
      <c r="Z300" s="225">
        <v>45056.583333333336</v>
      </c>
      <c r="AA300" s="226">
        <v>45057</v>
      </c>
      <c r="AB300" s="226">
        <v>45057</v>
      </c>
      <c r="AC300" s="306" t="s">
        <v>628</v>
      </c>
      <c r="AD300" s="293"/>
      <c r="AE300" s="226">
        <v>45062</v>
      </c>
      <c r="AF300" s="301">
        <v>182263</v>
      </c>
      <c r="AG300" s="307">
        <v>674.03</v>
      </c>
      <c r="AH300" s="307">
        <v>92.07</v>
      </c>
      <c r="AI300" s="307">
        <v>84.8</v>
      </c>
      <c r="AJ300" s="307">
        <v>0</v>
      </c>
      <c r="AK300" s="308">
        <v>0</v>
      </c>
      <c r="AL300" s="309">
        <v>25</v>
      </c>
      <c r="AM300" s="310">
        <v>0</v>
      </c>
      <c r="AN300" s="310">
        <v>0</v>
      </c>
      <c r="AO300" s="310">
        <v>0</v>
      </c>
      <c r="AP300" s="310">
        <v>0</v>
      </c>
      <c r="AQ300" s="310">
        <v>119.44</v>
      </c>
      <c r="AR300" s="308">
        <v>0</v>
      </c>
      <c r="AS300" s="310">
        <v>0</v>
      </c>
      <c r="AT300" s="160">
        <f t="shared" si="15"/>
        <v>995.33999999999992</v>
      </c>
      <c r="AU300" s="160">
        <f t="shared" si="16"/>
        <v>995.33999999999992</v>
      </c>
      <c r="AV300" s="293" t="s">
        <v>1013</v>
      </c>
      <c r="AW300" s="301" t="s">
        <v>395</v>
      </c>
      <c r="AX300" s="311">
        <v>0.45833333333333331</v>
      </c>
      <c r="AY300" s="311">
        <v>0.63472222222222219</v>
      </c>
      <c r="AZ300" s="1" t="s">
        <v>613</v>
      </c>
    </row>
    <row r="301" spans="1:52" x14ac:dyDescent="0.35">
      <c r="A301" s="380">
        <v>45044.509027777778</v>
      </c>
      <c r="B301" s="300">
        <v>45017</v>
      </c>
      <c r="C301" s="291" t="s">
        <v>622</v>
      </c>
      <c r="D301" s="295"/>
      <c r="E301" s="295" t="s">
        <v>3165</v>
      </c>
      <c r="F301" s="296" t="s">
        <v>559</v>
      </c>
      <c r="G301" s="295" t="s">
        <v>2109</v>
      </c>
      <c r="H301" s="297" t="s">
        <v>3166</v>
      </c>
      <c r="I301" s="365" t="s">
        <v>3167</v>
      </c>
      <c r="J301" s="295">
        <v>5003</v>
      </c>
      <c r="K301" s="295" t="s">
        <v>3168</v>
      </c>
      <c r="L301" s="298" t="s">
        <v>606</v>
      </c>
      <c r="M301" s="301" t="s">
        <v>607</v>
      </c>
      <c r="N301" s="295">
        <v>64271</v>
      </c>
      <c r="O301" s="302">
        <v>1</v>
      </c>
      <c r="P301" s="301" t="s">
        <v>616</v>
      </c>
      <c r="Q301" s="303">
        <v>680</v>
      </c>
      <c r="R301" s="303">
        <v>2.2229999999999999</v>
      </c>
      <c r="S301" s="304">
        <v>145052.09</v>
      </c>
      <c r="T301" s="301" t="s">
        <v>609</v>
      </c>
      <c r="U301" s="298" t="s">
        <v>610</v>
      </c>
      <c r="V301" s="301"/>
      <c r="W301" s="305" t="s">
        <v>3169</v>
      </c>
      <c r="X301" s="224" t="s">
        <v>638</v>
      </c>
      <c r="Y301" s="225">
        <v>45058.666666666664</v>
      </c>
      <c r="Z301" s="225">
        <v>45062.625</v>
      </c>
      <c r="AA301" s="226">
        <v>45063</v>
      </c>
      <c r="AB301" s="226">
        <v>45063</v>
      </c>
      <c r="AC301" s="306" t="s">
        <v>628</v>
      </c>
      <c r="AD301" s="293"/>
      <c r="AE301" s="226">
        <v>45063</v>
      </c>
      <c r="AF301" s="301">
        <v>182473</v>
      </c>
      <c r="AG301" s="307">
        <v>501.74</v>
      </c>
      <c r="AH301" s="307">
        <v>77.12</v>
      </c>
      <c r="AI301" s="307">
        <v>84.8</v>
      </c>
      <c r="AJ301" s="307">
        <v>45.05</v>
      </c>
      <c r="AK301" s="308">
        <v>0</v>
      </c>
      <c r="AL301" s="309">
        <v>25</v>
      </c>
      <c r="AM301" s="310">
        <v>0</v>
      </c>
      <c r="AN301" s="310">
        <v>0</v>
      </c>
      <c r="AO301" s="310">
        <v>0</v>
      </c>
      <c r="AP301" s="310">
        <v>0</v>
      </c>
      <c r="AQ301" s="310">
        <v>100.05</v>
      </c>
      <c r="AR301" s="308">
        <v>0</v>
      </c>
      <c r="AS301" s="310">
        <v>0</v>
      </c>
      <c r="AT301" s="160">
        <f t="shared" si="15"/>
        <v>833.75999999999988</v>
      </c>
      <c r="AU301" s="160">
        <f t="shared" si="16"/>
        <v>833.75999999999988</v>
      </c>
      <c r="AV301" s="293" t="s">
        <v>3170</v>
      </c>
      <c r="AW301" s="301" t="s">
        <v>395</v>
      </c>
      <c r="AX301" s="311">
        <v>0.30555555555555552</v>
      </c>
      <c r="AY301" s="311">
        <v>0.39583333333333331</v>
      </c>
      <c r="AZ301" s="1" t="s">
        <v>613</v>
      </c>
    </row>
    <row r="302" spans="1:52" x14ac:dyDescent="0.35">
      <c r="A302" s="380">
        <v>45044.523611111108</v>
      </c>
      <c r="B302" s="300">
        <v>45017</v>
      </c>
      <c r="C302" s="291" t="s">
        <v>622</v>
      </c>
      <c r="D302" s="295"/>
      <c r="E302" s="295" t="s">
        <v>3171</v>
      </c>
      <c r="F302" s="296" t="s">
        <v>559</v>
      </c>
      <c r="G302" s="295" t="s">
        <v>2109</v>
      </c>
      <c r="H302" s="297" t="s">
        <v>3172</v>
      </c>
      <c r="I302" s="365" t="s">
        <v>3173</v>
      </c>
      <c r="J302" s="295">
        <v>5014</v>
      </c>
      <c r="K302" s="295" t="s">
        <v>3174</v>
      </c>
      <c r="L302" s="298" t="s">
        <v>606</v>
      </c>
      <c r="M302" s="301" t="s">
        <v>607</v>
      </c>
      <c r="N302" s="295">
        <v>64274</v>
      </c>
      <c r="O302" s="302">
        <v>2</v>
      </c>
      <c r="P302" s="301" t="s">
        <v>648</v>
      </c>
      <c r="Q302" s="303">
        <v>3548</v>
      </c>
      <c r="R302" s="303">
        <v>7.3120000000000003</v>
      </c>
      <c r="S302" s="304">
        <v>48987.43</v>
      </c>
      <c r="T302" s="301" t="s">
        <v>609</v>
      </c>
      <c r="U302" s="298" t="s">
        <v>610</v>
      </c>
      <c r="V302" s="301"/>
      <c r="W302" s="305" t="s">
        <v>3175</v>
      </c>
      <c r="X302" s="224" t="s">
        <v>3176</v>
      </c>
      <c r="Y302" s="225">
        <v>45058.720833333333</v>
      </c>
      <c r="Z302" s="225">
        <v>45062.333333333336</v>
      </c>
      <c r="AA302" s="226">
        <v>45062</v>
      </c>
      <c r="AB302" s="226">
        <v>45062</v>
      </c>
      <c r="AC302" s="306" t="s">
        <v>628</v>
      </c>
      <c r="AD302" s="293"/>
      <c r="AE302" s="226">
        <v>45063</v>
      </c>
      <c r="AF302" s="301">
        <v>182445</v>
      </c>
      <c r="AG302" s="307">
        <v>1990</v>
      </c>
      <c r="AH302" s="307">
        <v>251.62</v>
      </c>
      <c r="AI302" s="307">
        <v>127.2</v>
      </c>
      <c r="AJ302" s="307">
        <v>0</v>
      </c>
      <c r="AK302" s="308">
        <v>0</v>
      </c>
      <c r="AL302" s="309">
        <v>25</v>
      </c>
      <c r="AM302" s="310">
        <v>0</v>
      </c>
      <c r="AN302" s="310">
        <v>0</v>
      </c>
      <c r="AO302" s="310">
        <v>0</v>
      </c>
      <c r="AP302" s="310">
        <v>0</v>
      </c>
      <c r="AQ302" s="310">
        <v>326.43</v>
      </c>
      <c r="AR302" s="308">
        <v>0</v>
      </c>
      <c r="AS302" s="310">
        <v>0</v>
      </c>
      <c r="AT302" s="160">
        <f t="shared" si="15"/>
        <v>2720.2499999999995</v>
      </c>
      <c r="AU302" s="160">
        <f t="shared" si="16"/>
        <v>2720.2499999999995</v>
      </c>
      <c r="AV302" s="293" t="s">
        <v>3170</v>
      </c>
      <c r="AW302" s="301" t="s">
        <v>395</v>
      </c>
      <c r="AX302" s="311">
        <v>0.51111111111111118</v>
      </c>
      <c r="AY302" s="311">
        <v>0.63124999999999998</v>
      </c>
      <c r="AZ302" s="1" t="s">
        <v>613</v>
      </c>
    </row>
    <row r="303" spans="1:52" x14ac:dyDescent="0.35">
      <c r="A303" s="380">
        <v>45044.604861111111</v>
      </c>
      <c r="B303" s="300">
        <v>45017</v>
      </c>
      <c r="C303" s="291" t="s">
        <v>622</v>
      </c>
      <c r="D303" s="295"/>
      <c r="E303" s="295" t="s">
        <v>3177</v>
      </c>
      <c r="F303" s="296" t="s">
        <v>559</v>
      </c>
      <c r="G303" s="295" t="s">
        <v>2109</v>
      </c>
      <c r="H303" s="297" t="s">
        <v>3178</v>
      </c>
      <c r="I303" s="365" t="s">
        <v>3179</v>
      </c>
      <c r="J303" s="295">
        <v>5002</v>
      </c>
      <c r="K303" s="295" t="s">
        <v>3180</v>
      </c>
      <c r="L303" s="298" t="s">
        <v>606</v>
      </c>
      <c r="M303" s="301" t="s">
        <v>607</v>
      </c>
      <c r="N303" s="295">
        <v>64270</v>
      </c>
      <c r="O303" s="302">
        <v>4</v>
      </c>
      <c r="P303" s="301" t="s">
        <v>616</v>
      </c>
      <c r="Q303" s="303">
        <v>1204</v>
      </c>
      <c r="R303" s="303">
        <v>4.3099999999999996</v>
      </c>
      <c r="S303" s="304">
        <v>82091.41</v>
      </c>
      <c r="T303" s="301" t="s">
        <v>609</v>
      </c>
      <c r="U303" s="298" t="s">
        <v>610</v>
      </c>
      <c r="V303" s="301"/>
      <c r="W303" s="305" t="s">
        <v>3181</v>
      </c>
      <c r="X303" s="224" t="s">
        <v>623</v>
      </c>
      <c r="Y303" s="225">
        <v>45058.686111111114</v>
      </c>
      <c r="Z303" s="225">
        <v>45062.666666666664</v>
      </c>
      <c r="AA303" s="226">
        <v>45063</v>
      </c>
      <c r="AB303" s="226">
        <v>45063</v>
      </c>
      <c r="AC303" s="306" t="s">
        <v>628</v>
      </c>
      <c r="AD303" s="293"/>
      <c r="AE303" s="226">
        <v>45063</v>
      </c>
      <c r="AF303" s="301">
        <v>182443</v>
      </c>
      <c r="AG303" s="307">
        <v>897.25</v>
      </c>
      <c r="AH303" s="307">
        <v>118.29</v>
      </c>
      <c r="AI303" s="307">
        <v>84.8</v>
      </c>
      <c r="AJ303" s="307">
        <v>0</v>
      </c>
      <c r="AK303" s="308">
        <v>0</v>
      </c>
      <c r="AL303" s="309">
        <v>25</v>
      </c>
      <c r="AM303" s="310">
        <v>0</v>
      </c>
      <c r="AN303" s="310">
        <v>0</v>
      </c>
      <c r="AO303" s="310">
        <v>0</v>
      </c>
      <c r="AP303" s="310">
        <v>0</v>
      </c>
      <c r="AQ303" s="310">
        <v>153.46</v>
      </c>
      <c r="AR303" s="308">
        <v>0</v>
      </c>
      <c r="AS303" s="310">
        <v>0</v>
      </c>
      <c r="AT303" s="160">
        <f t="shared" si="15"/>
        <v>1278.8</v>
      </c>
      <c r="AU303" s="160">
        <f t="shared" si="16"/>
        <v>1278.8</v>
      </c>
      <c r="AV303" s="293" t="s">
        <v>3170</v>
      </c>
      <c r="AW303" s="301" t="s">
        <v>395</v>
      </c>
      <c r="AX303" s="311">
        <v>0.30555555555555552</v>
      </c>
      <c r="AY303" s="311">
        <v>0.39583333333333331</v>
      </c>
      <c r="AZ303" s="1" t="s">
        <v>613</v>
      </c>
    </row>
    <row r="304" spans="1:52" x14ac:dyDescent="0.35">
      <c r="A304" s="380">
        <v>45044.62777777778</v>
      </c>
      <c r="B304" s="300">
        <v>45017</v>
      </c>
      <c r="C304" s="291" t="s">
        <v>622</v>
      </c>
      <c r="D304" s="295"/>
      <c r="E304" s="295" t="s">
        <v>3182</v>
      </c>
      <c r="F304" s="296" t="s">
        <v>559</v>
      </c>
      <c r="G304" s="295" t="s">
        <v>2109</v>
      </c>
      <c r="H304" s="297" t="s">
        <v>3183</v>
      </c>
      <c r="I304" s="365" t="s">
        <v>3184</v>
      </c>
      <c r="J304" s="295">
        <v>5013</v>
      </c>
      <c r="K304" s="295" t="s">
        <v>3185</v>
      </c>
      <c r="L304" s="298" t="s">
        <v>606</v>
      </c>
      <c r="M304" s="301" t="s">
        <v>607</v>
      </c>
      <c r="N304" s="295">
        <v>64294</v>
      </c>
      <c r="O304" s="302">
        <v>8</v>
      </c>
      <c r="P304" s="301" t="s">
        <v>616</v>
      </c>
      <c r="Q304" s="303">
        <v>17706</v>
      </c>
      <c r="R304" s="303">
        <v>32.357999999999997</v>
      </c>
      <c r="S304" s="304">
        <v>596887.05000000005</v>
      </c>
      <c r="T304" s="301" t="s">
        <v>609</v>
      </c>
      <c r="U304" s="298" t="s">
        <v>610</v>
      </c>
      <c r="V304" s="301"/>
      <c r="W304" s="305" t="s">
        <v>3186</v>
      </c>
      <c r="X304" s="224" t="s">
        <v>615</v>
      </c>
      <c r="Y304" s="225">
        <v>45062.411111111112</v>
      </c>
      <c r="Z304" s="225">
        <v>45063.416666666664</v>
      </c>
      <c r="AA304" s="226">
        <v>45063</v>
      </c>
      <c r="AB304" s="226">
        <v>45063</v>
      </c>
      <c r="AC304" s="306" t="s">
        <v>628</v>
      </c>
      <c r="AD304" s="293"/>
      <c r="AE304" s="226">
        <v>45065</v>
      </c>
      <c r="AF304" s="301">
        <v>182806</v>
      </c>
      <c r="AG304" s="307">
        <v>2755</v>
      </c>
      <c r="AH304" s="307">
        <v>409.81</v>
      </c>
      <c r="AI304" s="307">
        <v>212</v>
      </c>
      <c r="AJ304" s="307">
        <v>496.89</v>
      </c>
      <c r="AK304" s="308">
        <v>0</v>
      </c>
      <c r="AL304" s="309">
        <v>25</v>
      </c>
      <c r="AM304" s="310">
        <v>0</v>
      </c>
      <c r="AN304" s="310">
        <v>0</v>
      </c>
      <c r="AO304" s="310">
        <v>0</v>
      </c>
      <c r="AP304" s="310">
        <v>0</v>
      </c>
      <c r="AQ304" s="310">
        <v>531.64</v>
      </c>
      <c r="AR304" s="308">
        <v>0</v>
      </c>
      <c r="AS304" s="310">
        <v>0</v>
      </c>
      <c r="AT304" s="160">
        <f t="shared" si="15"/>
        <v>4430.34</v>
      </c>
      <c r="AU304" s="160">
        <f t="shared" si="16"/>
        <v>4430.34</v>
      </c>
      <c r="AV304" s="293" t="s">
        <v>3187</v>
      </c>
      <c r="AW304" s="301" t="s">
        <v>395</v>
      </c>
      <c r="AX304" s="311">
        <v>0.5625</v>
      </c>
      <c r="AY304" s="311">
        <v>0.75</v>
      </c>
      <c r="AZ304" s="1" t="s">
        <v>613</v>
      </c>
    </row>
    <row r="305" spans="1:85" x14ac:dyDescent="0.35">
      <c r="A305" s="380">
        <v>45044.62777777778</v>
      </c>
      <c r="B305" s="300">
        <v>45017</v>
      </c>
      <c r="C305" s="291" t="s">
        <v>622</v>
      </c>
      <c r="D305" s="295"/>
      <c r="E305" s="295" t="s">
        <v>3182</v>
      </c>
      <c r="F305" s="296" t="s">
        <v>562</v>
      </c>
      <c r="G305" s="295" t="s">
        <v>2109</v>
      </c>
      <c r="H305" s="297" t="s">
        <v>3188</v>
      </c>
      <c r="I305" s="365" t="s">
        <v>3189</v>
      </c>
      <c r="J305" s="295">
        <v>5010</v>
      </c>
      <c r="K305" s="295" t="s">
        <v>3190</v>
      </c>
      <c r="L305" s="298" t="s">
        <v>606</v>
      </c>
      <c r="M305" s="301" t="s">
        <v>607</v>
      </c>
      <c r="N305" s="295">
        <v>64272</v>
      </c>
      <c r="O305" s="302">
        <v>1</v>
      </c>
      <c r="P305" s="301" t="s">
        <v>3018</v>
      </c>
      <c r="Q305" s="303">
        <v>635.48</v>
      </c>
      <c r="R305" s="303">
        <v>2.67</v>
      </c>
      <c r="S305" s="304">
        <v>74781.56</v>
      </c>
      <c r="T305" s="301" t="s">
        <v>609</v>
      </c>
      <c r="U305" s="298" t="s">
        <v>610</v>
      </c>
      <c r="V305" s="301"/>
      <c r="W305" s="305" t="s">
        <v>3191</v>
      </c>
      <c r="X305" s="224" t="s">
        <v>649</v>
      </c>
      <c r="Y305" s="225">
        <v>45058.713194444441</v>
      </c>
      <c r="Z305" s="225">
        <v>45063.5</v>
      </c>
      <c r="AA305" s="226">
        <v>45064</v>
      </c>
      <c r="AB305" s="226">
        <v>45064</v>
      </c>
      <c r="AC305" s="306" t="s">
        <v>628</v>
      </c>
      <c r="AD305" s="293"/>
      <c r="AE305" s="226">
        <v>45068</v>
      </c>
      <c r="AF305" s="301">
        <v>182966</v>
      </c>
      <c r="AG305" s="307">
        <v>467.97</v>
      </c>
      <c r="AH305" s="307">
        <v>67.87</v>
      </c>
      <c r="AI305" s="307">
        <v>84.8</v>
      </c>
      <c r="AJ305" s="307">
        <v>0</v>
      </c>
      <c r="AK305" s="308">
        <v>0</v>
      </c>
      <c r="AL305" s="309">
        <v>25</v>
      </c>
      <c r="AM305" s="310">
        <v>0</v>
      </c>
      <c r="AN305" s="310">
        <v>0</v>
      </c>
      <c r="AO305" s="310">
        <v>0</v>
      </c>
      <c r="AP305" s="310">
        <v>0</v>
      </c>
      <c r="AQ305" s="310">
        <v>88.04</v>
      </c>
      <c r="AR305" s="308">
        <v>0</v>
      </c>
      <c r="AS305" s="310">
        <v>0</v>
      </c>
      <c r="AT305" s="160">
        <f t="shared" si="15"/>
        <v>733.68</v>
      </c>
      <c r="AU305" s="160">
        <f t="shared" si="16"/>
        <v>733.68</v>
      </c>
      <c r="AV305" s="293" t="s">
        <v>3108</v>
      </c>
      <c r="AW305" s="301" t="s">
        <v>395</v>
      </c>
      <c r="AX305" s="311">
        <v>0.40972222222222227</v>
      </c>
      <c r="AY305" s="311">
        <v>0.46458333333333335</v>
      </c>
      <c r="AZ305" s="1" t="s">
        <v>613</v>
      </c>
    </row>
    <row r="306" spans="1:85" x14ac:dyDescent="0.35">
      <c r="A306" s="380">
        <v>45044.62777777778</v>
      </c>
      <c r="B306" s="300">
        <v>45017</v>
      </c>
      <c r="C306" s="291" t="s">
        <v>622</v>
      </c>
      <c r="D306" s="295"/>
      <c r="E306" s="295" t="s">
        <v>3182</v>
      </c>
      <c r="F306" s="296" t="s">
        <v>559</v>
      </c>
      <c r="G306" s="295" t="s">
        <v>2109</v>
      </c>
      <c r="H306" s="297" t="s">
        <v>3192</v>
      </c>
      <c r="I306" s="365" t="s">
        <v>3193</v>
      </c>
      <c r="J306" s="295">
        <v>5010</v>
      </c>
      <c r="K306" s="295" t="s">
        <v>3194</v>
      </c>
      <c r="L306" s="298" t="s">
        <v>606</v>
      </c>
      <c r="M306" s="301" t="s">
        <v>607</v>
      </c>
      <c r="N306" s="295">
        <v>64293</v>
      </c>
      <c r="O306" s="302">
        <v>3</v>
      </c>
      <c r="P306" s="301" t="s">
        <v>616</v>
      </c>
      <c r="Q306" s="303">
        <v>2760</v>
      </c>
      <c r="R306" s="303">
        <v>11.922000000000001</v>
      </c>
      <c r="S306" s="304">
        <v>408501.7</v>
      </c>
      <c r="T306" s="301" t="s">
        <v>609</v>
      </c>
      <c r="U306" s="298" t="s">
        <v>610</v>
      </c>
      <c r="V306" s="301"/>
      <c r="W306" s="305" t="s">
        <v>3195</v>
      </c>
      <c r="X306" s="224" t="s">
        <v>617</v>
      </c>
      <c r="Y306" s="225">
        <v>45062.404861111114</v>
      </c>
      <c r="Z306" s="225">
        <v>45064.416666666664</v>
      </c>
      <c r="AA306" s="226">
        <v>45064</v>
      </c>
      <c r="AB306" s="326">
        <v>45065</v>
      </c>
      <c r="AC306" s="306" t="s">
        <v>628</v>
      </c>
      <c r="AD306" s="293"/>
      <c r="AE306" s="226">
        <v>45068</v>
      </c>
      <c r="AF306" s="301">
        <v>182954</v>
      </c>
      <c r="AG306" s="307">
        <v>1990</v>
      </c>
      <c r="AH306" s="307">
        <v>287.86</v>
      </c>
      <c r="AI306" s="307">
        <v>127.2</v>
      </c>
      <c r="AJ306" s="307">
        <v>308.5</v>
      </c>
      <c r="AK306" s="308">
        <v>0</v>
      </c>
      <c r="AL306" s="309">
        <v>25</v>
      </c>
      <c r="AM306" s="310">
        <v>0</v>
      </c>
      <c r="AN306" s="310">
        <v>0</v>
      </c>
      <c r="AO306" s="310">
        <v>0</v>
      </c>
      <c r="AP306" s="310">
        <v>0</v>
      </c>
      <c r="AQ306" s="310">
        <v>373.44</v>
      </c>
      <c r="AR306" s="308">
        <v>0</v>
      </c>
      <c r="AS306" s="310">
        <v>0</v>
      </c>
      <c r="AT306" s="160">
        <f t="shared" si="15"/>
        <v>3112</v>
      </c>
      <c r="AU306" s="160">
        <f t="shared" si="16"/>
        <v>3112</v>
      </c>
      <c r="AV306" s="293" t="s">
        <v>3196</v>
      </c>
      <c r="AW306" s="301"/>
      <c r="AX306" s="311">
        <v>0.36041666666666666</v>
      </c>
      <c r="AY306" s="311">
        <v>0.58750000000000002</v>
      </c>
      <c r="AZ306" s="1" t="s">
        <v>613</v>
      </c>
    </row>
    <row r="307" spans="1:85" x14ac:dyDescent="0.35">
      <c r="A307" s="380">
        <v>45044.62777777778</v>
      </c>
      <c r="B307" s="300">
        <v>45017</v>
      </c>
      <c r="C307" s="291" t="s">
        <v>622</v>
      </c>
      <c r="D307" s="295"/>
      <c r="E307" s="295" t="s">
        <v>3182</v>
      </c>
      <c r="F307" s="296" t="s">
        <v>559</v>
      </c>
      <c r="G307" s="295" t="s">
        <v>2109</v>
      </c>
      <c r="H307" s="297" t="s">
        <v>3130</v>
      </c>
      <c r="I307" s="365" t="s">
        <v>3131</v>
      </c>
      <c r="J307" s="295">
        <v>5010</v>
      </c>
      <c r="K307" s="295" t="s">
        <v>3132</v>
      </c>
      <c r="L307" s="298" t="s">
        <v>606</v>
      </c>
      <c r="M307" s="301" t="s">
        <v>607</v>
      </c>
      <c r="N307" s="295">
        <v>64299</v>
      </c>
      <c r="O307" s="302">
        <v>6</v>
      </c>
      <c r="P307" s="301" t="s">
        <v>625</v>
      </c>
      <c r="Q307" s="303">
        <v>26114</v>
      </c>
      <c r="R307" s="303">
        <v>6.3</v>
      </c>
      <c r="S307" s="304">
        <v>666142.87</v>
      </c>
      <c r="T307" s="301" t="s">
        <v>609</v>
      </c>
      <c r="U307" s="298" t="s">
        <v>610</v>
      </c>
      <c r="V307" s="301"/>
      <c r="W307" s="305" t="s">
        <v>3133</v>
      </c>
      <c r="X307" s="224" t="s">
        <v>563</v>
      </c>
      <c r="Y307" s="225">
        <v>45063.611805555556</v>
      </c>
      <c r="Z307" s="225">
        <v>45065.416666666664</v>
      </c>
      <c r="AA307" s="226">
        <v>45065</v>
      </c>
      <c r="AB307" s="226">
        <v>45065</v>
      </c>
      <c r="AC307" s="306" t="s">
        <v>2803</v>
      </c>
      <c r="AD307" s="293"/>
      <c r="AE307" s="226">
        <v>45068</v>
      </c>
      <c r="AF307" s="301">
        <v>182956</v>
      </c>
      <c r="AG307" s="307">
        <f>2755+688.75</f>
        <v>3443.75</v>
      </c>
      <c r="AH307" s="307">
        <v>503.82</v>
      </c>
      <c r="AI307" s="307">
        <v>254.4</v>
      </c>
      <c r="AJ307" s="307">
        <v>566.14</v>
      </c>
      <c r="AK307" s="308">
        <v>0</v>
      </c>
      <c r="AL307" s="309">
        <v>25</v>
      </c>
      <c r="AM307" s="310">
        <v>0</v>
      </c>
      <c r="AN307" s="310">
        <v>0</v>
      </c>
      <c r="AO307" s="310">
        <v>0</v>
      </c>
      <c r="AP307" s="310">
        <v>0</v>
      </c>
      <c r="AQ307" s="310">
        <v>653.61</v>
      </c>
      <c r="AR307" s="308">
        <v>0</v>
      </c>
      <c r="AS307" s="310">
        <v>0</v>
      </c>
      <c r="AT307" s="160">
        <f t="shared" si="15"/>
        <v>5446.72</v>
      </c>
      <c r="AU307" s="160">
        <f t="shared" si="16"/>
        <v>5446.72</v>
      </c>
      <c r="AV307" s="301" t="s">
        <v>3197</v>
      </c>
      <c r="AW307" s="301" t="s">
        <v>395</v>
      </c>
      <c r="AX307" s="311">
        <v>0.62638888888888888</v>
      </c>
      <c r="AY307" s="311">
        <v>0.73611111111111116</v>
      </c>
      <c r="AZ307" s="1" t="s">
        <v>613</v>
      </c>
    </row>
    <row r="308" spans="1:85" x14ac:dyDescent="0.35">
      <c r="A308" s="380">
        <v>45044.62777777778</v>
      </c>
      <c r="B308" s="300">
        <v>45017</v>
      </c>
      <c r="C308" s="291" t="s">
        <v>622</v>
      </c>
      <c r="D308" s="295"/>
      <c r="E308" s="295" t="s">
        <v>3182</v>
      </c>
      <c r="F308" s="296" t="s">
        <v>559</v>
      </c>
      <c r="G308" s="295" t="s">
        <v>2109</v>
      </c>
      <c r="H308" s="297" t="s">
        <v>3130</v>
      </c>
      <c r="I308" s="365" t="s">
        <v>3131</v>
      </c>
      <c r="J308" s="295">
        <v>5010</v>
      </c>
      <c r="K308" s="295" t="s">
        <v>3132</v>
      </c>
      <c r="L308" s="298" t="s">
        <v>606</v>
      </c>
      <c r="M308" s="301" t="s">
        <v>607</v>
      </c>
      <c r="N308" s="295">
        <v>64300</v>
      </c>
      <c r="O308" s="302">
        <v>6</v>
      </c>
      <c r="P308" s="301" t="s">
        <v>625</v>
      </c>
      <c r="Q308" s="303">
        <v>26465</v>
      </c>
      <c r="R308" s="303">
        <v>6.3</v>
      </c>
      <c r="S308" s="304">
        <v>666653.31999999995</v>
      </c>
      <c r="T308" s="301" t="s">
        <v>609</v>
      </c>
      <c r="U308" s="298" t="s">
        <v>610</v>
      </c>
      <c r="V308" s="301"/>
      <c r="W308" s="305" t="s">
        <v>3133</v>
      </c>
      <c r="X308" s="224" t="s">
        <v>563</v>
      </c>
      <c r="Y308" s="225">
        <v>45063.611805555556</v>
      </c>
      <c r="Z308" s="225">
        <v>45065.416666666664</v>
      </c>
      <c r="AA308" s="226">
        <v>45065</v>
      </c>
      <c r="AB308" s="226">
        <v>45068</v>
      </c>
      <c r="AC308" s="306" t="s">
        <v>2803</v>
      </c>
      <c r="AD308" s="293"/>
      <c r="AE308" s="226">
        <v>45068</v>
      </c>
      <c r="AF308" s="301">
        <v>182962</v>
      </c>
      <c r="AG308" s="307">
        <f>2755+688.75</f>
        <v>3443.75</v>
      </c>
      <c r="AH308" s="307">
        <v>503.88</v>
      </c>
      <c r="AI308" s="307">
        <v>254.4</v>
      </c>
      <c r="AJ308" s="307">
        <v>566.65</v>
      </c>
      <c r="AK308" s="308">
        <v>0</v>
      </c>
      <c r="AL308" s="309">
        <v>25</v>
      </c>
      <c r="AM308" s="310">
        <v>0</v>
      </c>
      <c r="AN308" s="310">
        <v>0</v>
      </c>
      <c r="AO308" s="310">
        <v>0</v>
      </c>
      <c r="AP308" s="310">
        <v>0</v>
      </c>
      <c r="AQ308" s="310">
        <v>653.67999999999995</v>
      </c>
      <c r="AR308" s="308">
        <v>0</v>
      </c>
      <c r="AS308" s="310">
        <v>0</v>
      </c>
      <c r="AT308" s="160">
        <f t="shared" si="15"/>
        <v>5447.36</v>
      </c>
      <c r="AU308" s="160">
        <f t="shared" si="16"/>
        <v>5447.36</v>
      </c>
      <c r="AV308" s="301" t="s">
        <v>3198</v>
      </c>
      <c r="AW308" s="301" t="s">
        <v>395</v>
      </c>
      <c r="AX308" s="311">
        <v>0.35972222222222222</v>
      </c>
      <c r="AY308" s="311">
        <v>0.44861111111111113</v>
      </c>
      <c r="AZ308" s="1" t="s">
        <v>613</v>
      </c>
    </row>
    <row r="309" spans="1:85" x14ac:dyDescent="0.35">
      <c r="A309" s="380">
        <v>45044.647916666669</v>
      </c>
      <c r="B309" s="300">
        <v>45017</v>
      </c>
      <c r="C309" s="291" t="s">
        <v>622</v>
      </c>
      <c r="D309" s="295"/>
      <c r="E309" s="295" t="s">
        <v>3199</v>
      </c>
      <c r="F309" s="296" t="s">
        <v>559</v>
      </c>
      <c r="G309" s="295" t="s">
        <v>2109</v>
      </c>
      <c r="H309" s="297" t="s">
        <v>3130</v>
      </c>
      <c r="I309" s="365" t="s">
        <v>3131</v>
      </c>
      <c r="J309" s="295">
        <v>5010</v>
      </c>
      <c r="K309" s="295" t="s">
        <v>3132</v>
      </c>
      <c r="L309" s="298" t="s">
        <v>606</v>
      </c>
      <c r="M309" s="301" t="s">
        <v>607</v>
      </c>
      <c r="N309" s="295">
        <v>64301</v>
      </c>
      <c r="O309" s="302">
        <v>6</v>
      </c>
      <c r="P309" s="301" t="s">
        <v>625</v>
      </c>
      <c r="Q309" s="303">
        <v>26066</v>
      </c>
      <c r="R309" s="303">
        <v>6.3</v>
      </c>
      <c r="S309" s="304">
        <v>653381.51</v>
      </c>
      <c r="T309" s="301" t="s">
        <v>609</v>
      </c>
      <c r="U309" s="298" t="s">
        <v>610</v>
      </c>
      <c r="V309" s="301"/>
      <c r="W309" s="305" t="s">
        <v>3133</v>
      </c>
      <c r="X309" s="224" t="s">
        <v>563</v>
      </c>
      <c r="Y309" s="225">
        <v>45063.611805555556</v>
      </c>
      <c r="Z309" s="225">
        <v>45065.416666666664</v>
      </c>
      <c r="AA309" s="226">
        <v>45065</v>
      </c>
      <c r="AB309" s="226">
        <v>45065</v>
      </c>
      <c r="AC309" s="306" t="s">
        <v>2803</v>
      </c>
      <c r="AD309" s="293"/>
      <c r="AE309" s="226">
        <v>45068</v>
      </c>
      <c r="AF309" s="301">
        <v>182955</v>
      </c>
      <c r="AG309" s="307">
        <f>2755+688.75</f>
        <v>3443.75</v>
      </c>
      <c r="AH309" s="307">
        <v>502.32</v>
      </c>
      <c r="AI309" s="307">
        <v>254.4</v>
      </c>
      <c r="AJ309" s="307">
        <v>553.38</v>
      </c>
      <c r="AK309" s="308">
        <v>0</v>
      </c>
      <c r="AL309" s="309">
        <v>25</v>
      </c>
      <c r="AM309" s="310">
        <v>0</v>
      </c>
      <c r="AN309" s="310">
        <v>0</v>
      </c>
      <c r="AO309" s="310">
        <v>0</v>
      </c>
      <c r="AP309" s="310">
        <v>0</v>
      </c>
      <c r="AQ309" s="310">
        <v>651.66</v>
      </c>
      <c r="AR309" s="308">
        <v>0</v>
      </c>
      <c r="AS309" s="310">
        <v>0</v>
      </c>
      <c r="AT309" s="160">
        <f t="shared" si="15"/>
        <v>5430.51</v>
      </c>
      <c r="AU309" s="160">
        <f t="shared" si="16"/>
        <v>5430.51</v>
      </c>
      <c r="AV309" s="301" t="s">
        <v>3200</v>
      </c>
      <c r="AW309" s="301" t="s">
        <v>395</v>
      </c>
      <c r="AX309" s="311">
        <v>0.60416666666666663</v>
      </c>
      <c r="AY309" s="311">
        <v>0.66319444444444442</v>
      </c>
      <c r="AZ309" s="1" t="s">
        <v>613</v>
      </c>
    </row>
    <row r="310" spans="1:85" x14ac:dyDescent="0.35">
      <c r="A310" s="380">
        <v>45048.370138888888</v>
      </c>
      <c r="B310" s="300">
        <v>45047</v>
      </c>
      <c r="C310" s="291" t="s">
        <v>622</v>
      </c>
      <c r="D310" s="295"/>
      <c r="E310" s="295" t="s">
        <v>3201</v>
      </c>
      <c r="F310" s="296" t="s">
        <v>559</v>
      </c>
      <c r="G310" s="295" t="s">
        <v>2109</v>
      </c>
      <c r="H310" s="297" t="s">
        <v>3202</v>
      </c>
      <c r="I310" s="365" t="s">
        <v>3203</v>
      </c>
      <c r="J310" s="295">
        <v>5002</v>
      </c>
      <c r="K310" s="295" t="s">
        <v>3204</v>
      </c>
      <c r="L310" s="298" t="s">
        <v>606</v>
      </c>
      <c r="M310" s="301" t="s">
        <v>607</v>
      </c>
      <c r="N310" s="295">
        <v>64321</v>
      </c>
      <c r="O310" s="302">
        <v>2</v>
      </c>
      <c r="P310" s="301" t="s">
        <v>616</v>
      </c>
      <c r="Q310" s="303">
        <v>500</v>
      </c>
      <c r="R310" s="303">
        <v>2.5840000000000001</v>
      </c>
      <c r="S310" s="304">
        <v>43993.84</v>
      </c>
      <c r="T310" s="301" t="s">
        <v>609</v>
      </c>
      <c r="U310" s="298" t="s">
        <v>610</v>
      </c>
      <c r="V310" s="301"/>
      <c r="W310" s="305" t="s">
        <v>3205</v>
      </c>
      <c r="X310" s="224" t="s">
        <v>3042</v>
      </c>
      <c r="Y310" s="323">
        <v>45064.429861111108</v>
      </c>
      <c r="Z310" s="323">
        <v>45065.625</v>
      </c>
      <c r="AA310" s="226">
        <v>45068</v>
      </c>
      <c r="AB310" s="226">
        <v>45068</v>
      </c>
      <c r="AC310" s="306" t="s">
        <v>628</v>
      </c>
      <c r="AD310" s="293" t="s">
        <v>3206</v>
      </c>
      <c r="AE310" s="226">
        <v>45068</v>
      </c>
      <c r="AF310" s="301">
        <v>182988</v>
      </c>
      <c r="AG310" s="307">
        <v>370.43</v>
      </c>
      <c r="AH310" s="307">
        <v>51.43</v>
      </c>
      <c r="AI310" s="307">
        <v>42.4</v>
      </c>
      <c r="AJ310" s="307">
        <v>0</v>
      </c>
      <c r="AK310" s="308">
        <v>0</v>
      </c>
      <c r="AL310" s="309">
        <v>25</v>
      </c>
      <c r="AM310" s="310">
        <v>0</v>
      </c>
      <c r="AN310" s="310">
        <v>0</v>
      </c>
      <c r="AO310" s="310">
        <v>0</v>
      </c>
      <c r="AP310" s="310">
        <v>0</v>
      </c>
      <c r="AQ310" s="310">
        <v>66.72</v>
      </c>
      <c r="AR310" s="308">
        <v>0</v>
      </c>
      <c r="AS310" s="310">
        <v>0</v>
      </c>
      <c r="AT310" s="160">
        <f t="shared" si="15"/>
        <v>555.98</v>
      </c>
      <c r="AU310" s="160">
        <f t="shared" si="16"/>
        <v>555.98</v>
      </c>
      <c r="AV310" s="301" t="s">
        <v>3207</v>
      </c>
      <c r="AW310" s="301" t="s">
        <v>395</v>
      </c>
      <c r="AX310" s="311">
        <v>0.35972222222222222</v>
      </c>
      <c r="AY310" s="311">
        <v>0.44861111111111113</v>
      </c>
      <c r="AZ310" s="1" t="s">
        <v>613</v>
      </c>
    </row>
    <row r="311" spans="1:85" x14ac:dyDescent="0.35">
      <c r="A311" s="380">
        <v>45048.375694444447</v>
      </c>
      <c r="B311" s="300">
        <v>45047</v>
      </c>
      <c r="C311" s="291" t="s">
        <v>622</v>
      </c>
      <c r="D311" s="295"/>
      <c r="E311" s="295" t="s">
        <v>3208</v>
      </c>
      <c r="F311" s="296" t="s">
        <v>562</v>
      </c>
      <c r="G311" s="295" t="s">
        <v>2109</v>
      </c>
      <c r="H311" s="297" t="s">
        <v>3209</v>
      </c>
      <c r="I311" s="365" t="s">
        <v>3210</v>
      </c>
      <c r="J311" s="295">
        <v>5010</v>
      </c>
      <c r="K311" s="295" t="s">
        <v>3211</v>
      </c>
      <c r="L311" s="298" t="s">
        <v>606</v>
      </c>
      <c r="M311" s="301" t="s">
        <v>607</v>
      </c>
      <c r="N311" s="295" t="s">
        <v>3212</v>
      </c>
      <c r="O311" s="302">
        <v>8</v>
      </c>
      <c r="P311" s="301" t="s">
        <v>616</v>
      </c>
      <c r="Q311" s="303">
        <v>4370.8599999999997</v>
      </c>
      <c r="R311" s="303">
        <v>23.986000000000001</v>
      </c>
      <c r="S311" s="304">
        <f>138262.2+216299.98</f>
        <v>354562.18000000005</v>
      </c>
      <c r="T311" s="301" t="s">
        <v>609</v>
      </c>
      <c r="U311" s="298" t="s">
        <v>610</v>
      </c>
      <c r="V311" s="301"/>
      <c r="W311" s="305" t="s">
        <v>3213</v>
      </c>
      <c r="X311" s="224" t="s">
        <v>3214</v>
      </c>
      <c r="Y311" s="225">
        <v>45065.693055555559</v>
      </c>
      <c r="Z311" s="225">
        <v>45068.333333333336</v>
      </c>
      <c r="AA311" s="226">
        <v>45068</v>
      </c>
      <c r="AB311" s="226">
        <v>45068</v>
      </c>
      <c r="AC311" s="306" t="s">
        <v>628</v>
      </c>
      <c r="AD311" s="293"/>
      <c r="AE311" s="226">
        <v>45065</v>
      </c>
      <c r="AF311" s="301">
        <v>182889</v>
      </c>
      <c r="AG311" s="307">
        <v>2755</v>
      </c>
      <c r="AH311" s="307">
        <v>430.32</v>
      </c>
      <c r="AI311" s="307">
        <v>291</v>
      </c>
      <c r="AJ311" s="307">
        <v>254.56</v>
      </c>
      <c r="AK311" s="308">
        <v>338</v>
      </c>
      <c r="AL311" s="309">
        <v>25</v>
      </c>
      <c r="AM311" s="310">
        <v>0</v>
      </c>
      <c r="AN311" s="310">
        <v>0</v>
      </c>
      <c r="AO311" s="310">
        <v>0</v>
      </c>
      <c r="AP311" s="310">
        <v>0</v>
      </c>
      <c r="AQ311" s="310">
        <v>558.26</v>
      </c>
      <c r="AR311" s="308">
        <v>0</v>
      </c>
      <c r="AS311" s="310">
        <v>0</v>
      </c>
      <c r="AT311" s="160">
        <f t="shared" ref="AT311:AT320" si="17">AG311+AH311+AI311+AJ311+AK311+AL311+AM311+AN311+AO311+AP311+AQ311</f>
        <v>4652.1400000000003</v>
      </c>
      <c r="AU311" s="160">
        <f t="shared" si="16"/>
        <v>4652.1400000000003</v>
      </c>
      <c r="AV311" s="301" t="s">
        <v>3215</v>
      </c>
      <c r="AW311" s="301" t="s">
        <v>395</v>
      </c>
      <c r="AX311" s="311">
        <v>0.5</v>
      </c>
      <c r="AY311" s="311">
        <v>0.62083333333333335</v>
      </c>
      <c r="AZ311" s="1" t="s">
        <v>613</v>
      </c>
    </row>
    <row r="312" spans="1:85" x14ac:dyDescent="0.35">
      <c r="A312" s="380">
        <v>45049.621527777781</v>
      </c>
      <c r="B312" s="300">
        <v>45047</v>
      </c>
      <c r="C312" s="291" t="s">
        <v>622</v>
      </c>
      <c r="D312" s="295"/>
      <c r="E312" s="295" t="s">
        <v>3216</v>
      </c>
      <c r="F312" s="296" t="s">
        <v>559</v>
      </c>
      <c r="G312" s="295" t="s">
        <v>2109</v>
      </c>
      <c r="H312" s="297" t="s">
        <v>3130</v>
      </c>
      <c r="I312" s="365" t="s">
        <v>3131</v>
      </c>
      <c r="J312" s="295">
        <v>5010</v>
      </c>
      <c r="K312" s="295" t="s">
        <v>3132</v>
      </c>
      <c r="L312" s="298" t="s">
        <v>606</v>
      </c>
      <c r="M312" s="301" t="s">
        <v>607</v>
      </c>
      <c r="N312" s="295">
        <v>64302</v>
      </c>
      <c r="O312" s="302">
        <v>5</v>
      </c>
      <c r="P312" s="301" t="s">
        <v>625</v>
      </c>
      <c r="Q312" s="303">
        <v>21655</v>
      </c>
      <c r="R312" s="303">
        <v>6.3</v>
      </c>
      <c r="S312" s="304">
        <v>543761.44999999995</v>
      </c>
      <c r="T312" s="301" t="s">
        <v>609</v>
      </c>
      <c r="U312" s="298" t="s">
        <v>610</v>
      </c>
      <c r="V312" s="301"/>
      <c r="W312" s="305" t="s">
        <v>3133</v>
      </c>
      <c r="X312" s="224" t="s">
        <v>563</v>
      </c>
      <c r="Y312" s="225">
        <v>45063.611805555556</v>
      </c>
      <c r="Z312" s="225">
        <v>45068.333333333336</v>
      </c>
      <c r="AA312" s="226">
        <v>45068</v>
      </c>
      <c r="AB312" s="226">
        <v>45068</v>
      </c>
      <c r="AC312" s="306" t="s">
        <v>628</v>
      </c>
      <c r="AD312" s="293"/>
      <c r="AE312" s="226">
        <v>45065</v>
      </c>
      <c r="AF312" s="301">
        <v>182885</v>
      </c>
      <c r="AG312" s="307">
        <v>2755</v>
      </c>
      <c r="AH312" s="307">
        <v>403.57</v>
      </c>
      <c r="AI312" s="307">
        <v>212</v>
      </c>
      <c r="AJ312" s="307">
        <v>443.76</v>
      </c>
      <c r="AK312" s="308">
        <v>0</v>
      </c>
      <c r="AL312" s="309">
        <v>25</v>
      </c>
      <c r="AM312" s="310">
        <v>0</v>
      </c>
      <c r="AN312" s="310">
        <v>0</v>
      </c>
      <c r="AO312" s="310">
        <v>0</v>
      </c>
      <c r="AP312" s="310">
        <v>0</v>
      </c>
      <c r="AQ312" s="310">
        <v>523.54</v>
      </c>
      <c r="AR312" s="308">
        <v>0</v>
      </c>
      <c r="AS312" s="310">
        <v>0</v>
      </c>
      <c r="AT312" s="160">
        <f t="shared" si="17"/>
        <v>4362.87</v>
      </c>
      <c r="AU312" s="160">
        <f t="shared" si="16"/>
        <v>4362.87</v>
      </c>
      <c r="AV312" s="301" t="s">
        <v>3134</v>
      </c>
      <c r="AW312" s="301" t="s">
        <v>395</v>
      </c>
      <c r="AX312" s="311">
        <v>0.57013888888888886</v>
      </c>
      <c r="AY312" s="311">
        <v>0.7680555555555556</v>
      </c>
      <c r="AZ312" s="1" t="s">
        <v>613</v>
      </c>
    </row>
    <row r="313" spans="1:85" x14ac:dyDescent="0.35">
      <c r="A313" s="380">
        <v>45049.621527777781</v>
      </c>
      <c r="B313" s="300">
        <v>45047</v>
      </c>
      <c r="C313" s="291" t="s">
        <v>622</v>
      </c>
      <c r="D313" s="295"/>
      <c r="E313" s="295" t="s">
        <v>3216</v>
      </c>
      <c r="F313" s="296" t="s">
        <v>559</v>
      </c>
      <c r="G313" s="295" t="s">
        <v>2109</v>
      </c>
      <c r="H313" s="297" t="s">
        <v>3130</v>
      </c>
      <c r="I313" s="365" t="s">
        <v>3131</v>
      </c>
      <c r="J313" s="295">
        <v>5010</v>
      </c>
      <c r="K313" s="295" t="s">
        <v>3132</v>
      </c>
      <c r="L313" s="298" t="s">
        <v>606</v>
      </c>
      <c r="M313" s="301" t="s">
        <v>607</v>
      </c>
      <c r="N313" s="295">
        <v>64303</v>
      </c>
      <c r="O313" s="302">
        <v>6</v>
      </c>
      <c r="P313" s="301" t="s">
        <v>625</v>
      </c>
      <c r="Q313" s="303">
        <v>25985</v>
      </c>
      <c r="R313" s="303">
        <v>6.3</v>
      </c>
      <c r="S313" s="304">
        <v>650829.24</v>
      </c>
      <c r="T313" s="301" t="s">
        <v>609</v>
      </c>
      <c r="U313" s="298" t="s">
        <v>610</v>
      </c>
      <c r="V313" s="301"/>
      <c r="W313" s="305" t="s">
        <v>3133</v>
      </c>
      <c r="X313" s="224" t="s">
        <v>563</v>
      </c>
      <c r="Y313" s="225">
        <v>45063.611805555556</v>
      </c>
      <c r="Z313" s="225">
        <v>45068.333333333336</v>
      </c>
      <c r="AA313" s="226">
        <v>45068</v>
      </c>
      <c r="AB313" s="226">
        <v>45068</v>
      </c>
      <c r="AC313" s="306" t="s">
        <v>2803</v>
      </c>
      <c r="AD313" s="293"/>
      <c r="AE313" s="226">
        <v>45068</v>
      </c>
      <c r="AF313" s="301">
        <v>183069</v>
      </c>
      <c r="AG313" s="307">
        <f>2755+688.75</f>
        <v>3443.75</v>
      </c>
      <c r="AH313" s="307">
        <v>502.02</v>
      </c>
      <c r="AI313" s="307">
        <v>254.4</v>
      </c>
      <c r="AJ313" s="307">
        <v>550.83000000000004</v>
      </c>
      <c r="AK313" s="308">
        <v>0</v>
      </c>
      <c r="AL313" s="309">
        <v>25</v>
      </c>
      <c r="AM313" s="310">
        <v>0</v>
      </c>
      <c r="AN313" s="310">
        <v>0</v>
      </c>
      <c r="AO313" s="310">
        <v>0</v>
      </c>
      <c r="AP313" s="310">
        <v>0</v>
      </c>
      <c r="AQ313" s="310">
        <v>651.27</v>
      </c>
      <c r="AR313" s="308"/>
      <c r="AS313" s="310">
        <v>0</v>
      </c>
      <c r="AT313" s="160">
        <f t="shared" si="17"/>
        <v>5427.27</v>
      </c>
      <c r="AU313" s="160">
        <f t="shared" si="16"/>
        <v>5427.27</v>
      </c>
      <c r="AV313" s="301" t="s">
        <v>2839</v>
      </c>
      <c r="AW313" s="301" t="s">
        <v>395</v>
      </c>
      <c r="AX313" s="311">
        <v>0.54583333333333328</v>
      </c>
      <c r="AY313" s="311">
        <v>0.72291666666666676</v>
      </c>
      <c r="AZ313" s="1" t="s">
        <v>613</v>
      </c>
    </row>
    <row r="314" spans="1:85" x14ac:dyDescent="0.35">
      <c r="A314" s="380">
        <v>45049.624305555553</v>
      </c>
      <c r="B314" s="300">
        <v>45047</v>
      </c>
      <c r="C314" s="291" t="s">
        <v>622</v>
      </c>
      <c r="D314" s="295" t="s">
        <v>632</v>
      </c>
      <c r="E314" s="295" t="s">
        <v>3217</v>
      </c>
      <c r="F314" s="329" t="s">
        <v>559</v>
      </c>
      <c r="G314" s="329" t="s">
        <v>2109</v>
      </c>
      <c r="H314" s="330" t="s">
        <v>3130</v>
      </c>
      <c r="I314" s="415" t="s">
        <v>3131</v>
      </c>
      <c r="J314" s="329">
        <v>5010</v>
      </c>
      <c r="K314" s="329" t="s">
        <v>3132</v>
      </c>
      <c r="L314" s="331" t="s">
        <v>606</v>
      </c>
      <c r="M314" s="332" t="s">
        <v>607</v>
      </c>
      <c r="N314" s="329">
        <v>64304</v>
      </c>
      <c r="O314" s="333">
        <v>6</v>
      </c>
      <c r="P314" s="332" t="s">
        <v>625</v>
      </c>
      <c r="Q314" s="334">
        <v>26776</v>
      </c>
      <c r="R314" s="334">
        <v>6.3</v>
      </c>
      <c r="S314" s="336">
        <v>676351.95</v>
      </c>
      <c r="T314" s="332" t="s">
        <v>609</v>
      </c>
      <c r="U314" s="331" t="s">
        <v>610</v>
      </c>
      <c r="V314" s="332"/>
      <c r="W314" s="337" t="s">
        <v>3133</v>
      </c>
      <c r="X314" s="338" t="s">
        <v>563</v>
      </c>
      <c r="Y314" s="339">
        <v>45063.611805555556</v>
      </c>
      <c r="Z314" s="339">
        <v>45068.333333333336</v>
      </c>
      <c r="AA314" s="340">
        <v>45068</v>
      </c>
      <c r="AB314" s="340">
        <v>45068</v>
      </c>
      <c r="AC314" s="341" t="s">
        <v>2803</v>
      </c>
      <c r="AD314" s="335"/>
      <c r="AE314" s="340">
        <v>45065</v>
      </c>
      <c r="AF314" s="332">
        <v>182887</v>
      </c>
      <c r="AG314" s="342">
        <f>2755+688.75</f>
        <v>3443.75</v>
      </c>
      <c r="AH314" s="342">
        <v>505.02</v>
      </c>
      <c r="AI314" s="342">
        <v>254.4</v>
      </c>
      <c r="AJ314" s="342">
        <v>576.35</v>
      </c>
      <c r="AK314" s="336">
        <v>0</v>
      </c>
      <c r="AL314" s="343">
        <v>25</v>
      </c>
      <c r="AM314" s="344">
        <v>0</v>
      </c>
      <c r="AN314" s="344">
        <v>0</v>
      </c>
      <c r="AO314" s="344">
        <v>0</v>
      </c>
      <c r="AP314" s="344">
        <v>0</v>
      </c>
      <c r="AQ314" s="344">
        <v>655.16</v>
      </c>
      <c r="AR314" s="336">
        <v>0</v>
      </c>
      <c r="AS314" s="344">
        <v>0</v>
      </c>
      <c r="AT314" s="345">
        <f t="shared" si="17"/>
        <v>5459.68</v>
      </c>
      <c r="AU314" s="345">
        <f t="shared" si="16"/>
        <v>5459.68</v>
      </c>
      <c r="AV314" s="332" t="s">
        <v>3218</v>
      </c>
      <c r="AW314" s="332" t="s">
        <v>395</v>
      </c>
      <c r="AX314" s="346">
        <v>0.52500000000000002</v>
      </c>
      <c r="AY314" s="346">
        <v>0.6777777777777777</v>
      </c>
      <c r="AZ314" s="347" t="s">
        <v>613</v>
      </c>
      <c r="BA314" s="348"/>
      <c r="BB314" s="348"/>
      <c r="BC314" s="348"/>
      <c r="BD314" s="348"/>
      <c r="BE314" s="348"/>
      <c r="BF314" s="348"/>
      <c r="BG314" s="348"/>
      <c r="BH314" s="348"/>
      <c r="BI314" s="348"/>
      <c r="BJ314" s="348"/>
      <c r="BK314" s="348"/>
      <c r="BL314" s="348"/>
      <c r="BM314" s="348"/>
      <c r="BN314" s="348"/>
      <c r="BO314" s="348"/>
      <c r="BP314" s="348"/>
      <c r="BQ314" s="348"/>
      <c r="BR314" s="348"/>
      <c r="BS314" s="348"/>
      <c r="BT314" s="348"/>
      <c r="BU314" s="348"/>
      <c r="BV314" s="348"/>
      <c r="BW314" s="348"/>
      <c r="BX314" s="348"/>
      <c r="BY314" s="348"/>
      <c r="BZ314" s="348"/>
      <c r="CA314" s="348"/>
      <c r="CB314" s="348"/>
      <c r="CC314" s="348"/>
      <c r="CD314" s="348"/>
      <c r="CE314" s="348"/>
      <c r="CF314" s="348"/>
      <c r="CG314" s="348"/>
    </row>
    <row r="315" spans="1:85" x14ac:dyDescent="0.35">
      <c r="A315" s="380">
        <v>45050.638888888891</v>
      </c>
      <c r="B315" s="300">
        <v>45047</v>
      </c>
      <c r="C315" s="291" t="s">
        <v>622</v>
      </c>
      <c r="D315" s="295"/>
      <c r="E315" s="295" t="s">
        <v>3219</v>
      </c>
      <c r="F315" s="296" t="s">
        <v>559</v>
      </c>
      <c r="G315" s="295" t="s">
        <v>2109</v>
      </c>
      <c r="H315" s="297" t="s">
        <v>3130</v>
      </c>
      <c r="I315" s="365" t="s">
        <v>3131</v>
      </c>
      <c r="J315" s="295">
        <v>5010</v>
      </c>
      <c r="K315" s="295" t="s">
        <v>3132</v>
      </c>
      <c r="L315" s="298" t="s">
        <v>606</v>
      </c>
      <c r="M315" s="301" t="s">
        <v>607</v>
      </c>
      <c r="N315" s="295">
        <v>64305</v>
      </c>
      <c r="O315" s="302">
        <v>6</v>
      </c>
      <c r="P315" s="301" t="s">
        <v>625</v>
      </c>
      <c r="Q315" s="303">
        <v>26128</v>
      </c>
      <c r="R315" s="303">
        <v>6.3</v>
      </c>
      <c r="S315" s="304">
        <v>659251.73</v>
      </c>
      <c r="T315" s="301" t="s">
        <v>609</v>
      </c>
      <c r="U315" s="298" t="s">
        <v>610</v>
      </c>
      <c r="V315" s="301"/>
      <c r="W315" s="305" t="s">
        <v>3133</v>
      </c>
      <c r="X315" s="224" t="s">
        <v>563</v>
      </c>
      <c r="Y315" s="225">
        <v>45063.611805555556</v>
      </c>
      <c r="Z315" s="225">
        <v>45069.333333333336</v>
      </c>
      <c r="AA315" s="226">
        <v>45069</v>
      </c>
      <c r="AB315" s="324">
        <v>45069</v>
      </c>
      <c r="AC315" s="306" t="s">
        <v>2803</v>
      </c>
      <c r="AD315" s="293"/>
      <c r="AE315" s="226">
        <v>45068</v>
      </c>
      <c r="AF315" s="301">
        <v>183046</v>
      </c>
      <c r="AG315" s="307">
        <f>2755+688.75</f>
        <v>3443.75</v>
      </c>
      <c r="AH315" s="307">
        <v>503.01</v>
      </c>
      <c r="AI315" s="307">
        <v>254.4</v>
      </c>
      <c r="AJ315" s="307">
        <v>559.25</v>
      </c>
      <c r="AK315" s="308">
        <v>0</v>
      </c>
      <c r="AL315" s="309">
        <v>25</v>
      </c>
      <c r="AM315" s="310">
        <v>0</v>
      </c>
      <c r="AN315" s="310">
        <v>0</v>
      </c>
      <c r="AO315" s="310">
        <v>0</v>
      </c>
      <c r="AP315" s="310">
        <v>0</v>
      </c>
      <c r="AQ315" s="310">
        <v>652.55999999999995</v>
      </c>
      <c r="AR315" s="308">
        <v>0</v>
      </c>
      <c r="AS315" s="310">
        <v>0</v>
      </c>
      <c r="AT315" s="160">
        <f t="shared" si="17"/>
        <v>5437.9699999999993</v>
      </c>
      <c r="AU315" s="160">
        <f t="shared" si="16"/>
        <v>5437.9699999999993</v>
      </c>
      <c r="AV315" s="301" t="s">
        <v>3119</v>
      </c>
      <c r="AW315" s="301" t="s">
        <v>395</v>
      </c>
      <c r="AX315" s="311">
        <v>0.58750000000000002</v>
      </c>
      <c r="AY315" s="311">
        <v>0.70416666666666661</v>
      </c>
      <c r="AZ315" s="1" t="s">
        <v>613</v>
      </c>
    </row>
    <row r="316" spans="1:85" x14ac:dyDescent="0.35">
      <c r="A316" s="380">
        <v>45050.64166666667</v>
      </c>
      <c r="B316" s="300">
        <v>45047</v>
      </c>
      <c r="C316" s="291" t="s">
        <v>622</v>
      </c>
      <c r="D316" s="295"/>
      <c r="E316" s="295" t="s">
        <v>3220</v>
      </c>
      <c r="F316" s="296" t="s">
        <v>562</v>
      </c>
      <c r="G316" s="295" t="s">
        <v>2109</v>
      </c>
      <c r="H316" s="297" t="s">
        <v>3221</v>
      </c>
      <c r="I316" s="365" t="s">
        <v>3222</v>
      </c>
      <c r="J316" s="295">
        <v>5010</v>
      </c>
      <c r="K316" s="295" t="s">
        <v>3223</v>
      </c>
      <c r="L316" s="298" t="s">
        <v>606</v>
      </c>
      <c r="M316" s="301" t="s">
        <v>607</v>
      </c>
      <c r="N316" s="295">
        <v>64326</v>
      </c>
      <c r="O316" s="302">
        <v>8</v>
      </c>
      <c r="P316" s="301" t="s">
        <v>616</v>
      </c>
      <c r="Q316" s="303">
        <v>4370.8599999999997</v>
      </c>
      <c r="R316" s="303">
        <v>23.986000000000001</v>
      </c>
      <c r="S316" s="304">
        <v>650503.68000000005</v>
      </c>
      <c r="T316" s="301" t="s">
        <v>609</v>
      </c>
      <c r="U316" s="298" t="s">
        <v>610</v>
      </c>
      <c r="V316" s="301"/>
      <c r="W316" s="305" t="s">
        <v>3224</v>
      </c>
      <c r="X316" s="224" t="s">
        <v>649</v>
      </c>
      <c r="Y316" s="225">
        <v>45069.743055555555</v>
      </c>
      <c r="Z316" s="225">
        <v>45070.291666666664</v>
      </c>
      <c r="AA316" s="226">
        <v>45070</v>
      </c>
      <c r="AB316" s="226">
        <v>45070</v>
      </c>
      <c r="AC316" s="306" t="s">
        <v>1010</v>
      </c>
      <c r="AD316" s="293"/>
      <c r="AE316" s="226">
        <v>45069</v>
      </c>
      <c r="AF316" s="301">
        <v>183222</v>
      </c>
      <c r="AG316" s="307">
        <v>1990</v>
      </c>
      <c r="AH316" s="307">
        <v>361.55</v>
      </c>
      <c r="AI316" s="307">
        <v>174.6</v>
      </c>
      <c r="AJ316" s="307">
        <v>550.5</v>
      </c>
      <c r="AK316" s="308">
        <v>338</v>
      </c>
      <c r="AL316" s="309">
        <v>25</v>
      </c>
      <c r="AM316" s="310">
        <v>0</v>
      </c>
      <c r="AN316" s="310">
        <v>0</v>
      </c>
      <c r="AO316" s="310">
        <v>0</v>
      </c>
      <c r="AP316" s="310">
        <v>0</v>
      </c>
      <c r="AQ316" s="310">
        <v>469.04</v>
      </c>
      <c r="AR316" s="308">
        <v>0</v>
      </c>
      <c r="AS316" s="310">
        <v>0</v>
      </c>
      <c r="AT316" s="160">
        <f t="shared" si="17"/>
        <v>3908.69</v>
      </c>
      <c r="AU316" s="160">
        <f t="shared" si="16"/>
        <v>3908.69</v>
      </c>
      <c r="AV316" s="301" t="s">
        <v>3049</v>
      </c>
      <c r="AW316" s="301" t="s">
        <v>395</v>
      </c>
      <c r="AX316" s="311">
        <v>0.52916666666666667</v>
      </c>
      <c r="AY316" s="311">
        <v>0.60972222222222217</v>
      </c>
      <c r="AZ316" s="1" t="s">
        <v>613</v>
      </c>
    </row>
    <row r="317" spans="1:85" x14ac:dyDescent="0.35">
      <c r="A317" s="380">
        <v>45050.652777777781</v>
      </c>
      <c r="B317" s="300">
        <v>45047</v>
      </c>
      <c r="C317" s="291" t="s">
        <v>622</v>
      </c>
      <c r="D317" s="295"/>
      <c r="E317" s="295" t="s">
        <v>3225</v>
      </c>
      <c r="F317" s="296" t="s">
        <v>562</v>
      </c>
      <c r="G317" s="295" t="s">
        <v>1309</v>
      </c>
      <c r="H317" s="297" t="s">
        <v>3226</v>
      </c>
      <c r="I317" s="365" t="s">
        <v>3227</v>
      </c>
      <c r="J317" s="295" t="s">
        <v>1028</v>
      </c>
      <c r="K317" s="295" t="s">
        <v>1028</v>
      </c>
      <c r="L317" s="298" t="s">
        <v>606</v>
      </c>
      <c r="M317" s="301" t="s">
        <v>607</v>
      </c>
      <c r="N317" s="295" t="s">
        <v>1028</v>
      </c>
      <c r="O317" s="302">
        <v>4</v>
      </c>
      <c r="P317" s="301" t="s">
        <v>616</v>
      </c>
      <c r="Q317" s="303">
        <v>2228</v>
      </c>
      <c r="R317" s="303">
        <v>14.032999999999999</v>
      </c>
      <c r="S317" s="304">
        <v>2014858.45</v>
      </c>
      <c r="T317" s="301" t="s">
        <v>609</v>
      </c>
      <c r="U317" s="298" t="s">
        <v>610</v>
      </c>
      <c r="V317" s="301" t="s">
        <v>589</v>
      </c>
      <c r="W317" s="305">
        <v>90369631</v>
      </c>
      <c r="X317" s="224" t="s">
        <v>3228</v>
      </c>
      <c r="Y317" s="225">
        <v>45068.741666666669</v>
      </c>
      <c r="Z317" s="225">
        <v>45070.375</v>
      </c>
      <c r="AA317" s="324">
        <v>45070</v>
      </c>
      <c r="AB317" s="226">
        <v>45070</v>
      </c>
      <c r="AC317" s="306" t="s">
        <v>1010</v>
      </c>
      <c r="AD317" s="293"/>
      <c r="AE317" s="226">
        <v>45072</v>
      </c>
      <c r="AF317" s="301" t="s">
        <v>3229</v>
      </c>
      <c r="AG317" s="307">
        <v>1990</v>
      </c>
      <c r="AH317" s="307">
        <v>837.73</v>
      </c>
      <c r="AI317" s="307">
        <v>101.4</v>
      </c>
      <c r="AJ317" s="307">
        <v>4835.66</v>
      </c>
      <c r="AK317" s="308">
        <v>0</v>
      </c>
      <c r="AL317" s="309">
        <v>25</v>
      </c>
      <c r="AM317" s="310">
        <v>1690</v>
      </c>
      <c r="AN317" s="310">
        <v>0</v>
      </c>
      <c r="AO317" s="310">
        <v>180</v>
      </c>
      <c r="AP317" s="310">
        <v>0</v>
      </c>
      <c r="AQ317" s="310">
        <f>1086.79+230.45</f>
        <v>1317.24</v>
      </c>
      <c r="AR317" s="308">
        <v>0</v>
      </c>
      <c r="AS317" s="310">
        <v>0</v>
      </c>
      <c r="AT317" s="160">
        <f t="shared" si="17"/>
        <v>10977.03</v>
      </c>
      <c r="AU317" s="160">
        <f t="shared" si="16"/>
        <v>10977.03</v>
      </c>
      <c r="AV317" s="301" t="s">
        <v>3230</v>
      </c>
      <c r="AW317" s="301" t="s">
        <v>395</v>
      </c>
      <c r="AX317" s="311">
        <v>0.63472222222222219</v>
      </c>
      <c r="AY317" s="311">
        <v>0.65277777777777779</v>
      </c>
      <c r="AZ317" s="1" t="s">
        <v>613</v>
      </c>
    </row>
    <row r="318" spans="1:85" x14ac:dyDescent="0.35">
      <c r="A318" s="380">
        <v>45051.554166666669</v>
      </c>
      <c r="B318" s="300">
        <v>45047</v>
      </c>
      <c r="C318" s="291" t="s">
        <v>622</v>
      </c>
      <c r="D318" s="295"/>
      <c r="E318" s="295" t="s">
        <v>3231</v>
      </c>
      <c r="F318" s="296" t="s">
        <v>562</v>
      </c>
      <c r="G318" s="295" t="s">
        <v>2109</v>
      </c>
      <c r="H318" s="297" t="s">
        <v>3232</v>
      </c>
      <c r="I318" s="365" t="s">
        <v>3233</v>
      </c>
      <c r="J318" s="295">
        <v>5010</v>
      </c>
      <c r="K318" s="295">
        <v>4700090627</v>
      </c>
      <c r="L318" s="298" t="s">
        <v>606</v>
      </c>
      <c r="M318" s="301" t="s">
        <v>607</v>
      </c>
      <c r="N318" s="295">
        <v>64357</v>
      </c>
      <c r="O318" s="302">
        <v>11</v>
      </c>
      <c r="P318" s="301" t="s">
        <v>648</v>
      </c>
      <c r="Q318" s="303">
        <v>31504</v>
      </c>
      <c r="R318" s="303"/>
      <c r="S318" s="304">
        <v>432214.47</v>
      </c>
      <c r="T318" s="301" t="s">
        <v>609</v>
      </c>
      <c r="U318" s="298" t="s">
        <v>610</v>
      </c>
      <c r="V318" s="301" t="s">
        <v>3234</v>
      </c>
      <c r="W318" s="305" t="s">
        <v>3235</v>
      </c>
      <c r="X318" s="224" t="s">
        <v>564</v>
      </c>
      <c r="Y318" s="225">
        <v>45070.770833333336</v>
      </c>
      <c r="Z318" s="225">
        <v>45072.333333333336</v>
      </c>
      <c r="AA318" s="226">
        <v>45072</v>
      </c>
      <c r="AB318" s="324">
        <v>45072</v>
      </c>
      <c r="AC318" s="306" t="s">
        <v>628</v>
      </c>
      <c r="AD318" s="293"/>
      <c r="AE318" s="226">
        <v>45071</v>
      </c>
      <c r="AF318" s="301">
        <v>183616</v>
      </c>
      <c r="AG318" s="307">
        <v>2755</v>
      </c>
      <c r="AH318" s="307">
        <v>407.23</v>
      </c>
      <c r="AI318" s="307">
        <v>291</v>
      </c>
      <c r="AJ318" s="307">
        <v>57.98</v>
      </c>
      <c r="AK318" s="308">
        <v>338</v>
      </c>
      <c r="AL318" s="309">
        <v>25</v>
      </c>
      <c r="AM318" s="310">
        <v>0</v>
      </c>
      <c r="AN318" s="310">
        <v>0</v>
      </c>
      <c r="AO318" s="310">
        <v>0</v>
      </c>
      <c r="AP318" s="310">
        <v>0</v>
      </c>
      <c r="AQ318" s="310">
        <v>528.29999999999995</v>
      </c>
      <c r="AR318" s="308">
        <v>0</v>
      </c>
      <c r="AS318" s="310">
        <v>0</v>
      </c>
      <c r="AT318" s="160">
        <f t="shared" si="17"/>
        <v>4402.51</v>
      </c>
      <c r="AU318" s="160">
        <f t="shared" si="16"/>
        <v>4402.51</v>
      </c>
      <c r="AV318" s="301" t="s">
        <v>3236</v>
      </c>
      <c r="AW318" s="301" t="s">
        <v>395</v>
      </c>
      <c r="AX318" s="311">
        <v>0.59513888888888888</v>
      </c>
      <c r="AY318" s="311">
        <v>0.71666666666666667</v>
      </c>
      <c r="AZ318" s="1" t="s">
        <v>613</v>
      </c>
    </row>
    <row r="319" spans="1:85" x14ac:dyDescent="0.35">
      <c r="A319" s="380">
        <v>45051.773611111108</v>
      </c>
      <c r="B319" s="300">
        <v>45047</v>
      </c>
      <c r="C319" s="291" t="s">
        <v>622</v>
      </c>
      <c r="D319" s="295" t="s">
        <v>632</v>
      </c>
      <c r="E319" s="295" t="s">
        <v>3237</v>
      </c>
      <c r="F319" s="296" t="s">
        <v>562</v>
      </c>
      <c r="G319" s="295" t="s">
        <v>2109</v>
      </c>
      <c r="H319" s="297" t="s">
        <v>3232</v>
      </c>
      <c r="I319" s="365" t="s">
        <v>3233</v>
      </c>
      <c r="J319" s="295">
        <v>5010</v>
      </c>
      <c r="K319" s="295">
        <v>4700090627</v>
      </c>
      <c r="L319" s="298" t="s">
        <v>606</v>
      </c>
      <c r="M319" s="301" t="s">
        <v>607</v>
      </c>
      <c r="N319" s="295">
        <v>64359</v>
      </c>
      <c r="O319" s="302">
        <v>11</v>
      </c>
      <c r="P319" s="301" t="s">
        <v>648</v>
      </c>
      <c r="Q319" s="303">
        <v>31504</v>
      </c>
      <c r="R319" s="303"/>
      <c r="S319" s="304">
        <v>432214.47</v>
      </c>
      <c r="T319" s="301" t="s">
        <v>609</v>
      </c>
      <c r="U319" s="298" t="s">
        <v>610</v>
      </c>
      <c r="V319" s="301"/>
      <c r="W319" s="305" t="s">
        <v>3235</v>
      </c>
      <c r="X319" s="224" t="s">
        <v>564</v>
      </c>
      <c r="Y319" s="225">
        <v>45070.770833333336</v>
      </c>
      <c r="Z319" s="225">
        <v>45072.333333333336</v>
      </c>
      <c r="AA319" s="226">
        <v>45072</v>
      </c>
      <c r="AB319" s="226">
        <v>45072</v>
      </c>
      <c r="AC319" s="306" t="s">
        <v>628</v>
      </c>
      <c r="AD319" s="293"/>
      <c r="AE319" s="226">
        <v>45071</v>
      </c>
      <c r="AF319" s="301">
        <v>183619</v>
      </c>
      <c r="AG319" s="307">
        <v>2755</v>
      </c>
      <c r="AH319" s="307">
        <v>402.59</v>
      </c>
      <c r="AI319" s="307">
        <v>291</v>
      </c>
      <c r="AJ319" s="307">
        <v>18.48</v>
      </c>
      <c r="AK319" s="308">
        <v>338</v>
      </c>
      <c r="AL319" s="309">
        <v>25</v>
      </c>
      <c r="AM319" s="310">
        <v>0</v>
      </c>
      <c r="AN319" s="310">
        <v>0</v>
      </c>
      <c r="AO319" s="310">
        <v>0</v>
      </c>
      <c r="AP319" s="310">
        <v>0</v>
      </c>
      <c r="AQ319" s="310">
        <v>522.28</v>
      </c>
      <c r="AR319" s="308">
        <v>0</v>
      </c>
      <c r="AS319" s="310">
        <v>0</v>
      </c>
      <c r="AT319" s="160">
        <f t="shared" si="17"/>
        <v>4352.3500000000004</v>
      </c>
      <c r="AU319" s="160">
        <f t="shared" si="16"/>
        <v>4352.3500000000004</v>
      </c>
      <c r="AV319" s="301" t="s">
        <v>3238</v>
      </c>
      <c r="AW319" s="301" t="s">
        <v>395</v>
      </c>
      <c r="AX319" s="311">
        <v>0.47916666666666669</v>
      </c>
      <c r="AY319" s="311">
        <v>0.59861111111111109</v>
      </c>
      <c r="AZ319" s="1" t="s">
        <v>613</v>
      </c>
    </row>
    <row r="320" spans="1:85" x14ac:dyDescent="0.35">
      <c r="A320" s="380">
        <v>45051.775694444441</v>
      </c>
      <c r="B320" s="300">
        <v>45047</v>
      </c>
      <c r="C320" s="291" t="s">
        <v>622</v>
      </c>
      <c r="D320" s="295"/>
      <c r="E320" s="295" t="s">
        <v>3239</v>
      </c>
      <c r="F320" s="296" t="s">
        <v>562</v>
      </c>
      <c r="G320" s="295" t="s">
        <v>2109</v>
      </c>
      <c r="H320" s="297" t="s">
        <v>3232</v>
      </c>
      <c r="I320" s="365" t="s">
        <v>3233</v>
      </c>
      <c r="J320" s="295">
        <v>5010</v>
      </c>
      <c r="K320" s="295">
        <v>4700090627</v>
      </c>
      <c r="L320" s="298" t="s">
        <v>606</v>
      </c>
      <c r="M320" s="301" t="s">
        <v>607</v>
      </c>
      <c r="N320" s="295">
        <v>64358</v>
      </c>
      <c r="O320" s="302">
        <v>11</v>
      </c>
      <c r="P320" s="301" t="s">
        <v>648</v>
      </c>
      <c r="Q320" s="303">
        <v>31504</v>
      </c>
      <c r="R320" s="303"/>
      <c r="S320" s="304">
        <v>432214.47</v>
      </c>
      <c r="T320" s="301" t="s">
        <v>609</v>
      </c>
      <c r="U320" s="298" t="s">
        <v>610</v>
      </c>
      <c r="V320" s="301"/>
      <c r="W320" s="305" t="s">
        <v>3235</v>
      </c>
      <c r="X320" s="224" t="s">
        <v>564</v>
      </c>
      <c r="Y320" s="225">
        <v>45070.770833333336</v>
      </c>
      <c r="Z320" s="225">
        <v>45072.333333333336</v>
      </c>
      <c r="AA320" s="226">
        <v>45072</v>
      </c>
      <c r="AB320" s="226">
        <v>45072</v>
      </c>
      <c r="AC320" s="306" t="s">
        <v>628</v>
      </c>
      <c r="AD320" s="293"/>
      <c r="AE320" s="226">
        <v>45071</v>
      </c>
      <c r="AF320" s="301">
        <v>183625</v>
      </c>
      <c r="AG320" s="307">
        <v>2755</v>
      </c>
      <c r="AH320" s="307">
        <v>407.23</v>
      </c>
      <c r="AI320" s="307">
        <v>291</v>
      </c>
      <c r="AJ320" s="307">
        <v>57.98</v>
      </c>
      <c r="AK320" s="308">
        <v>338</v>
      </c>
      <c r="AL320" s="309">
        <v>25</v>
      </c>
      <c r="AM320" s="310">
        <v>0</v>
      </c>
      <c r="AN320" s="310">
        <v>0</v>
      </c>
      <c r="AO320" s="310">
        <v>0</v>
      </c>
      <c r="AP320" s="310">
        <v>0</v>
      </c>
      <c r="AQ320" s="310">
        <v>528.29999999999995</v>
      </c>
      <c r="AR320" s="308">
        <v>0</v>
      </c>
      <c r="AS320" s="310">
        <v>0</v>
      </c>
      <c r="AT320" s="160">
        <f t="shared" si="17"/>
        <v>4402.51</v>
      </c>
      <c r="AU320" s="160">
        <f t="shared" si="16"/>
        <v>4402.51</v>
      </c>
      <c r="AV320" s="387" t="s">
        <v>3240</v>
      </c>
      <c r="AW320" s="301" t="s">
        <v>395</v>
      </c>
      <c r="AX320" s="311">
        <v>0.59166666666666667</v>
      </c>
      <c r="AY320" s="311">
        <v>0.6694444444444444</v>
      </c>
      <c r="AZ320" s="1" t="s">
        <v>613</v>
      </c>
    </row>
    <row r="321" spans="1:85" x14ac:dyDescent="0.35">
      <c r="A321" s="380">
        <v>45054.436111111114</v>
      </c>
      <c r="B321" s="300">
        <v>45047</v>
      </c>
      <c r="C321" s="291" t="s">
        <v>622</v>
      </c>
      <c r="D321" s="295" t="s">
        <v>3241</v>
      </c>
      <c r="E321" s="295" t="s">
        <v>3242</v>
      </c>
      <c r="F321" s="296" t="s">
        <v>562</v>
      </c>
      <c r="G321" s="295" t="s">
        <v>2109</v>
      </c>
      <c r="H321" s="297" t="s">
        <v>3243</v>
      </c>
      <c r="I321" s="365" t="s">
        <v>3244</v>
      </c>
      <c r="J321" s="295">
        <v>5013</v>
      </c>
      <c r="K321" s="295" t="s">
        <v>3245</v>
      </c>
      <c r="L321" s="298" t="s">
        <v>606</v>
      </c>
      <c r="M321" s="301" t="s">
        <v>607</v>
      </c>
      <c r="N321" s="295">
        <v>64400</v>
      </c>
      <c r="O321" s="302">
        <v>12</v>
      </c>
      <c r="P321" s="301" t="s">
        <v>648</v>
      </c>
      <c r="Q321" s="303">
        <v>25023</v>
      </c>
      <c r="R321" s="303">
        <v>39.515999999999998</v>
      </c>
      <c r="S321" s="304">
        <v>562114.28</v>
      </c>
      <c r="T321" s="301" t="s">
        <v>609</v>
      </c>
      <c r="U321" s="298" t="s">
        <v>610</v>
      </c>
      <c r="V321" s="301" t="s">
        <v>549</v>
      </c>
      <c r="W321" s="305" t="s">
        <v>3246</v>
      </c>
      <c r="X321" s="224" t="s">
        <v>615</v>
      </c>
      <c r="Y321" s="299">
        <v>45075.447222222225</v>
      </c>
      <c r="Z321" s="299">
        <v>45077.5</v>
      </c>
      <c r="AA321" s="226">
        <v>45078</v>
      </c>
      <c r="AB321" s="324">
        <v>45078</v>
      </c>
      <c r="AC321" s="306" t="s">
        <v>2803</v>
      </c>
      <c r="AD321" s="293" t="s">
        <v>3247</v>
      </c>
      <c r="AE321" s="226">
        <v>45091</v>
      </c>
      <c r="AF321" s="301">
        <v>185844</v>
      </c>
      <c r="AG321" s="307" t="s">
        <v>3248</v>
      </c>
      <c r="AH321" s="307">
        <v>16.91</v>
      </c>
      <c r="AI321" s="307" t="s">
        <v>3249</v>
      </c>
      <c r="AJ321" s="307" t="s">
        <v>3249</v>
      </c>
      <c r="AK321" s="308" t="s">
        <v>3249</v>
      </c>
      <c r="AL321" s="309">
        <v>0</v>
      </c>
      <c r="AM321" s="310" t="s">
        <v>3249</v>
      </c>
      <c r="AN321" s="310" t="s">
        <v>3250</v>
      </c>
      <c r="AO321" s="310">
        <v>144</v>
      </c>
      <c r="AP321" s="310" t="s">
        <v>3250</v>
      </c>
      <c r="AQ321" s="310">
        <v>21.94</v>
      </c>
      <c r="AR321" s="308" t="s">
        <v>3250</v>
      </c>
      <c r="AS321" s="310" t="s">
        <v>3250</v>
      </c>
      <c r="AT321" s="160">
        <v>182.85</v>
      </c>
      <c r="AU321" s="160">
        <v>182.85</v>
      </c>
      <c r="AV321" s="301" t="s">
        <v>3251</v>
      </c>
      <c r="AW321" s="301" t="s">
        <v>395</v>
      </c>
      <c r="AX321" s="311">
        <v>0.35416666666666669</v>
      </c>
      <c r="AY321" s="311">
        <v>0.75486111111111109</v>
      </c>
      <c r="AZ321" s="1" t="s">
        <v>613</v>
      </c>
      <c r="BA321" s="3" t="s">
        <v>549</v>
      </c>
      <c r="BB321" s="3" t="s">
        <v>549</v>
      </c>
      <c r="BC321" s="3" t="s">
        <v>549</v>
      </c>
      <c r="BD321" s="3" t="s">
        <v>549</v>
      </c>
      <c r="BE321" s="3" t="s">
        <v>549</v>
      </c>
      <c r="BF321" s="3" t="s">
        <v>549</v>
      </c>
      <c r="BG321" s="3" t="s">
        <v>549</v>
      </c>
      <c r="BH321" s="3" t="s">
        <v>549</v>
      </c>
      <c r="BI321" s="3" t="s">
        <v>549</v>
      </c>
      <c r="BJ321" s="3" t="s">
        <v>549</v>
      </c>
      <c r="BK321" s="3" t="s">
        <v>549</v>
      </c>
      <c r="BL321" s="3" t="s">
        <v>549</v>
      </c>
      <c r="BM321" s="3" t="s">
        <v>549</v>
      </c>
      <c r="BN321" s="3" t="s">
        <v>549</v>
      </c>
      <c r="BO321" s="3" t="s">
        <v>549</v>
      </c>
      <c r="BP321" s="3" t="s">
        <v>549</v>
      </c>
      <c r="BQ321" s="3" t="s">
        <v>549</v>
      </c>
      <c r="BR321" s="3" t="s">
        <v>549</v>
      </c>
      <c r="BS321" s="3" t="s">
        <v>549</v>
      </c>
      <c r="BT321" s="3" t="s">
        <v>549</v>
      </c>
      <c r="BU321" s="3" t="s">
        <v>549</v>
      </c>
      <c r="BV321" s="3" t="s">
        <v>549</v>
      </c>
      <c r="BW321" s="3" t="s">
        <v>549</v>
      </c>
      <c r="BX321" s="3" t="s">
        <v>549</v>
      </c>
      <c r="BY321" s="3" t="s">
        <v>549</v>
      </c>
      <c r="BZ321" s="3" t="s">
        <v>549</v>
      </c>
      <c r="CA321" s="3" t="s">
        <v>549</v>
      </c>
      <c r="CB321" s="3" t="s">
        <v>549</v>
      </c>
      <c r="CC321" s="3" t="s">
        <v>549</v>
      </c>
      <c r="CD321" s="3" t="s">
        <v>549</v>
      </c>
      <c r="CE321" s="3" t="s">
        <v>549</v>
      </c>
      <c r="CF321" s="3" t="s">
        <v>549</v>
      </c>
      <c r="CG321" s="3" t="s">
        <v>549</v>
      </c>
    </row>
    <row r="322" spans="1:85" x14ac:dyDescent="0.35">
      <c r="A322" s="380">
        <v>45058.660416666666</v>
      </c>
      <c r="B322" s="300">
        <v>45047</v>
      </c>
      <c r="C322" s="291" t="s">
        <v>622</v>
      </c>
      <c r="D322" s="295"/>
      <c r="E322" s="295" t="s">
        <v>3252</v>
      </c>
      <c r="F322" s="329" t="s">
        <v>559</v>
      </c>
      <c r="G322" s="329" t="s">
        <v>2109</v>
      </c>
      <c r="H322" s="330" t="s">
        <v>3253</v>
      </c>
      <c r="I322" s="415" t="s">
        <v>3254</v>
      </c>
      <c r="J322" s="329">
        <v>5010</v>
      </c>
      <c r="K322" s="329" t="s">
        <v>3255</v>
      </c>
      <c r="L322" s="331" t="s">
        <v>606</v>
      </c>
      <c r="M322" s="332" t="s">
        <v>607</v>
      </c>
      <c r="N322" s="329" t="s">
        <v>3256</v>
      </c>
      <c r="O322" s="333">
        <v>5</v>
      </c>
      <c r="P322" s="332" t="s">
        <v>616</v>
      </c>
      <c r="Q322" s="334">
        <f>1131.67+2155.328</f>
        <v>3286.998</v>
      </c>
      <c r="R322" s="334">
        <v>8.6980000000000004</v>
      </c>
      <c r="S322" s="336">
        <f>84232.05+150911.68</f>
        <v>235143.72999999998</v>
      </c>
      <c r="T322" s="332" t="s">
        <v>609</v>
      </c>
      <c r="U322" s="331" t="s">
        <v>610</v>
      </c>
      <c r="V322" s="332"/>
      <c r="W322" s="337" t="s">
        <v>3257</v>
      </c>
      <c r="X322" s="338" t="s">
        <v>617</v>
      </c>
      <c r="Y322" s="339">
        <v>45071.647222222222</v>
      </c>
      <c r="Z322" s="339">
        <v>45075.458333333336</v>
      </c>
      <c r="AA322" s="340">
        <v>45076</v>
      </c>
      <c r="AB322" s="340">
        <v>45075</v>
      </c>
      <c r="AC322" s="341" t="s">
        <v>1010</v>
      </c>
      <c r="AD322" s="335"/>
      <c r="AE322" s="340">
        <v>45072</v>
      </c>
      <c r="AF322" s="332">
        <v>183822</v>
      </c>
      <c r="AG322" s="342">
        <v>1990</v>
      </c>
      <c r="AH322" s="342">
        <v>251.62</v>
      </c>
      <c r="AI322" s="342">
        <v>127.2</v>
      </c>
      <c r="AJ322" s="342">
        <v>0</v>
      </c>
      <c r="AK322" s="336">
        <v>0</v>
      </c>
      <c r="AL322" s="343">
        <v>25</v>
      </c>
      <c r="AM322" s="344">
        <v>0</v>
      </c>
      <c r="AN322" s="344">
        <v>0</v>
      </c>
      <c r="AO322" s="344">
        <v>0</v>
      </c>
      <c r="AP322" s="344">
        <v>0</v>
      </c>
      <c r="AQ322" s="344">
        <v>326.43</v>
      </c>
      <c r="AR322" s="336">
        <v>0</v>
      </c>
      <c r="AS322" s="344">
        <v>0</v>
      </c>
      <c r="AT322" s="345">
        <f t="shared" ref="AT322:AT336" si="18">AG322+AH322+AI322+AJ322+AK322+AL322+AM322+AN322+AO322+AP322+AQ322</f>
        <v>2720.2499999999995</v>
      </c>
      <c r="AU322" s="345">
        <f t="shared" ref="AU322:AU336" si="19">AT322</f>
        <v>2720.2499999999995</v>
      </c>
      <c r="AV322" s="332" t="s">
        <v>3258</v>
      </c>
      <c r="AW322" s="332" t="s">
        <v>395</v>
      </c>
      <c r="AX322" s="346">
        <v>0.63194444444444442</v>
      </c>
      <c r="AY322" s="346">
        <v>0.69305555555555554</v>
      </c>
      <c r="AZ322" s="347" t="s">
        <v>613</v>
      </c>
      <c r="BA322" s="348"/>
      <c r="BB322" s="348"/>
      <c r="BC322" s="348"/>
      <c r="BD322" s="348"/>
      <c r="BE322" s="348"/>
      <c r="BF322" s="348"/>
      <c r="BG322" s="348"/>
      <c r="BH322" s="348"/>
      <c r="BI322" s="348"/>
      <c r="BJ322" s="348"/>
      <c r="BK322" s="348"/>
      <c r="BL322" s="348"/>
      <c r="BM322" s="348"/>
      <c r="BN322" s="348"/>
      <c r="BO322" s="348"/>
      <c r="BP322" s="348"/>
      <c r="BQ322" s="348"/>
      <c r="BR322" s="348"/>
      <c r="BS322" s="348"/>
      <c r="BT322" s="348"/>
      <c r="BU322" s="348"/>
      <c r="BV322" s="348"/>
      <c r="BW322" s="348"/>
      <c r="BX322" s="348"/>
      <c r="BY322" s="348"/>
      <c r="BZ322" s="348"/>
      <c r="CA322" s="348"/>
      <c r="CB322" s="348"/>
      <c r="CC322" s="348"/>
      <c r="CD322" s="348"/>
      <c r="CE322" s="348"/>
      <c r="CF322" s="348"/>
      <c r="CG322" s="348"/>
    </row>
    <row r="323" spans="1:85" x14ac:dyDescent="0.35">
      <c r="A323" s="380">
        <v>45058.661111111112</v>
      </c>
      <c r="B323" s="300">
        <v>45047</v>
      </c>
      <c r="C323" s="291" t="s">
        <v>622</v>
      </c>
      <c r="D323" s="295"/>
      <c r="E323" s="295" t="s">
        <v>3259</v>
      </c>
      <c r="F323" s="296" t="s">
        <v>559</v>
      </c>
      <c r="G323" s="295" t="s">
        <v>2109</v>
      </c>
      <c r="H323" s="297" t="s">
        <v>3260</v>
      </c>
      <c r="I323" s="365" t="s">
        <v>3261</v>
      </c>
      <c r="J323" s="295">
        <v>5014</v>
      </c>
      <c r="K323" s="295" t="s">
        <v>3262</v>
      </c>
      <c r="L323" s="298" t="s">
        <v>606</v>
      </c>
      <c r="M323" s="301" t="s">
        <v>607</v>
      </c>
      <c r="N323" s="295">
        <v>64390</v>
      </c>
      <c r="O323" s="302">
        <v>5</v>
      </c>
      <c r="P323" s="301" t="s">
        <v>616</v>
      </c>
      <c r="Q323" s="303">
        <v>830</v>
      </c>
      <c r="R323" s="303">
        <v>2.125</v>
      </c>
      <c r="S323" s="304">
        <v>147788.31</v>
      </c>
      <c r="T323" s="301" t="s">
        <v>609</v>
      </c>
      <c r="U323" s="298" t="s">
        <v>610</v>
      </c>
      <c r="V323" s="301"/>
      <c r="W323" s="305" t="s">
        <v>3263</v>
      </c>
      <c r="X323" s="224" t="s">
        <v>3264</v>
      </c>
      <c r="Y323" s="225">
        <v>45075.407638888886</v>
      </c>
      <c r="Z323" s="225">
        <v>45076.416666666664</v>
      </c>
      <c r="AA323" s="226">
        <v>45076</v>
      </c>
      <c r="AB323" s="324">
        <v>45076</v>
      </c>
      <c r="AC323" s="306" t="s">
        <v>635</v>
      </c>
      <c r="AD323" s="293"/>
      <c r="AE323" s="226">
        <v>45075</v>
      </c>
      <c r="AF323" s="301">
        <v>184076</v>
      </c>
      <c r="AG323" s="307">
        <v>620.9</v>
      </c>
      <c r="AH323" s="307">
        <v>91.44</v>
      </c>
      <c r="AI323" s="307">
        <v>84.8</v>
      </c>
      <c r="AJ323" s="307">
        <v>47.79</v>
      </c>
      <c r="AK323" s="308">
        <v>0</v>
      </c>
      <c r="AL323" s="309">
        <v>25</v>
      </c>
      <c r="AM323" s="310">
        <v>0</v>
      </c>
      <c r="AN323" s="310">
        <v>0</v>
      </c>
      <c r="AO323" s="310">
        <v>0</v>
      </c>
      <c r="AP323" s="310">
        <v>0</v>
      </c>
      <c r="AQ323" s="310">
        <v>118.63</v>
      </c>
      <c r="AR323" s="308">
        <v>0</v>
      </c>
      <c r="AS323" s="310">
        <v>0</v>
      </c>
      <c r="AT323" s="160">
        <f t="shared" si="18"/>
        <v>988.55999999999983</v>
      </c>
      <c r="AU323" s="160">
        <f t="shared" si="19"/>
        <v>988.55999999999983</v>
      </c>
      <c r="AV323" s="301" t="s">
        <v>1008</v>
      </c>
      <c r="AW323" s="301" t="s">
        <v>395</v>
      </c>
      <c r="AX323" s="311">
        <v>0.5</v>
      </c>
      <c r="AY323" s="311">
        <v>0.61805555555555558</v>
      </c>
      <c r="AZ323" s="1" t="s">
        <v>613</v>
      </c>
    </row>
    <row r="324" spans="1:85" x14ac:dyDescent="0.35">
      <c r="A324" s="380">
        <v>45058.665277777778</v>
      </c>
      <c r="B324" s="300">
        <v>45047</v>
      </c>
      <c r="C324" s="291" t="s">
        <v>622</v>
      </c>
      <c r="D324" s="295"/>
      <c r="E324" s="295" t="s">
        <v>3265</v>
      </c>
      <c r="F324" s="296" t="s">
        <v>562</v>
      </c>
      <c r="G324" s="295" t="s">
        <v>2109</v>
      </c>
      <c r="H324" s="297" t="s">
        <v>3266</v>
      </c>
      <c r="I324" s="365" t="s">
        <v>3267</v>
      </c>
      <c r="J324" s="295">
        <v>5010</v>
      </c>
      <c r="K324" s="295" t="s">
        <v>3268</v>
      </c>
      <c r="L324" s="298" t="s">
        <v>606</v>
      </c>
      <c r="M324" s="301" t="s">
        <v>607</v>
      </c>
      <c r="N324" s="295">
        <v>64370</v>
      </c>
      <c r="O324" s="302">
        <v>6</v>
      </c>
      <c r="P324" s="301" t="s">
        <v>911</v>
      </c>
      <c r="Q324" s="303">
        <v>25751</v>
      </c>
      <c r="R324" s="303">
        <v>6.21</v>
      </c>
      <c r="S324" s="304">
        <v>645400.4</v>
      </c>
      <c r="T324" s="301" t="s">
        <v>609</v>
      </c>
      <c r="U324" s="298" t="s">
        <v>610</v>
      </c>
      <c r="V324" s="301"/>
      <c r="W324" s="305" t="s">
        <v>3269</v>
      </c>
      <c r="X324" s="224" t="s">
        <v>2343</v>
      </c>
      <c r="Y324" s="225">
        <v>45071.652777777781</v>
      </c>
      <c r="Z324" s="225">
        <v>45075.416666666664</v>
      </c>
      <c r="AA324" s="226">
        <v>45075</v>
      </c>
      <c r="AB324" s="324">
        <v>45075</v>
      </c>
      <c r="AC324" s="306" t="s">
        <v>2803</v>
      </c>
      <c r="AD324" s="293"/>
      <c r="AE324" s="226">
        <v>45072</v>
      </c>
      <c r="AF324" s="301">
        <v>183819</v>
      </c>
      <c r="AG324" s="307">
        <f>2755+688.75</f>
        <v>3443.75</v>
      </c>
      <c r="AH324" s="307">
        <v>501.39</v>
      </c>
      <c r="AI324" s="307">
        <v>254.4</v>
      </c>
      <c r="AJ324" s="307">
        <v>545.4</v>
      </c>
      <c r="AK324" s="308">
        <v>0</v>
      </c>
      <c r="AL324" s="309">
        <v>25</v>
      </c>
      <c r="AM324" s="310">
        <v>0</v>
      </c>
      <c r="AN324" s="310">
        <v>0</v>
      </c>
      <c r="AO324" s="310">
        <v>0</v>
      </c>
      <c r="AP324" s="310">
        <v>0</v>
      </c>
      <c r="AQ324" s="310">
        <v>650.45000000000005</v>
      </c>
      <c r="AR324" s="308">
        <v>0</v>
      </c>
      <c r="AS324" s="310">
        <v>0</v>
      </c>
      <c r="AT324" s="160">
        <f t="shared" si="18"/>
        <v>5420.3899999999994</v>
      </c>
      <c r="AU324" s="160">
        <f t="shared" si="19"/>
        <v>5420.3899999999994</v>
      </c>
      <c r="AV324" s="301" t="s">
        <v>3270</v>
      </c>
      <c r="AW324" s="301" t="s">
        <v>395</v>
      </c>
      <c r="AX324" s="311">
        <v>0.60625000000000007</v>
      </c>
      <c r="AY324" s="311">
        <v>0.7055555555555556</v>
      </c>
      <c r="AZ324" s="212" t="s">
        <v>613</v>
      </c>
    </row>
    <row r="325" spans="1:85" x14ac:dyDescent="0.35">
      <c r="A325" s="380">
        <v>45058.665972222225</v>
      </c>
      <c r="B325" s="300">
        <v>45047</v>
      </c>
      <c r="C325" s="291" t="s">
        <v>622</v>
      </c>
      <c r="D325" s="295"/>
      <c r="E325" s="295" t="s">
        <v>3271</v>
      </c>
      <c r="F325" s="296" t="s">
        <v>559</v>
      </c>
      <c r="G325" s="295" t="s">
        <v>2109</v>
      </c>
      <c r="H325" s="297" t="s">
        <v>3272</v>
      </c>
      <c r="I325" s="365" t="s">
        <v>3273</v>
      </c>
      <c r="J325" s="295">
        <v>5010</v>
      </c>
      <c r="K325" s="295" t="s">
        <v>3274</v>
      </c>
      <c r="L325" s="298" t="s">
        <v>606</v>
      </c>
      <c r="M325" s="301" t="s">
        <v>607</v>
      </c>
      <c r="N325" s="295">
        <v>64371</v>
      </c>
      <c r="O325" s="302">
        <v>3</v>
      </c>
      <c r="P325" s="301" t="s">
        <v>616</v>
      </c>
      <c r="Q325" s="303">
        <v>6636</v>
      </c>
      <c r="R325" s="303">
        <v>5.85</v>
      </c>
      <c r="S325" s="304">
        <v>221997.02</v>
      </c>
      <c r="T325" s="301" t="s">
        <v>609</v>
      </c>
      <c r="U325" s="298" t="s">
        <v>610</v>
      </c>
      <c r="V325" s="301"/>
      <c r="W325" s="305" t="s">
        <v>3275</v>
      </c>
      <c r="X325" s="224" t="s">
        <v>2364</v>
      </c>
      <c r="Y325" s="225">
        <v>45071.660416666666</v>
      </c>
      <c r="Z325" s="225">
        <v>45075.375</v>
      </c>
      <c r="AA325" s="226">
        <v>45075</v>
      </c>
      <c r="AB325" s="324">
        <v>45075</v>
      </c>
      <c r="AC325" s="306" t="s">
        <v>1010</v>
      </c>
      <c r="AD325" s="293"/>
      <c r="AE325" s="226">
        <v>45072</v>
      </c>
      <c r="AF325" s="301">
        <v>183804</v>
      </c>
      <c r="AG325" s="307">
        <v>1990</v>
      </c>
      <c r="AH325" s="307">
        <v>265.95</v>
      </c>
      <c r="AI325" s="307">
        <v>127.2</v>
      </c>
      <c r="AJ325" s="307">
        <v>122</v>
      </c>
      <c r="AK325" s="308">
        <v>0</v>
      </c>
      <c r="AL325" s="309">
        <v>25</v>
      </c>
      <c r="AM325" s="310">
        <v>0</v>
      </c>
      <c r="AN325" s="310">
        <v>0</v>
      </c>
      <c r="AO325" s="310">
        <v>0</v>
      </c>
      <c r="AP325" s="310">
        <v>0</v>
      </c>
      <c r="AQ325" s="310">
        <v>345.02</v>
      </c>
      <c r="AR325" s="308">
        <v>0</v>
      </c>
      <c r="AS325" s="310">
        <v>0</v>
      </c>
      <c r="AT325" s="160">
        <f t="shared" si="18"/>
        <v>2875.1699999999996</v>
      </c>
      <c r="AU325" s="160">
        <f t="shared" si="19"/>
        <v>2875.1699999999996</v>
      </c>
      <c r="AV325" s="301" t="s">
        <v>3276</v>
      </c>
      <c r="AW325" s="301" t="s">
        <v>395</v>
      </c>
      <c r="AX325" s="311">
        <v>0.66805555555555562</v>
      </c>
      <c r="AY325" s="311">
        <v>0.71944444444444444</v>
      </c>
      <c r="AZ325" s="212" t="s">
        <v>613</v>
      </c>
    </row>
    <row r="326" spans="1:85" ht="15.5" x14ac:dyDescent="0.35">
      <c r="A326" s="380">
        <v>45062.380555555559</v>
      </c>
      <c r="B326" s="300">
        <v>45047</v>
      </c>
      <c r="C326" s="291" t="s">
        <v>622</v>
      </c>
      <c r="D326" s="295"/>
      <c r="E326" s="295" t="s">
        <v>3277</v>
      </c>
      <c r="F326" s="296" t="s">
        <v>562</v>
      </c>
      <c r="G326" s="295" t="s">
        <v>2109</v>
      </c>
      <c r="H326" s="297" t="s">
        <v>3243</v>
      </c>
      <c r="I326" s="365" t="s">
        <v>3244</v>
      </c>
      <c r="J326" s="295">
        <v>5013</v>
      </c>
      <c r="K326" s="295" t="s">
        <v>3245</v>
      </c>
      <c r="L326" s="298" t="s">
        <v>606</v>
      </c>
      <c r="M326" s="301" t="s">
        <v>607</v>
      </c>
      <c r="N326" s="295">
        <v>64398</v>
      </c>
      <c r="O326" s="302">
        <v>12</v>
      </c>
      <c r="P326" s="301" t="s">
        <v>648</v>
      </c>
      <c r="Q326" s="303">
        <v>23293</v>
      </c>
      <c r="R326" s="303">
        <f>12*3</f>
        <v>36</v>
      </c>
      <c r="S326" s="304">
        <v>589187.75</v>
      </c>
      <c r="T326" s="301" t="s">
        <v>609</v>
      </c>
      <c r="U326" s="298" t="s">
        <v>610</v>
      </c>
      <c r="V326" s="301"/>
      <c r="W326" s="305" t="s">
        <v>3246</v>
      </c>
      <c r="X326" s="224" t="s">
        <v>615</v>
      </c>
      <c r="Y326" s="225">
        <v>45075.447222222225</v>
      </c>
      <c r="Z326" s="225">
        <v>45077.416666666664</v>
      </c>
      <c r="AA326" s="226">
        <v>45078</v>
      </c>
      <c r="AB326" s="324">
        <v>45078</v>
      </c>
      <c r="AC326" s="306" t="s">
        <v>628</v>
      </c>
      <c r="AD326" s="386" t="s">
        <v>3278</v>
      </c>
      <c r="AE326" s="226">
        <v>45076</v>
      </c>
      <c r="AF326" s="301">
        <v>184239</v>
      </c>
      <c r="AG326" s="307">
        <v>2755</v>
      </c>
      <c r="AH326" s="307">
        <v>408.9</v>
      </c>
      <c r="AI326" s="307">
        <v>212</v>
      </c>
      <c r="AJ326" s="307">
        <v>489.19</v>
      </c>
      <c r="AK326" s="308">
        <v>0</v>
      </c>
      <c r="AL326" s="309">
        <v>25</v>
      </c>
      <c r="AM326" s="310">
        <v>0</v>
      </c>
      <c r="AN326" s="310">
        <v>0</v>
      </c>
      <c r="AO326" s="310">
        <v>0</v>
      </c>
      <c r="AP326" s="310">
        <v>0</v>
      </c>
      <c r="AQ326" s="310">
        <v>530.47</v>
      </c>
      <c r="AR326" s="308">
        <v>0</v>
      </c>
      <c r="AS326" s="310">
        <v>0</v>
      </c>
      <c r="AT326" s="160">
        <f t="shared" si="18"/>
        <v>4420.5600000000004</v>
      </c>
      <c r="AU326" s="160">
        <f t="shared" si="19"/>
        <v>4420.5600000000004</v>
      </c>
      <c r="AV326" s="301" t="s">
        <v>3279</v>
      </c>
      <c r="AW326" s="301" t="s">
        <v>395</v>
      </c>
      <c r="AX326" s="311">
        <v>0.33333333333333331</v>
      </c>
      <c r="AY326" s="311">
        <v>0.58958333333333335</v>
      </c>
      <c r="AZ326" s="1" t="s">
        <v>613</v>
      </c>
    </row>
    <row r="327" spans="1:85" x14ac:dyDescent="0.35">
      <c r="A327" s="380">
        <v>45062.404861111114</v>
      </c>
      <c r="B327" s="300">
        <v>45047</v>
      </c>
      <c r="C327" s="291" t="s">
        <v>622</v>
      </c>
      <c r="D327" s="295"/>
      <c r="E327" s="295" t="s">
        <v>3280</v>
      </c>
      <c r="F327" s="296" t="s">
        <v>562</v>
      </c>
      <c r="G327" s="295" t="s">
        <v>2109</v>
      </c>
      <c r="H327" s="297" t="s">
        <v>3281</v>
      </c>
      <c r="I327" s="365" t="s">
        <v>3282</v>
      </c>
      <c r="J327" s="295">
        <v>5013</v>
      </c>
      <c r="K327" s="295" t="s">
        <v>3283</v>
      </c>
      <c r="L327" s="298" t="s">
        <v>606</v>
      </c>
      <c r="M327" s="301" t="s">
        <v>607</v>
      </c>
      <c r="N327" s="295">
        <v>64389</v>
      </c>
      <c r="O327" s="302">
        <v>13</v>
      </c>
      <c r="P327" s="301" t="s">
        <v>648</v>
      </c>
      <c r="Q327" s="303">
        <v>22730</v>
      </c>
      <c r="R327" s="303">
        <v>34.58</v>
      </c>
      <c r="S327" s="304">
        <v>673685.25</v>
      </c>
      <c r="T327" s="301" t="s">
        <v>609</v>
      </c>
      <c r="U327" s="298" t="s">
        <v>610</v>
      </c>
      <c r="V327" s="301"/>
      <c r="W327" s="305" t="s">
        <v>3284</v>
      </c>
      <c r="X327" s="224" t="s">
        <v>615</v>
      </c>
      <c r="Y327" s="225">
        <v>45075.402083333334</v>
      </c>
      <c r="Z327" s="225">
        <v>45077.333333333336</v>
      </c>
      <c r="AA327" s="226">
        <v>45077</v>
      </c>
      <c r="AB327" s="324">
        <v>45077</v>
      </c>
      <c r="AC327" s="306" t="s">
        <v>628</v>
      </c>
      <c r="AD327" s="293"/>
      <c r="AE327" s="226">
        <v>45076</v>
      </c>
      <c r="AF327" s="301">
        <v>184227</v>
      </c>
      <c r="AG327" s="307">
        <v>2755</v>
      </c>
      <c r="AH327" s="307">
        <v>418.83</v>
      </c>
      <c r="AI327" s="307">
        <v>212</v>
      </c>
      <c r="AJ327" s="307">
        <v>573.69000000000005</v>
      </c>
      <c r="AK327" s="308">
        <v>0</v>
      </c>
      <c r="AL327" s="309">
        <v>25</v>
      </c>
      <c r="AM327" s="310">
        <v>0</v>
      </c>
      <c r="AN327" s="310">
        <v>0</v>
      </c>
      <c r="AO327" s="310">
        <v>0</v>
      </c>
      <c r="AP327" s="310">
        <v>0</v>
      </c>
      <c r="AQ327" s="310">
        <v>543.34</v>
      </c>
      <c r="AR327" s="308">
        <v>0</v>
      </c>
      <c r="AS327" s="310">
        <v>0</v>
      </c>
      <c r="AT327" s="160">
        <f t="shared" si="18"/>
        <v>4527.8599999999997</v>
      </c>
      <c r="AU327" s="160">
        <f t="shared" si="19"/>
        <v>4527.8599999999997</v>
      </c>
      <c r="AV327" s="301" t="s">
        <v>3285</v>
      </c>
      <c r="AW327" s="301" t="s">
        <v>395</v>
      </c>
      <c r="AX327" s="311">
        <v>0.51527777777777783</v>
      </c>
      <c r="AY327" s="311">
        <v>0.67986111111111114</v>
      </c>
      <c r="AZ327" s="1" t="s">
        <v>613</v>
      </c>
    </row>
    <row r="328" spans="1:85" x14ac:dyDescent="0.35">
      <c r="A328" s="380">
        <v>45063.46597222222</v>
      </c>
      <c r="B328" s="300">
        <v>45047</v>
      </c>
      <c r="C328" s="291" t="s">
        <v>622</v>
      </c>
      <c r="D328" s="295"/>
      <c r="E328" s="295" t="s">
        <v>3286</v>
      </c>
      <c r="F328" s="296" t="s">
        <v>562</v>
      </c>
      <c r="G328" s="295" t="s">
        <v>2109</v>
      </c>
      <c r="H328" s="297" t="s">
        <v>3287</v>
      </c>
      <c r="I328" s="365" t="s">
        <v>3288</v>
      </c>
      <c r="J328" s="295">
        <v>5010</v>
      </c>
      <c r="K328" s="295" t="s">
        <v>3151</v>
      </c>
      <c r="L328" s="298" t="s">
        <v>606</v>
      </c>
      <c r="M328" s="301" t="s">
        <v>607</v>
      </c>
      <c r="N328" s="295">
        <v>64419</v>
      </c>
      <c r="O328" s="302">
        <v>3</v>
      </c>
      <c r="P328" s="301" t="s">
        <v>648</v>
      </c>
      <c r="Q328" s="303">
        <v>152827.31</v>
      </c>
      <c r="R328" s="303">
        <v>7.1139999999999999</v>
      </c>
      <c r="S328" s="304">
        <v>152827.31</v>
      </c>
      <c r="T328" s="301" t="s">
        <v>609</v>
      </c>
      <c r="U328" s="298" t="s">
        <v>610</v>
      </c>
      <c r="V328" s="301"/>
      <c r="W328" s="305" t="s">
        <v>3289</v>
      </c>
      <c r="X328" s="224" t="s">
        <v>3290</v>
      </c>
      <c r="Y328" s="225">
        <v>45077.46597222222</v>
      </c>
      <c r="Z328" s="225">
        <v>45078.5</v>
      </c>
      <c r="AA328" s="226">
        <v>45079</v>
      </c>
      <c r="AB328" s="324">
        <v>45079</v>
      </c>
      <c r="AC328" s="306" t="s">
        <v>628</v>
      </c>
      <c r="AD328" s="293"/>
      <c r="AE328" s="226">
        <v>45077</v>
      </c>
      <c r="AF328" s="301">
        <v>184345</v>
      </c>
      <c r="AG328" s="307">
        <v>1990</v>
      </c>
      <c r="AH328" s="307">
        <v>257.83</v>
      </c>
      <c r="AI328" s="307">
        <v>127.2</v>
      </c>
      <c r="AJ328" s="307">
        <v>52.83</v>
      </c>
      <c r="AK328" s="308">
        <v>0</v>
      </c>
      <c r="AL328" s="309">
        <v>25</v>
      </c>
      <c r="AM328" s="310">
        <v>0</v>
      </c>
      <c r="AN328" s="310">
        <v>0</v>
      </c>
      <c r="AO328" s="310">
        <v>0</v>
      </c>
      <c r="AP328" s="310">
        <v>0</v>
      </c>
      <c r="AQ328" s="310">
        <v>334.48</v>
      </c>
      <c r="AR328" s="308">
        <v>0</v>
      </c>
      <c r="AS328" s="310">
        <v>0</v>
      </c>
      <c r="AT328" s="160">
        <f t="shared" si="18"/>
        <v>2787.3399999999997</v>
      </c>
      <c r="AU328" s="160">
        <f t="shared" si="19"/>
        <v>2787.3399999999997</v>
      </c>
      <c r="AV328" s="301" t="s">
        <v>3113</v>
      </c>
      <c r="AW328" s="301" t="s">
        <v>395</v>
      </c>
      <c r="AX328" s="311">
        <v>0.45</v>
      </c>
      <c r="AY328" s="311">
        <v>0.58333333333333337</v>
      </c>
      <c r="AZ328" s="1" t="s">
        <v>613</v>
      </c>
    </row>
    <row r="329" spans="1:85" x14ac:dyDescent="0.35">
      <c r="A329" s="380">
        <v>45063.46597222222</v>
      </c>
      <c r="B329" s="300">
        <v>45047</v>
      </c>
      <c r="C329" s="291" t="s">
        <v>622</v>
      </c>
      <c r="D329" s="295"/>
      <c r="E329" s="295" t="s">
        <v>3286</v>
      </c>
      <c r="F329" s="296" t="s">
        <v>562</v>
      </c>
      <c r="G329" s="295" t="s">
        <v>2109</v>
      </c>
      <c r="H329" s="297" t="s">
        <v>3291</v>
      </c>
      <c r="I329" s="365" t="s">
        <v>3292</v>
      </c>
      <c r="J329" s="295">
        <v>5010</v>
      </c>
      <c r="K329" s="295" t="s">
        <v>3293</v>
      </c>
      <c r="L329" s="298" t="s">
        <v>606</v>
      </c>
      <c r="M329" s="301" t="s">
        <v>607</v>
      </c>
      <c r="N329" s="295">
        <v>64422</v>
      </c>
      <c r="O329" s="302">
        <v>4</v>
      </c>
      <c r="P329" s="301" t="s">
        <v>648</v>
      </c>
      <c r="Q329" s="303">
        <v>14292</v>
      </c>
      <c r="R329" s="303">
        <v>4</v>
      </c>
      <c r="S329" s="304">
        <v>176362.69</v>
      </c>
      <c r="T329" s="301" t="s">
        <v>609</v>
      </c>
      <c r="U329" s="298" t="s">
        <v>610</v>
      </c>
      <c r="V329" s="301"/>
      <c r="W329" s="305" t="s">
        <v>3294</v>
      </c>
      <c r="X329" s="224" t="s">
        <v>564</v>
      </c>
      <c r="Y329" s="225">
        <v>45078.414583333331</v>
      </c>
      <c r="Z329" s="352">
        <v>45079.666666666664</v>
      </c>
      <c r="AA329" s="226">
        <v>45082</v>
      </c>
      <c r="AB329" s="324">
        <v>45082</v>
      </c>
      <c r="AC329" s="306" t="s">
        <v>628</v>
      </c>
      <c r="AD329" s="293"/>
      <c r="AE329" s="226">
        <v>45078</v>
      </c>
      <c r="AF329" s="301">
        <v>184491</v>
      </c>
      <c r="AG329" s="307">
        <v>2755</v>
      </c>
      <c r="AH329" s="307">
        <v>409.39</v>
      </c>
      <c r="AI329" s="307">
        <v>291</v>
      </c>
      <c r="AJ329" s="307">
        <v>76.36</v>
      </c>
      <c r="AK329" s="308">
        <v>338</v>
      </c>
      <c r="AL329" s="309">
        <v>25</v>
      </c>
      <c r="AM329" s="310">
        <v>0</v>
      </c>
      <c r="AN329" s="310">
        <v>0</v>
      </c>
      <c r="AO329" s="310">
        <v>0</v>
      </c>
      <c r="AP329" s="310">
        <v>0</v>
      </c>
      <c r="AQ329" s="310">
        <v>531.1</v>
      </c>
      <c r="AR329" s="308">
        <v>0</v>
      </c>
      <c r="AS329" s="310">
        <v>0</v>
      </c>
      <c r="AT329" s="160">
        <f t="shared" si="18"/>
        <v>4425.8500000000004</v>
      </c>
      <c r="AU329" s="160">
        <f t="shared" si="19"/>
        <v>4425.8500000000004</v>
      </c>
      <c r="AV329" s="301" t="s">
        <v>3295</v>
      </c>
      <c r="AW329" s="301" t="s">
        <v>395</v>
      </c>
      <c r="AX329" s="311">
        <v>0.31944444444444448</v>
      </c>
      <c r="AY329" s="311">
        <v>0.67291666666666661</v>
      </c>
      <c r="AZ329" s="1" t="s">
        <v>613</v>
      </c>
    </row>
    <row r="330" spans="1:85" x14ac:dyDescent="0.35">
      <c r="A330" s="380">
        <v>45063.46597222222</v>
      </c>
      <c r="B330" s="300">
        <v>45047</v>
      </c>
      <c r="C330" s="291" t="s">
        <v>622</v>
      </c>
      <c r="D330" s="295"/>
      <c r="E330" s="295" t="s">
        <v>3286</v>
      </c>
      <c r="F330" s="296" t="s">
        <v>562</v>
      </c>
      <c r="G330" s="295" t="s">
        <v>2109</v>
      </c>
      <c r="H330" s="297" t="s">
        <v>3296</v>
      </c>
      <c r="I330" s="365" t="s">
        <v>3297</v>
      </c>
      <c r="J330" s="295">
        <v>5010</v>
      </c>
      <c r="K330" s="295" t="s">
        <v>3298</v>
      </c>
      <c r="L330" s="298" t="s">
        <v>606</v>
      </c>
      <c r="M330" s="301" t="s">
        <v>607</v>
      </c>
      <c r="N330" s="295">
        <v>64430</v>
      </c>
      <c r="O330" s="302">
        <v>5</v>
      </c>
      <c r="P330" s="301" t="s">
        <v>648</v>
      </c>
      <c r="Q330" s="303">
        <v>11580</v>
      </c>
      <c r="R330" s="303">
        <v>41</v>
      </c>
      <c r="S330" s="304">
        <v>171615.86</v>
      </c>
      <c r="T330" s="301" t="s">
        <v>609</v>
      </c>
      <c r="U330" s="298" t="s">
        <v>610</v>
      </c>
      <c r="V330" s="301"/>
      <c r="W330" s="305" t="s">
        <v>3299</v>
      </c>
      <c r="X330" s="224" t="s">
        <v>564</v>
      </c>
      <c r="Y330" s="299">
        <v>45078.720138888886</v>
      </c>
      <c r="Z330" s="225">
        <v>45082.541666666664</v>
      </c>
      <c r="AA330" s="226">
        <v>45083</v>
      </c>
      <c r="AB330" s="324">
        <v>45083</v>
      </c>
      <c r="AC330" s="306" t="s">
        <v>3300</v>
      </c>
      <c r="AD330" s="293"/>
      <c r="AE330" s="226">
        <v>45079</v>
      </c>
      <c r="AF330" s="301">
        <v>184730</v>
      </c>
      <c r="AG330" s="307">
        <v>2755</v>
      </c>
      <c r="AH330" s="307">
        <v>408.83</v>
      </c>
      <c r="AI330" s="307">
        <v>291</v>
      </c>
      <c r="AJ330" s="307">
        <v>71.62</v>
      </c>
      <c r="AK330" s="308">
        <v>338</v>
      </c>
      <c r="AL330" s="309">
        <v>25</v>
      </c>
      <c r="AM330" s="310">
        <v>0</v>
      </c>
      <c r="AN330" s="310">
        <v>0</v>
      </c>
      <c r="AO330" s="310">
        <v>0</v>
      </c>
      <c r="AP330" s="310">
        <v>0</v>
      </c>
      <c r="AQ330" s="310">
        <v>530.38</v>
      </c>
      <c r="AR330" s="308">
        <v>0</v>
      </c>
      <c r="AS330" s="310">
        <v>0</v>
      </c>
      <c r="AT330" s="160">
        <f t="shared" si="18"/>
        <v>4419.83</v>
      </c>
      <c r="AU330" s="160">
        <f t="shared" si="19"/>
        <v>4419.83</v>
      </c>
      <c r="AV330" s="301" t="s">
        <v>3301</v>
      </c>
      <c r="AW330" s="301" t="s">
        <v>395</v>
      </c>
      <c r="AX330" s="311">
        <v>0.35972222222222222</v>
      </c>
      <c r="AY330" s="311">
        <v>0.47986111111111113</v>
      </c>
      <c r="AZ330" s="1" t="s">
        <v>613</v>
      </c>
    </row>
    <row r="331" spans="1:85" x14ac:dyDescent="0.35">
      <c r="A331" s="380">
        <v>45063.46597222222</v>
      </c>
      <c r="B331" s="300">
        <v>45047</v>
      </c>
      <c r="C331" s="291" t="s">
        <v>622</v>
      </c>
      <c r="D331" s="295"/>
      <c r="E331" s="295" t="s">
        <v>3286</v>
      </c>
      <c r="F331" s="296" t="s">
        <v>562</v>
      </c>
      <c r="G331" s="295" t="s">
        <v>2109</v>
      </c>
      <c r="H331" s="297" t="s">
        <v>3302</v>
      </c>
      <c r="I331" s="365" t="s">
        <v>3303</v>
      </c>
      <c r="J331" s="295">
        <v>5002</v>
      </c>
      <c r="K331" s="295" t="s">
        <v>3304</v>
      </c>
      <c r="L331" s="298" t="s">
        <v>606</v>
      </c>
      <c r="M331" s="301" t="s">
        <v>607</v>
      </c>
      <c r="N331" s="295">
        <v>64427</v>
      </c>
      <c r="O331" s="302">
        <v>110</v>
      </c>
      <c r="P331" s="301" t="s">
        <v>3305</v>
      </c>
      <c r="Q331" s="303">
        <v>7872</v>
      </c>
      <c r="R331" s="303">
        <v>11</v>
      </c>
      <c r="S331" s="304">
        <v>302741.11</v>
      </c>
      <c r="T331" s="301" t="s">
        <v>609</v>
      </c>
      <c r="U331" s="298" t="s">
        <v>610</v>
      </c>
      <c r="V331" s="301"/>
      <c r="W331" s="305" t="s">
        <v>3306</v>
      </c>
      <c r="X331" s="224" t="s">
        <v>3307</v>
      </c>
      <c r="Y331" s="225">
        <v>45078.472222222219</v>
      </c>
      <c r="Z331" s="349">
        <v>45082.625</v>
      </c>
      <c r="AA331" s="226">
        <v>45082</v>
      </c>
      <c r="AB331" s="324">
        <v>45083</v>
      </c>
      <c r="AC331" s="306" t="s">
        <v>1010</v>
      </c>
      <c r="AD331" s="293"/>
      <c r="AE331" s="226">
        <v>45079</v>
      </c>
      <c r="AF331" s="301">
        <v>184727</v>
      </c>
      <c r="AG331" s="307">
        <v>1990</v>
      </c>
      <c r="AH331" s="307">
        <v>345.56</v>
      </c>
      <c r="AI331" s="307">
        <v>127.2</v>
      </c>
      <c r="AJ331" s="307">
        <v>202.74</v>
      </c>
      <c r="AK331" s="308">
        <v>0</v>
      </c>
      <c r="AL331" s="309">
        <v>25</v>
      </c>
      <c r="AM331" s="310">
        <v>0</v>
      </c>
      <c r="AN331" s="310">
        <v>0</v>
      </c>
      <c r="AO331" s="310">
        <v>0</v>
      </c>
      <c r="AP331" s="310">
        <v>597</v>
      </c>
      <c r="AQ331" s="310">
        <v>448.3</v>
      </c>
      <c r="AR331" s="308">
        <v>0</v>
      </c>
      <c r="AS331" s="310">
        <v>0</v>
      </c>
      <c r="AT331" s="160">
        <f t="shared" si="18"/>
        <v>3735.8</v>
      </c>
      <c r="AU331" s="160">
        <f t="shared" si="19"/>
        <v>3735.8</v>
      </c>
      <c r="AV331" s="301" t="s">
        <v>3049</v>
      </c>
      <c r="AW331" s="301" t="s">
        <v>395</v>
      </c>
      <c r="AX331" s="311">
        <v>0.33333333333333331</v>
      </c>
      <c r="AY331" s="311">
        <v>0.39444444444444443</v>
      </c>
      <c r="AZ331" s="1" t="s">
        <v>613</v>
      </c>
    </row>
    <row r="332" spans="1:85" x14ac:dyDescent="0.35">
      <c r="A332" s="380">
        <v>45063.46597222222</v>
      </c>
      <c r="B332" s="300">
        <v>45047</v>
      </c>
      <c r="C332" s="291" t="s">
        <v>622</v>
      </c>
      <c r="D332" s="295"/>
      <c r="E332" s="295" t="s">
        <v>3286</v>
      </c>
      <c r="F332" s="296" t="s">
        <v>562</v>
      </c>
      <c r="G332" s="295" t="s">
        <v>2109</v>
      </c>
      <c r="H332" s="297" t="s">
        <v>3308</v>
      </c>
      <c r="I332" s="365" t="s">
        <v>3309</v>
      </c>
      <c r="J332" s="295">
        <v>5010</v>
      </c>
      <c r="K332" s="295" t="s">
        <v>3310</v>
      </c>
      <c r="L332" s="298" t="s">
        <v>606</v>
      </c>
      <c r="M332" s="301" t="s">
        <v>607</v>
      </c>
      <c r="N332" s="295">
        <v>64429</v>
      </c>
      <c r="O332" s="302">
        <v>7</v>
      </c>
      <c r="P332" s="301" t="s">
        <v>648</v>
      </c>
      <c r="Q332" s="303">
        <v>1650.62</v>
      </c>
      <c r="R332" s="303">
        <v>16.600999999999999</v>
      </c>
      <c r="S332" s="304">
        <v>230770.32</v>
      </c>
      <c r="T332" s="301" t="s">
        <v>609</v>
      </c>
      <c r="U332" s="298" t="s">
        <v>610</v>
      </c>
      <c r="V332" s="301"/>
      <c r="W332" s="305" t="s">
        <v>3311</v>
      </c>
      <c r="X332" s="224" t="s">
        <v>3312</v>
      </c>
      <c r="Y332" s="299">
        <v>45082.645138888889</v>
      </c>
      <c r="Z332" s="349">
        <v>45083.583333333336</v>
      </c>
      <c r="AA332" s="226">
        <v>45083</v>
      </c>
      <c r="AB332" s="324">
        <v>45083</v>
      </c>
      <c r="AC332" s="306" t="s">
        <v>628</v>
      </c>
      <c r="AD332" s="293"/>
      <c r="AE332" s="226">
        <v>45082</v>
      </c>
      <c r="AF332" s="301">
        <v>184857</v>
      </c>
      <c r="AG332" s="307">
        <v>2755</v>
      </c>
      <c r="AH332" s="307">
        <v>415.78</v>
      </c>
      <c r="AI332" s="307">
        <v>291</v>
      </c>
      <c r="AJ332" s="307">
        <v>130.77000000000001</v>
      </c>
      <c r="AK332" s="308">
        <v>338</v>
      </c>
      <c r="AL332" s="309">
        <v>25</v>
      </c>
      <c r="AM332" s="310">
        <v>0</v>
      </c>
      <c r="AN332" s="310">
        <v>0</v>
      </c>
      <c r="AO332" s="310">
        <v>0</v>
      </c>
      <c r="AP332" s="310">
        <v>0</v>
      </c>
      <c r="AQ332" s="310">
        <v>539.39</v>
      </c>
      <c r="AR332" s="308">
        <v>0</v>
      </c>
      <c r="AS332" s="310">
        <v>0</v>
      </c>
      <c r="AT332" s="160">
        <f t="shared" si="18"/>
        <v>4494.9399999999996</v>
      </c>
      <c r="AU332" s="160">
        <f t="shared" si="19"/>
        <v>4494.9399999999996</v>
      </c>
      <c r="AV332" s="301" t="s">
        <v>2888</v>
      </c>
      <c r="AW332" s="301" t="s">
        <v>395</v>
      </c>
      <c r="AX332" s="311">
        <v>0.47986111111111113</v>
      </c>
      <c r="AY332" s="311">
        <v>0.62916666666666665</v>
      </c>
      <c r="AZ332" s="1" t="s">
        <v>613</v>
      </c>
    </row>
    <row r="333" spans="1:85" x14ac:dyDescent="0.35">
      <c r="A333" s="380">
        <v>45063.46597222222</v>
      </c>
      <c r="B333" s="300">
        <v>45047</v>
      </c>
      <c r="C333" s="291" t="s">
        <v>622</v>
      </c>
      <c r="D333" s="295"/>
      <c r="E333" s="295" t="s">
        <v>3286</v>
      </c>
      <c r="F333" s="296" t="s">
        <v>562</v>
      </c>
      <c r="G333" s="295" t="s">
        <v>2109</v>
      </c>
      <c r="H333" s="297" t="s">
        <v>3313</v>
      </c>
      <c r="I333" s="365" t="s">
        <v>3314</v>
      </c>
      <c r="J333" s="295">
        <v>5002</v>
      </c>
      <c r="K333" s="295" t="s">
        <v>3315</v>
      </c>
      <c r="L333" s="298" t="s">
        <v>606</v>
      </c>
      <c r="M333" s="301" t="s">
        <v>607</v>
      </c>
      <c r="N333" s="295">
        <v>64473</v>
      </c>
      <c r="O333" s="302">
        <v>4</v>
      </c>
      <c r="P333" s="301" t="s">
        <v>616</v>
      </c>
      <c r="Q333" s="303">
        <f>4691</f>
        <v>4691</v>
      </c>
      <c r="R333" s="303">
        <v>53.372</v>
      </c>
      <c r="S333" s="304">
        <f>571981.23</f>
        <v>571981.23</v>
      </c>
      <c r="T333" s="301" t="s">
        <v>609</v>
      </c>
      <c r="U333" s="298" t="s">
        <v>610</v>
      </c>
      <c r="V333" s="301"/>
      <c r="W333" s="305" t="s">
        <v>3316</v>
      </c>
      <c r="X333" s="224" t="s">
        <v>3317</v>
      </c>
      <c r="Y333" s="299">
        <v>45083.397916666669</v>
      </c>
      <c r="Z333" s="299">
        <v>45084.625</v>
      </c>
      <c r="AA333" s="324">
        <v>45086</v>
      </c>
      <c r="AB333" s="324">
        <v>45086</v>
      </c>
      <c r="AC333" s="306" t="s">
        <v>628</v>
      </c>
      <c r="AD333" s="293"/>
      <c r="AE333" s="226">
        <v>45083</v>
      </c>
      <c r="AF333" s="301">
        <v>195093</v>
      </c>
      <c r="AG333" s="307">
        <v>2755</v>
      </c>
      <c r="AH333" s="307">
        <v>351.47</v>
      </c>
      <c r="AI333" s="307">
        <v>212</v>
      </c>
      <c r="AJ333" s="307">
        <v>0.22</v>
      </c>
      <c r="AK333" s="308">
        <v>0</v>
      </c>
      <c r="AL333" s="309">
        <v>25</v>
      </c>
      <c r="AM333" s="310">
        <v>0</v>
      </c>
      <c r="AN333" s="310">
        <v>0</v>
      </c>
      <c r="AO333" s="310">
        <v>0</v>
      </c>
      <c r="AP333" s="310">
        <v>0</v>
      </c>
      <c r="AQ333" s="310">
        <v>455.96</v>
      </c>
      <c r="AR333" s="308">
        <v>0</v>
      </c>
      <c r="AS333" s="310">
        <v>0</v>
      </c>
      <c r="AT333" s="160">
        <f t="shared" si="18"/>
        <v>3799.65</v>
      </c>
      <c r="AU333" s="160">
        <f t="shared" si="19"/>
        <v>3799.65</v>
      </c>
      <c r="AV333" s="301" t="s">
        <v>2888</v>
      </c>
      <c r="AW333" s="301" t="s">
        <v>395</v>
      </c>
      <c r="AX333" s="311">
        <v>0.3125</v>
      </c>
      <c r="AY333" s="311">
        <v>0.46875</v>
      </c>
      <c r="AZ333" s="1" t="s">
        <v>613</v>
      </c>
    </row>
    <row r="334" spans="1:85" x14ac:dyDescent="0.35">
      <c r="A334" s="382">
        <v>45063.46597222222</v>
      </c>
      <c r="B334" s="327">
        <v>45047</v>
      </c>
      <c r="C334" s="328" t="s">
        <v>622</v>
      </c>
      <c r="D334" s="329"/>
      <c r="E334" s="329" t="s">
        <v>3286</v>
      </c>
      <c r="F334" s="296" t="s">
        <v>562</v>
      </c>
      <c r="G334" s="295" t="s">
        <v>2109</v>
      </c>
      <c r="H334" s="297" t="s">
        <v>3313</v>
      </c>
      <c r="I334" s="365" t="s">
        <v>3314</v>
      </c>
      <c r="J334" s="295">
        <v>5002</v>
      </c>
      <c r="K334" s="295" t="s">
        <v>3315</v>
      </c>
      <c r="L334" s="298" t="s">
        <v>606</v>
      </c>
      <c r="M334" s="301" t="s">
        <v>607</v>
      </c>
      <c r="N334" s="295">
        <v>64474</v>
      </c>
      <c r="O334" s="302">
        <v>3</v>
      </c>
      <c r="P334" s="301" t="s">
        <v>616</v>
      </c>
      <c r="Q334" s="303">
        <f>8196</f>
        <v>8196</v>
      </c>
      <c r="R334" s="303">
        <v>53.372</v>
      </c>
      <c r="S334" s="304">
        <v>100217.05</v>
      </c>
      <c r="T334" s="301" t="s">
        <v>609</v>
      </c>
      <c r="U334" s="298" t="s">
        <v>610</v>
      </c>
      <c r="V334" s="301"/>
      <c r="W334" s="305" t="s">
        <v>3316</v>
      </c>
      <c r="X334" s="224" t="s">
        <v>3317</v>
      </c>
      <c r="Y334" s="299">
        <v>45083.397916666669</v>
      </c>
      <c r="Z334" s="299">
        <v>45084.625</v>
      </c>
      <c r="AA334" s="324">
        <v>45086</v>
      </c>
      <c r="AB334" s="324">
        <v>45086</v>
      </c>
      <c r="AC334" s="306" t="s">
        <v>628</v>
      </c>
      <c r="AD334" s="293"/>
      <c r="AE334" s="226">
        <v>45083</v>
      </c>
      <c r="AF334" s="301">
        <v>195089</v>
      </c>
      <c r="AG334" s="307">
        <v>2755</v>
      </c>
      <c r="AH334" s="307">
        <v>406.88</v>
      </c>
      <c r="AI334" s="307">
        <v>212</v>
      </c>
      <c r="AJ334" s="307">
        <v>471.98</v>
      </c>
      <c r="AK334" s="308">
        <v>0</v>
      </c>
      <c r="AL334" s="309">
        <v>25</v>
      </c>
      <c r="AM334" s="310">
        <v>0</v>
      </c>
      <c r="AN334" s="310">
        <v>0</v>
      </c>
      <c r="AO334" s="310">
        <v>0</v>
      </c>
      <c r="AP334" s="310">
        <v>0</v>
      </c>
      <c r="AQ334" s="310">
        <v>527.84</v>
      </c>
      <c r="AR334" s="308">
        <v>0</v>
      </c>
      <c r="AS334" s="310">
        <v>0</v>
      </c>
      <c r="AT334" s="160">
        <f t="shared" si="18"/>
        <v>4398.7</v>
      </c>
      <c r="AU334" s="160">
        <f t="shared" si="19"/>
        <v>4398.7</v>
      </c>
      <c r="AV334" s="301" t="s">
        <v>1020</v>
      </c>
      <c r="AW334" s="301" t="s">
        <v>395</v>
      </c>
      <c r="AX334" s="311">
        <v>0.33333333333333331</v>
      </c>
      <c r="AY334" s="311">
        <v>0.47916666666666669</v>
      </c>
      <c r="AZ334" s="1" t="s">
        <v>613</v>
      </c>
    </row>
    <row r="335" spans="1:85" x14ac:dyDescent="0.35">
      <c r="A335" s="380">
        <v>45063.46597222222</v>
      </c>
      <c r="B335" s="300">
        <v>45047</v>
      </c>
      <c r="C335" s="291" t="s">
        <v>622</v>
      </c>
      <c r="D335" s="295"/>
      <c r="E335" s="295" t="s">
        <v>3286</v>
      </c>
      <c r="F335" s="296" t="s">
        <v>559</v>
      </c>
      <c r="G335" s="295" t="s">
        <v>2109</v>
      </c>
      <c r="H335" s="297" t="s">
        <v>3318</v>
      </c>
      <c r="I335" s="365" t="s">
        <v>3319</v>
      </c>
      <c r="J335" s="295">
        <v>5010</v>
      </c>
      <c r="K335" s="295">
        <v>4700090672</v>
      </c>
      <c r="L335" s="298" t="s">
        <v>606</v>
      </c>
      <c r="M335" s="301" t="s">
        <v>607</v>
      </c>
      <c r="N335" s="295">
        <v>64462</v>
      </c>
      <c r="O335" s="302">
        <v>2</v>
      </c>
      <c r="P335" s="301" t="s">
        <v>648</v>
      </c>
      <c r="Q335" s="303">
        <v>449</v>
      </c>
      <c r="R335" s="303">
        <v>1.8</v>
      </c>
      <c r="S335" s="304">
        <v>8829.83</v>
      </c>
      <c r="T335" s="301" t="s">
        <v>609</v>
      </c>
      <c r="U335" s="298" t="s">
        <v>610</v>
      </c>
      <c r="V335" s="301"/>
      <c r="W335" s="305" t="s">
        <v>3320</v>
      </c>
      <c r="X335" s="224" t="s">
        <v>3321</v>
      </c>
      <c r="Y335" s="299">
        <v>45083.737500000003</v>
      </c>
      <c r="Z335" s="299">
        <v>45086.458333333336</v>
      </c>
      <c r="AA335" s="324">
        <v>45089</v>
      </c>
      <c r="AB335" s="324">
        <v>45089</v>
      </c>
      <c r="AC335" s="306" t="s">
        <v>628</v>
      </c>
      <c r="AD335" s="293" t="s">
        <v>3322</v>
      </c>
      <c r="AE335" s="226">
        <v>45090</v>
      </c>
      <c r="AF335" s="301">
        <v>185648</v>
      </c>
      <c r="AG335" s="307">
        <v>330.92</v>
      </c>
      <c r="AH335" s="307">
        <v>46.79</v>
      </c>
      <c r="AI335" s="307">
        <v>42.4</v>
      </c>
      <c r="AJ335" s="307">
        <v>0</v>
      </c>
      <c r="AK335" s="308">
        <v>0</v>
      </c>
      <c r="AL335" s="309">
        <v>25</v>
      </c>
      <c r="AM335" s="310">
        <v>0</v>
      </c>
      <c r="AN335" s="310">
        <v>0</v>
      </c>
      <c r="AO335" s="310">
        <v>0</v>
      </c>
      <c r="AP335" s="310">
        <v>0</v>
      </c>
      <c r="AQ335" s="310">
        <v>60.7</v>
      </c>
      <c r="AR335" s="308">
        <v>0</v>
      </c>
      <c r="AS335" s="310">
        <v>0</v>
      </c>
      <c r="AT335" s="160">
        <f t="shared" si="18"/>
        <v>505.81</v>
      </c>
      <c r="AU335" s="160">
        <f t="shared" si="19"/>
        <v>505.81</v>
      </c>
      <c r="AV335" s="301" t="s">
        <v>3323</v>
      </c>
      <c r="AW335" s="301" t="s">
        <v>395</v>
      </c>
      <c r="AX335" s="311">
        <v>0.36458333333333331</v>
      </c>
      <c r="AY335" s="311">
        <v>0.54166666666666663</v>
      </c>
      <c r="AZ335" s="1" t="s">
        <v>2107</v>
      </c>
    </row>
    <row r="336" spans="1:85" x14ac:dyDescent="0.35">
      <c r="A336" s="380">
        <v>45064.359027777777</v>
      </c>
      <c r="B336" s="300">
        <v>45047</v>
      </c>
      <c r="C336" s="291" t="s">
        <v>622</v>
      </c>
      <c r="D336" s="295"/>
      <c r="E336" s="295" t="s">
        <v>3324</v>
      </c>
      <c r="F336" s="296" t="s">
        <v>562</v>
      </c>
      <c r="G336" s="295" t="s">
        <v>2109</v>
      </c>
      <c r="H336" s="297" t="s">
        <v>3243</v>
      </c>
      <c r="I336" s="365" t="s">
        <v>3244</v>
      </c>
      <c r="J336" s="295">
        <v>5013</v>
      </c>
      <c r="K336" s="295" t="s">
        <v>3245</v>
      </c>
      <c r="L336" s="298" t="s">
        <v>606</v>
      </c>
      <c r="M336" s="301" t="s">
        <v>607</v>
      </c>
      <c r="N336" s="302">
        <v>64399</v>
      </c>
      <c r="O336" s="302">
        <v>11</v>
      </c>
      <c r="P336" s="301" t="s">
        <v>648</v>
      </c>
      <c r="Q336" s="303">
        <v>20716</v>
      </c>
      <c r="R336" s="303">
        <f>2.286*11</f>
        <v>25.146000000000001</v>
      </c>
      <c r="S336" s="304">
        <v>680566.76</v>
      </c>
      <c r="T336" s="301" t="s">
        <v>609</v>
      </c>
      <c r="U336" s="298" t="s">
        <v>610</v>
      </c>
      <c r="V336" s="301"/>
      <c r="W336" s="305" t="s">
        <v>3246</v>
      </c>
      <c r="X336" s="224" t="s">
        <v>615</v>
      </c>
      <c r="Y336" s="225">
        <v>45075.447222222225</v>
      </c>
      <c r="Z336" s="225">
        <v>45077.458333333336</v>
      </c>
      <c r="AA336" s="226">
        <v>45078</v>
      </c>
      <c r="AB336" s="324">
        <v>45078</v>
      </c>
      <c r="AC336" s="306" t="s">
        <v>628</v>
      </c>
      <c r="AD336" s="293" t="s">
        <v>3278</v>
      </c>
      <c r="AE336" s="226">
        <v>45076</v>
      </c>
      <c r="AF336" s="301">
        <v>184220</v>
      </c>
      <c r="AG336" s="307">
        <v>2755</v>
      </c>
      <c r="AH336" s="307">
        <v>419.64</v>
      </c>
      <c r="AI336" s="307">
        <v>212</v>
      </c>
      <c r="AJ336" s="307">
        <v>580.57000000000005</v>
      </c>
      <c r="AK336" s="308">
        <v>0</v>
      </c>
      <c r="AL336" s="309">
        <v>25</v>
      </c>
      <c r="AM336" s="310">
        <v>0</v>
      </c>
      <c r="AN336" s="310">
        <v>0</v>
      </c>
      <c r="AO336" s="310">
        <v>0</v>
      </c>
      <c r="AP336" s="310">
        <v>0</v>
      </c>
      <c r="AQ336" s="310">
        <v>544.39</v>
      </c>
      <c r="AR336" s="308">
        <v>0</v>
      </c>
      <c r="AS336" s="310">
        <v>0</v>
      </c>
      <c r="AT336" s="160">
        <f t="shared" si="18"/>
        <v>4536.6000000000004</v>
      </c>
      <c r="AU336" s="160">
        <f t="shared" si="19"/>
        <v>4536.6000000000004</v>
      </c>
      <c r="AV336" s="301" t="s">
        <v>3325</v>
      </c>
      <c r="AW336" s="301" t="s">
        <v>395</v>
      </c>
      <c r="AX336" s="311">
        <v>0.33749999999999997</v>
      </c>
      <c r="AY336" s="325">
        <v>0.6972222222222223</v>
      </c>
      <c r="AZ336" s="1" t="s">
        <v>613</v>
      </c>
    </row>
    <row r="337" spans="1:85" x14ac:dyDescent="0.35">
      <c r="A337" s="380">
        <v>45065.377083333333</v>
      </c>
      <c r="B337" s="300">
        <v>45047</v>
      </c>
      <c r="C337" s="291" t="s">
        <v>622</v>
      </c>
      <c r="D337" s="295" t="s">
        <v>632</v>
      </c>
      <c r="E337" s="295" t="s">
        <v>3326</v>
      </c>
      <c r="F337" s="296" t="s">
        <v>562</v>
      </c>
      <c r="G337" s="295" t="s">
        <v>2109</v>
      </c>
      <c r="H337" s="297" t="s">
        <v>3243</v>
      </c>
      <c r="I337" s="365" t="s">
        <v>3244</v>
      </c>
      <c r="J337" s="295">
        <v>5013</v>
      </c>
      <c r="K337" s="295" t="s">
        <v>3245</v>
      </c>
      <c r="L337" s="298" t="s">
        <v>606</v>
      </c>
      <c r="M337" s="301" t="s">
        <v>607</v>
      </c>
      <c r="N337" s="295">
        <v>64399</v>
      </c>
      <c r="O337" s="302">
        <v>11</v>
      </c>
      <c r="P337" s="301" t="s">
        <v>648</v>
      </c>
      <c r="Q337" s="303">
        <v>20716</v>
      </c>
      <c r="R337" s="303">
        <v>25.15</v>
      </c>
      <c r="S337" s="304">
        <v>680566.76</v>
      </c>
      <c r="T337" s="301" t="s">
        <v>609</v>
      </c>
      <c r="U337" s="298" t="s">
        <v>610</v>
      </c>
      <c r="V337" s="301" t="s">
        <v>549</v>
      </c>
      <c r="W337" s="305" t="s">
        <v>3246</v>
      </c>
      <c r="X337" s="224" t="s">
        <v>615</v>
      </c>
      <c r="Y337" s="299">
        <v>45075.447222222225</v>
      </c>
      <c r="Z337" s="299">
        <v>45077.458333333336</v>
      </c>
      <c r="AA337" s="226">
        <v>45078</v>
      </c>
      <c r="AB337" s="324">
        <v>45078</v>
      </c>
      <c r="AC337" s="306" t="s">
        <v>628</v>
      </c>
      <c r="AD337" s="293" t="s">
        <v>3327</v>
      </c>
      <c r="AE337" s="226">
        <v>45091</v>
      </c>
      <c r="AF337" s="301">
        <v>185845</v>
      </c>
      <c r="AG337" s="307" t="s">
        <v>3248</v>
      </c>
      <c r="AH337" s="307">
        <v>16.91</v>
      </c>
      <c r="AI337" s="307" t="s">
        <v>3249</v>
      </c>
      <c r="AJ337" s="307" t="s">
        <v>3249</v>
      </c>
      <c r="AK337" s="308" t="s">
        <v>3249</v>
      </c>
      <c r="AL337" s="309">
        <v>0</v>
      </c>
      <c r="AM337" s="310" t="s">
        <v>3249</v>
      </c>
      <c r="AN337" s="310" t="s">
        <v>3250</v>
      </c>
      <c r="AO337" s="310">
        <v>144</v>
      </c>
      <c r="AP337" s="310" t="s">
        <v>3250</v>
      </c>
      <c r="AQ337" s="310">
        <v>21.94</v>
      </c>
      <c r="AR337" s="308" t="s">
        <v>3250</v>
      </c>
      <c r="AS337" s="310" t="s">
        <v>3250</v>
      </c>
      <c r="AT337" s="160">
        <v>182.85</v>
      </c>
      <c r="AU337" s="160">
        <v>182.85</v>
      </c>
      <c r="AV337" s="301" t="s">
        <v>3325</v>
      </c>
      <c r="AW337" s="301" t="s">
        <v>395</v>
      </c>
      <c r="AX337" s="311">
        <v>0.33749999999999997</v>
      </c>
      <c r="AY337" s="311">
        <v>0.6972222222222223</v>
      </c>
      <c r="AZ337" s="1" t="s">
        <v>613</v>
      </c>
      <c r="BA337" s="3" t="s">
        <v>549</v>
      </c>
      <c r="BB337" s="3" t="s">
        <v>549</v>
      </c>
      <c r="BC337" s="3" t="s">
        <v>549</v>
      </c>
      <c r="BD337" s="3" t="s">
        <v>549</v>
      </c>
      <c r="BE337" s="3" t="s">
        <v>549</v>
      </c>
      <c r="BF337" s="3" t="s">
        <v>549</v>
      </c>
      <c r="BG337" s="3" t="s">
        <v>549</v>
      </c>
      <c r="BH337" s="3" t="s">
        <v>549</v>
      </c>
      <c r="BI337" s="3" t="s">
        <v>549</v>
      </c>
      <c r="BJ337" s="3" t="s">
        <v>549</v>
      </c>
      <c r="BK337" s="3" t="s">
        <v>549</v>
      </c>
      <c r="BL337" s="3" t="s">
        <v>549</v>
      </c>
      <c r="BM337" s="3" t="s">
        <v>549</v>
      </c>
      <c r="BN337" s="3" t="s">
        <v>549</v>
      </c>
      <c r="BO337" s="3" t="s">
        <v>549</v>
      </c>
      <c r="BP337" s="3" t="s">
        <v>549</v>
      </c>
      <c r="BQ337" s="3" t="s">
        <v>549</v>
      </c>
      <c r="BR337" s="3" t="s">
        <v>549</v>
      </c>
      <c r="BS337" s="3" t="s">
        <v>549</v>
      </c>
      <c r="BT337" s="3" t="s">
        <v>549</v>
      </c>
      <c r="BU337" s="3" t="s">
        <v>549</v>
      </c>
      <c r="BV337" s="3" t="s">
        <v>549</v>
      </c>
      <c r="BW337" s="3" t="s">
        <v>549</v>
      </c>
      <c r="BX337" s="3" t="s">
        <v>549</v>
      </c>
      <c r="BY337" s="3" t="s">
        <v>549</v>
      </c>
      <c r="BZ337" s="3" t="s">
        <v>549</v>
      </c>
      <c r="CA337" s="3" t="s">
        <v>549</v>
      </c>
      <c r="CB337" s="3" t="s">
        <v>549</v>
      </c>
      <c r="CC337" s="3" t="s">
        <v>549</v>
      </c>
      <c r="CD337" s="3" t="s">
        <v>549</v>
      </c>
      <c r="CE337" s="3" t="s">
        <v>549</v>
      </c>
      <c r="CF337" s="3" t="s">
        <v>549</v>
      </c>
      <c r="CG337" s="3" t="s">
        <v>549</v>
      </c>
    </row>
    <row r="338" spans="1:85" x14ac:dyDescent="0.35">
      <c r="A338" s="380">
        <v>45065.383333333331</v>
      </c>
      <c r="B338" s="300">
        <v>45047</v>
      </c>
      <c r="C338" s="291" t="s">
        <v>622</v>
      </c>
      <c r="D338" s="295" t="s">
        <v>632</v>
      </c>
      <c r="E338" s="295" t="s">
        <v>3328</v>
      </c>
      <c r="F338" s="329" t="s">
        <v>562</v>
      </c>
      <c r="G338" s="329" t="s">
        <v>2109</v>
      </c>
      <c r="H338" s="330" t="s">
        <v>3243</v>
      </c>
      <c r="I338" s="415" t="s">
        <v>3244</v>
      </c>
      <c r="J338" s="329">
        <v>5013</v>
      </c>
      <c r="K338" s="329" t="s">
        <v>3245</v>
      </c>
      <c r="L338" s="331" t="s">
        <v>606</v>
      </c>
      <c r="M338" s="332" t="s">
        <v>607</v>
      </c>
      <c r="N338" s="333">
        <v>64400</v>
      </c>
      <c r="O338" s="333">
        <v>12</v>
      </c>
      <c r="P338" s="332" t="s">
        <v>648</v>
      </c>
      <c r="Q338" s="334">
        <v>25023</v>
      </c>
      <c r="R338" s="334">
        <f>3.293*12</f>
        <v>39.516000000000005</v>
      </c>
      <c r="S338" s="336">
        <v>562114.28</v>
      </c>
      <c r="T338" s="332" t="s">
        <v>609</v>
      </c>
      <c r="U338" s="331" t="s">
        <v>610</v>
      </c>
      <c r="V338" s="332"/>
      <c r="W338" s="337" t="s">
        <v>3246</v>
      </c>
      <c r="X338" s="338" t="s">
        <v>615</v>
      </c>
      <c r="Y338" s="339">
        <v>45075.447222222225</v>
      </c>
      <c r="Z338" s="339">
        <v>45077.5</v>
      </c>
      <c r="AA338" s="340">
        <v>45078</v>
      </c>
      <c r="AB338" s="350">
        <v>45078</v>
      </c>
      <c r="AC338" s="341" t="s">
        <v>2803</v>
      </c>
      <c r="AD338" s="335" t="s">
        <v>3278</v>
      </c>
      <c r="AE338" s="340">
        <v>45076</v>
      </c>
      <c r="AF338" s="332">
        <v>184241</v>
      </c>
      <c r="AG338" s="342">
        <f>2755+688.75</f>
        <v>3443.75</v>
      </c>
      <c r="AH338" s="342">
        <v>491.6</v>
      </c>
      <c r="AI338" s="342">
        <v>254.4</v>
      </c>
      <c r="AJ338" s="342">
        <v>462.11</v>
      </c>
      <c r="AK338" s="336">
        <v>0</v>
      </c>
      <c r="AL338" s="343">
        <v>25</v>
      </c>
      <c r="AM338" s="344">
        <v>0</v>
      </c>
      <c r="AN338" s="344">
        <v>0</v>
      </c>
      <c r="AO338" s="344">
        <v>0</v>
      </c>
      <c r="AP338" s="344">
        <v>0</v>
      </c>
      <c r="AQ338" s="344">
        <v>637.75</v>
      </c>
      <c r="AR338" s="336">
        <v>0</v>
      </c>
      <c r="AS338" s="344">
        <v>0</v>
      </c>
      <c r="AT338" s="345">
        <f t="shared" ref="AT338:AT377" si="20">AG338+AH338+AI338+AJ338+AK338+AL338+AM338+AN338+AO338+AP338+AQ338</f>
        <v>5314.61</v>
      </c>
      <c r="AU338" s="345">
        <f t="shared" ref="AU338:AU369" si="21">AT338</f>
        <v>5314.61</v>
      </c>
      <c r="AV338" s="332" t="s">
        <v>3251</v>
      </c>
      <c r="AW338" s="332" t="s">
        <v>395</v>
      </c>
      <c r="AX338" s="346">
        <v>0.35416666666666669</v>
      </c>
      <c r="AY338" s="351">
        <v>0.75486111111111109</v>
      </c>
      <c r="AZ338" s="347" t="s">
        <v>613</v>
      </c>
      <c r="BA338" s="348"/>
      <c r="BB338" s="348"/>
      <c r="BC338" s="348"/>
      <c r="BD338" s="348"/>
      <c r="BE338" s="348"/>
      <c r="BF338" s="348"/>
      <c r="BG338" s="348"/>
      <c r="BH338" s="348"/>
      <c r="BI338" s="348"/>
      <c r="BJ338" s="348"/>
      <c r="BK338" s="348"/>
      <c r="BL338" s="348"/>
      <c r="BM338" s="348"/>
      <c r="BN338" s="348"/>
      <c r="BO338" s="348"/>
      <c r="BP338" s="348"/>
      <c r="BQ338" s="348"/>
      <c r="BR338" s="348"/>
      <c r="BS338" s="348"/>
      <c r="BT338" s="348"/>
      <c r="BU338" s="348"/>
      <c r="BV338" s="348"/>
      <c r="BW338" s="348"/>
      <c r="BX338" s="348"/>
      <c r="BY338" s="348"/>
      <c r="BZ338" s="348"/>
      <c r="CA338" s="348"/>
      <c r="CB338" s="348"/>
      <c r="CC338" s="348"/>
      <c r="CD338" s="348"/>
      <c r="CE338" s="348"/>
      <c r="CF338" s="348"/>
      <c r="CG338" s="348"/>
    </row>
    <row r="339" spans="1:85" x14ac:dyDescent="0.35">
      <c r="A339" s="380">
        <v>45065.65902777778</v>
      </c>
      <c r="B339" s="300">
        <v>45047</v>
      </c>
      <c r="C339" s="291" t="s">
        <v>604</v>
      </c>
      <c r="D339" s="295" t="s">
        <v>2951</v>
      </c>
      <c r="E339" s="295" t="s">
        <v>3329</v>
      </c>
      <c r="F339" s="296" t="s">
        <v>562</v>
      </c>
      <c r="G339" s="295" t="s">
        <v>2109</v>
      </c>
      <c r="H339" s="297" t="s">
        <v>3330</v>
      </c>
      <c r="I339" s="365" t="s">
        <v>3331</v>
      </c>
      <c r="J339" s="295">
        <v>5013</v>
      </c>
      <c r="K339" s="295" t="s">
        <v>3332</v>
      </c>
      <c r="L339" s="298" t="s">
        <v>606</v>
      </c>
      <c r="M339" s="301" t="s">
        <v>607</v>
      </c>
      <c r="N339" s="295">
        <v>64479</v>
      </c>
      <c r="O339" s="302">
        <v>15</v>
      </c>
      <c r="P339" s="301" t="s">
        <v>616</v>
      </c>
      <c r="Q339" s="303">
        <v>24526</v>
      </c>
      <c r="R339" s="303">
        <v>37.9</v>
      </c>
      <c r="S339" s="304">
        <v>632755.26</v>
      </c>
      <c r="T339" s="301" t="s">
        <v>609</v>
      </c>
      <c r="U339" s="298" t="s">
        <v>610</v>
      </c>
      <c r="V339" s="301"/>
      <c r="W339" s="305" t="s">
        <v>3333</v>
      </c>
      <c r="X339" s="224" t="s">
        <v>615</v>
      </c>
      <c r="Y339" s="299">
        <v>45084.762499999997</v>
      </c>
      <c r="Z339" s="299">
        <v>45089.583333333336</v>
      </c>
      <c r="AA339" s="226">
        <v>45090</v>
      </c>
      <c r="AB339" s="226">
        <v>45090</v>
      </c>
      <c r="AC339" s="306" t="s">
        <v>628</v>
      </c>
      <c r="AD339" s="293"/>
      <c r="AE339" s="226">
        <v>45086</v>
      </c>
      <c r="AF339" s="301">
        <v>185349</v>
      </c>
      <c r="AG339" s="307">
        <v>2755</v>
      </c>
      <c r="AH339" s="307">
        <v>414.02</v>
      </c>
      <c r="AI339" s="307">
        <v>212</v>
      </c>
      <c r="AJ339" s="307">
        <v>532.76</v>
      </c>
      <c r="AK339" s="308">
        <v>0</v>
      </c>
      <c r="AL339" s="309">
        <v>25</v>
      </c>
      <c r="AM339" s="310">
        <v>0</v>
      </c>
      <c r="AN339" s="310">
        <v>0</v>
      </c>
      <c r="AO339" s="310">
        <v>0</v>
      </c>
      <c r="AP339" s="310">
        <v>0</v>
      </c>
      <c r="AQ339" s="310">
        <v>537.11</v>
      </c>
      <c r="AR339" s="308">
        <v>0</v>
      </c>
      <c r="AS339" s="310">
        <v>0</v>
      </c>
      <c r="AT339" s="160">
        <f t="shared" si="20"/>
        <v>4475.8899999999994</v>
      </c>
      <c r="AU339" s="160">
        <f t="shared" si="21"/>
        <v>4475.8899999999994</v>
      </c>
      <c r="AV339" s="301" t="s">
        <v>3334</v>
      </c>
      <c r="AW339" s="301" t="s">
        <v>395</v>
      </c>
      <c r="AX339" s="311">
        <v>0.40277777777777773</v>
      </c>
      <c r="AY339" s="311">
        <v>0.6479166666666667</v>
      </c>
      <c r="AZ339" s="1" t="s">
        <v>613</v>
      </c>
    </row>
    <row r="340" spans="1:85" x14ac:dyDescent="0.35">
      <c r="A340" s="380">
        <v>45065.65902777778</v>
      </c>
      <c r="B340" s="300">
        <v>45047</v>
      </c>
      <c r="C340" s="291" t="s">
        <v>604</v>
      </c>
      <c r="D340" s="295" t="s">
        <v>2951</v>
      </c>
      <c r="E340" s="295" t="s">
        <v>3329</v>
      </c>
      <c r="F340" s="296" t="s">
        <v>562</v>
      </c>
      <c r="G340" s="295" t="s">
        <v>2109</v>
      </c>
      <c r="H340" s="297" t="s">
        <v>3335</v>
      </c>
      <c r="I340" s="365" t="s">
        <v>3336</v>
      </c>
      <c r="J340" s="295">
        <v>5014</v>
      </c>
      <c r="K340" s="295" t="s">
        <v>3337</v>
      </c>
      <c r="L340" s="298" t="s">
        <v>606</v>
      </c>
      <c r="M340" s="301" t="s">
        <v>607</v>
      </c>
      <c r="N340" s="295">
        <v>64461</v>
      </c>
      <c r="O340" s="302">
        <v>45</v>
      </c>
      <c r="P340" s="301" t="s">
        <v>616</v>
      </c>
      <c r="Q340" s="303">
        <v>18630</v>
      </c>
      <c r="R340" s="303">
        <v>44.28</v>
      </c>
      <c r="S340" s="304">
        <v>182225.13</v>
      </c>
      <c r="T340" s="301" t="s">
        <v>609</v>
      </c>
      <c r="U340" s="298" t="s">
        <v>610</v>
      </c>
      <c r="V340" s="301"/>
      <c r="W340" s="305" t="s">
        <v>3338</v>
      </c>
      <c r="X340" s="224" t="s">
        <v>621</v>
      </c>
      <c r="Y340" s="299">
        <v>45083.427083333336</v>
      </c>
      <c r="Z340" s="354">
        <v>45089.625</v>
      </c>
      <c r="AA340" s="324">
        <v>45090</v>
      </c>
      <c r="AB340" s="324">
        <v>45090</v>
      </c>
      <c r="AC340" s="306" t="s">
        <v>628</v>
      </c>
      <c r="AD340" s="293"/>
      <c r="AE340" s="226">
        <v>45086</v>
      </c>
      <c r="AF340" s="301">
        <v>185348</v>
      </c>
      <c r="AG340" s="307">
        <v>2755</v>
      </c>
      <c r="AH340" s="307">
        <v>361.1</v>
      </c>
      <c r="AI340" s="307">
        <v>212</v>
      </c>
      <c r="AJ340" s="307">
        <v>82.23</v>
      </c>
      <c r="AK340" s="308">
        <v>0</v>
      </c>
      <c r="AL340" s="309">
        <v>25</v>
      </c>
      <c r="AM340" s="310">
        <v>0</v>
      </c>
      <c r="AN340" s="310">
        <v>0</v>
      </c>
      <c r="AO340" s="310">
        <v>0</v>
      </c>
      <c r="AP340" s="310">
        <v>0</v>
      </c>
      <c r="AQ340" s="310">
        <v>468.45</v>
      </c>
      <c r="AR340" s="308">
        <v>0</v>
      </c>
      <c r="AS340" s="310">
        <v>0</v>
      </c>
      <c r="AT340" s="160">
        <f t="shared" si="20"/>
        <v>3903.7799999999997</v>
      </c>
      <c r="AU340" s="160">
        <f t="shared" si="21"/>
        <v>3903.7799999999997</v>
      </c>
      <c r="AV340" s="301" t="s">
        <v>3339</v>
      </c>
      <c r="AW340" s="301" t="s">
        <v>395</v>
      </c>
      <c r="AX340" s="311">
        <v>0.57986111111111105</v>
      </c>
      <c r="AY340" s="311">
        <v>0.75069444444444444</v>
      </c>
      <c r="AZ340" s="1" t="s">
        <v>2772</v>
      </c>
    </row>
    <row r="341" spans="1:85" x14ac:dyDescent="0.35">
      <c r="A341" s="380">
        <v>45065.65902777778</v>
      </c>
      <c r="B341" s="300">
        <v>45047</v>
      </c>
      <c r="C341" s="291" t="s">
        <v>604</v>
      </c>
      <c r="D341" s="295" t="s">
        <v>2951</v>
      </c>
      <c r="E341" s="295" t="s">
        <v>3329</v>
      </c>
      <c r="F341" s="296" t="s">
        <v>562</v>
      </c>
      <c r="G341" s="295" t="s">
        <v>2109</v>
      </c>
      <c r="H341" s="297" t="s">
        <v>3340</v>
      </c>
      <c r="I341" s="365" t="s">
        <v>3341</v>
      </c>
      <c r="J341" s="295">
        <v>5014</v>
      </c>
      <c r="K341" s="295" t="s">
        <v>3342</v>
      </c>
      <c r="L341" s="298" t="s">
        <v>606</v>
      </c>
      <c r="M341" s="301" t="s">
        <v>607</v>
      </c>
      <c r="N341" s="295">
        <v>64486</v>
      </c>
      <c r="O341" s="302">
        <v>3</v>
      </c>
      <c r="P341" s="301" t="s">
        <v>648</v>
      </c>
      <c r="Q341" s="303">
        <v>2115</v>
      </c>
      <c r="R341" s="303">
        <v>4.04</v>
      </c>
      <c r="S341" s="304">
        <v>80369.289999999994</v>
      </c>
      <c r="T341" s="301" t="s">
        <v>609</v>
      </c>
      <c r="U341" s="298" t="s">
        <v>610</v>
      </c>
      <c r="V341" s="301"/>
      <c r="W341" s="305">
        <v>1052475562</v>
      </c>
      <c r="X341" s="224" t="s">
        <v>3343</v>
      </c>
      <c r="Y341" s="299">
        <v>45084.588888888888</v>
      </c>
      <c r="Z341" s="299">
        <v>45089.625</v>
      </c>
      <c r="AA341" s="226">
        <v>45090</v>
      </c>
      <c r="AB341" s="226">
        <v>45090</v>
      </c>
      <c r="AC341" s="306">
        <v>0.75</v>
      </c>
      <c r="AD341" s="293"/>
      <c r="AE341" s="226">
        <v>45086</v>
      </c>
      <c r="AF341" s="301">
        <v>185368</v>
      </c>
      <c r="AG341" s="307">
        <v>1990</v>
      </c>
      <c r="AH341" s="307">
        <v>321.75</v>
      </c>
      <c r="AI341" s="307">
        <v>127.2</v>
      </c>
      <c r="AJ341" s="307">
        <v>0</v>
      </c>
      <c r="AK341" s="308">
        <v>0</v>
      </c>
      <c r="AL341" s="309">
        <v>25</v>
      </c>
      <c r="AM341" s="310">
        <v>0</v>
      </c>
      <c r="AN341" s="310">
        <v>0</v>
      </c>
      <c r="AO341" s="310">
        <v>0</v>
      </c>
      <c r="AP341" s="310">
        <v>597.20000000000005</v>
      </c>
      <c r="AQ341" s="310">
        <v>417.4</v>
      </c>
      <c r="AR341" s="308">
        <v>0</v>
      </c>
      <c r="AS341" s="310">
        <v>0</v>
      </c>
      <c r="AT341" s="160">
        <f t="shared" si="20"/>
        <v>3478.5499999999997</v>
      </c>
      <c r="AU341" s="160">
        <f t="shared" si="21"/>
        <v>3478.5499999999997</v>
      </c>
      <c r="AV341" s="301" t="s">
        <v>3344</v>
      </c>
      <c r="AW341" s="301" t="s">
        <v>395</v>
      </c>
      <c r="AX341" s="311">
        <v>0.40416666666666662</v>
      </c>
      <c r="AY341" s="311" t="s">
        <v>3345</v>
      </c>
      <c r="AZ341" s="1" t="s">
        <v>613</v>
      </c>
    </row>
    <row r="342" spans="1:85" x14ac:dyDescent="0.35">
      <c r="A342" s="382">
        <v>45071.614583333336</v>
      </c>
      <c r="B342" s="327">
        <v>45047</v>
      </c>
      <c r="C342" s="328" t="s">
        <v>622</v>
      </c>
      <c r="D342" s="329"/>
      <c r="E342" s="329" t="s">
        <v>3346</v>
      </c>
      <c r="F342" s="296" t="s">
        <v>562</v>
      </c>
      <c r="G342" s="295" t="s">
        <v>2109</v>
      </c>
      <c r="H342" s="297" t="s">
        <v>3347</v>
      </c>
      <c r="I342" s="365" t="s">
        <v>3348</v>
      </c>
      <c r="J342" s="295">
        <v>5013</v>
      </c>
      <c r="K342" s="295" t="s">
        <v>3349</v>
      </c>
      <c r="L342" s="298" t="s">
        <v>606</v>
      </c>
      <c r="M342" s="301" t="s">
        <v>607</v>
      </c>
      <c r="N342" s="295">
        <v>64511</v>
      </c>
      <c r="O342" s="302">
        <v>6</v>
      </c>
      <c r="P342" s="301" t="s">
        <v>648</v>
      </c>
      <c r="Q342" s="303">
        <v>9920</v>
      </c>
      <c r="R342" s="303">
        <v>20</v>
      </c>
      <c r="S342" s="304">
        <v>127099.14</v>
      </c>
      <c r="T342" s="301" t="s">
        <v>609</v>
      </c>
      <c r="U342" s="298" t="s">
        <v>610</v>
      </c>
      <c r="V342" s="301"/>
      <c r="W342" s="305" t="s">
        <v>3350</v>
      </c>
      <c r="X342" s="224" t="s">
        <v>633</v>
      </c>
      <c r="Y342" s="299">
        <v>45092.36041666667</v>
      </c>
      <c r="Z342" s="299">
        <v>45092.375</v>
      </c>
      <c r="AA342" s="226">
        <v>45092</v>
      </c>
      <c r="AB342" s="226">
        <v>45092</v>
      </c>
      <c r="AC342" s="306" t="s">
        <v>1010</v>
      </c>
      <c r="AD342" s="293"/>
      <c r="AE342" s="226">
        <v>45091</v>
      </c>
      <c r="AF342" s="301">
        <v>185892</v>
      </c>
      <c r="AG342" s="307">
        <v>1990</v>
      </c>
      <c r="AH342" s="307">
        <v>254.81</v>
      </c>
      <c r="AI342" s="307">
        <v>127.2</v>
      </c>
      <c r="AJ342" s="307">
        <v>27.1</v>
      </c>
      <c r="AK342" s="308">
        <v>0</v>
      </c>
      <c r="AL342" s="309">
        <v>25</v>
      </c>
      <c r="AM342" s="310">
        <v>0</v>
      </c>
      <c r="AN342" s="310">
        <v>0</v>
      </c>
      <c r="AO342" s="310">
        <v>0</v>
      </c>
      <c r="AP342" s="310">
        <v>0</v>
      </c>
      <c r="AQ342" s="310">
        <v>330.56</v>
      </c>
      <c r="AR342" s="308">
        <v>0</v>
      </c>
      <c r="AS342" s="310">
        <v>0</v>
      </c>
      <c r="AT342" s="160">
        <f t="shared" si="20"/>
        <v>2754.6699999999996</v>
      </c>
      <c r="AU342" s="160">
        <f t="shared" si="21"/>
        <v>2754.6699999999996</v>
      </c>
      <c r="AV342" s="301" t="s">
        <v>3351</v>
      </c>
      <c r="AW342" s="301" t="s">
        <v>395</v>
      </c>
      <c r="AX342" s="311">
        <v>0.52222222222222225</v>
      </c>
      <c r="AY342" s="311">
        <v>0.6958333333333333</v>
      </c>
      <c r="AZ342" s="1" t="s">
        <v>613</v>
      </c>
    </row>
    <row r="343" spans="1:85" x14ac:dyDescent="0.35">
      <c r="A343" s="380">
        <v>45071.624305555553</v>
      </c>
      <c r="B343" s="300">
        <v>45047</v>
      </c>
      <c r="C343" s="291" t="s">
        <v>622</v>
      </c>
      <c r="D343" s="295"/>
      <c r="E343" s="295" t="s">
        <v>3352</v>
      </c>
      <c r="F343" s="296" t="s">
        <v>562</v>
      </c>
      <c r="G343" s="295" t="s">
        <v>2109</v>
      </c>
      <c r="H343" s="297" t="s">
        <v>3353</v>
      </c>
      <c r="I343" s="365" t="s">
        <v>3354</v>
      </c>
      <c r="J343" s="295">
        <v>5010</v>
      </c>
      <c r="K343" s="295" t="s">
        <v>3355</v>
      </c>
      <c r="L343" s="298" t="s">
        <v>606</v>
      </c>
      <c r="M343" s="301" t="s">
        <v>607</v>
      </c>
      <c r="N343" s="302">
        <v>64512</v>
      </c>
      <c r="O343" s="302">
        <v>3</v>
      </c>
      <c r="P343" s="301" t="s">
        <v>616</v>
      </c>
      <c r="Q343" s="303">
        <v>1909.2</v>
      </c>
      <c r="R343" s="303">
        <v>16.741</v>
      </c>
      <c r="S343" s="304">
        <v>259422.84</v>
      </c>
      <c r="T343" s="301" t="s">
        <v>609</v>
      </c>
      <c r="U343" s="298" t="s">
        <v>610</v>
      </c>
      <c r="V343" s="301"/>
      <c r="W343" s="305" t="s">
        <v>3356</v>
      </c>
      <c r="X343" s="224" t="s">
        <v>3357</v>
      </c>
      <c r="Y343" s="299">
        <v>45090.586111111108</v>
      </c>
      <c r="Z343" s="299">
        <v>45092.75</v>
      </c>
      <c r="AA343" s="226">
        <v>45093</v>
      </c>
      <c r="AB343" s="226">
        <v>45093</v>
      </c>
      <c r="AC343" s="306" t="s">
        <v>628</v>
      </c>
      <c r="AD343" s="293"/>
      <c r="AE343" s="226">
        <v>45091</v>
      </c>
      <c r="AF343" s="301">
        <v>185899</v>
      </c>
      <c r="AG343" s="307">
        <v>2755</v>
      </c>
      <c r="AH343" s="307">
        <v>370.17</v>
      </c>
      <c r="AI343" s="307">
        <v>212</v>
      </c>
      <c r="AJ343" s="307">
        <v>159.41999999999999</v>
      </c>
      <c r="AK343" s="308">
        <v>0</v>
      </c>
      <c r="AL343" s="309">
        <v>25</v>
      </c>
      <c r="AM343" s="310">
        <v>0</v>
      </c>
      <c r="AN343" s="310">
        <v>0</v>
      </c>
      <c r="AO343" s="310">
        <v>0</v>
      </c>
      <c r="AP343" s="310">
        <v>0</v>
      </c>
      <c r="AQ343" s="310">
        <v>480.22</v>
      </c>
      <c r="AR343" s="308">
        <v>0</v>
      </c>
      <c r="AS343" s="310">
        <v>0</v>
      </c>
      <c r="AT343" s="160">
        <f t="shared" si="20"/>
        <v>4001.8100000000004</v>
      </c>
      <c r="AU343" s="160">
        <f t="shared" si="21"/>
        <v>4001.8100000000004</v>
      </c>
      <c r="AV343" s="301" t="s">
        <v>3358</v>
      </c>
      <c r="AW343" s="301" t="s">
        <v>395</v>
      </c>
      <c r="AX343" s="311">
        <v>0.38750000000000001</v>
      </c>
      <c r="AY343" s="311">
        <v>0.91666666666666663</v>
      </c>
      <c r="AZ343" s="1" t="s">
        <v>613</v>
      </c>
    </row>
    <row r="344" spans="1:85" x14ac:dyDescent="0.35">
      <c r="A344" s="380">
        <v>45071.630555555559</v>
      </c>
      <c r="B344" s="300">
        <v>45047</v>
      </c>
      <c r="C344" s="291" t="s">
        <v>622</v>
      </c>
      <c r="D344" s="295"/>
      <c r="E344" s="295" t="s">
        <v>3359</v>
      </c>
      <c r="F344" s="296" t="s">
        <v>562</v>
      </c>
      <c r="G344" s="295" t="s">
        <v>2109</v>
      </c>
      <c r="H344" s="297" t="s">
        <v>3353</v>
      </c>
      <c r="I344" s="365" t="s">
        <v>3354</v>
      </c>
      <c r="J344" s="295">
        <v>5010</v>
      </c>
      <c r="K344" s="295" t="s">
        <v>3355</v>
      </c>
      <c r="L344" s="298" t="s">
        <v>606</v>
      </c>
      <c r="M344" s="301" t="s">
        <v>607</v>
      </c>
      <c r="N344" s="302">
        <v>64513</v>
      </c>
      <c r="O344" s="302">
        <v>7</v>
      </c>
      <c r="P344" s="301" t="s">
        <v>616</v>
      </c>
      <c r="Q344" s="303">
        <v>7845</v>
      </c>
      <c r="R344" s="303">
        <v>16.741</v>
      </c>
      <c r="S344" s="304">
        <v>1039706.07</v>
      </c>
      <c r="T344" s="301" t="s">
        <v>609</v>
      </c>
      <c r="U344" s="298" t="s">
        <v>610</v>
      </c>
      <c r="V344" s="301"/>
      <c r="W344" s="305" t="s">
        <v>3356</v>
      </c>
      <c r="X344" s="224" t="s">
        <v>3357</v>
      </c>
      <c r="Y344" s="299">
        <v>45090.586111111108</v>
      </c>
      <c r="Z344" s="299">
        <v>45092.75</v>
      </c>
      <c r="AA344" s="226">
        <v>45093</v>
      </c>
      <c r="AB344" s="226">
        <v>45093</v>
      </c>
      <c r="AC344" s="306" t="s">
        <v>628</v>
      </c>
      <c r="AD344" s="293"/>
      <c r="AE344" s="226">
        <v>45091</v>
      </c>
      <c r="AF344" s="301">
        <v>185902</v>
      </c>
      <c r="AG344" s="307">
        <v>2755</v>
      </c>
      <c r="AH344" s="307">
        <v>461.82</v>
      </c>
      <c r="AI344" s="307">
        <v>212</v>
      </c>
      <c r="AJ344" s="307">
        <v>939.71</v>
      </c>
      <c r="AK344" s="308">
        <v>0</v>
      </c>
      <c r="AL344" s="309">
        <v>25</v>
      </c>
      <c r="AM344" s="310">
        <v>0</v>
      </c>
      <c r="AN344" s="310">
        <v>0</v>
      </c>
      <c r="AO344" s="310">
        <v>0</v>
      </c>
      <c r="AP344" s="310">
        <v>0</v>
      </c>
      <c r="AQ344" s="310">
        <v>599.12</v>
      </c>
      <c r="AR344" s="308">
        <v>0</v>
      </c>
      <c r="AS344" s="310">
        <v>0</v>
      </c>
      <c r="AT344" s="160">
        <f t="shared" si="20"/>
        <v>4992.6500000000005</v>
      </c>
      <c r="AU344" s="160">
        <f t="shared" si="21"/>
        <v>4992.6500000000005</v>
      </c>
      <c r="AV344" s="301" t="s">
        <v>3360</v>
      </c>
      <c r="AW344" s="301" t="s">
        <v>395</v>
      </c>
      <c r="AX344" s="311">
        <v>0.41944444444444445</v>
      </c>
      <c r="AY344" s="311">
        <v>0.625</v>
      </c>
      <c r="AZ344" s="1" t="s">
        <v>613</v>
      </c>
    </row>
    <row r="345" spans="1:85" x14ac:dyDescent="0.35">
      <c r="A345" s="380">
        <v>45075.385416666664</v>
      </c>
      <c r="B345" s="300">
        <v>45047</v>
      </c>
      <c r="C345" s="291" t="s">
        <v>622</v>
      </c>
      <c r="D345" s="295"/>
      <c r="E345" s="295" t="s">
        <v>3361</v>
      </c>
      <c r="F345" s="296" t="s">
        <v>559</v>
      </c>
      <c r="G345" s="295" t="s">
        <v>2109</v>
      </c>
      <c r="H345" s="297" t="s">
        <v>3362</v>
      </c>
      <c r="I345" s="365" t="s">
        <v>3363</v>
      </c>
      <c r="J345" s="295">
        <v>5013</v>
      </c>
      <c r="K345" s="295" t="s">
        <v>3364</v>
      </c>
      <c r="L345" s="298" t="s">
        <v>606</v>
      </c>
      <c r="M345" s="301" t="s">
        <v>607</v>
      </c>
      <c r="N345" s="302">
        <v>64522</v>
      </c>
      <c r="O345" s="302">
        <v>15</v>
      </c>
      <c r="P345" s="301" t="s">
        <v>3125</v>
      </c>
      <c r="Q345" s="303">
        <v>22232</v>
      </c>
      <c r="R345" s="303">
        <v>37.090000000000003</v>
      </c>
      <c r="S345" s="304">
        <v>720531.71</v>
      </c>
      <c r="T345" s="301" t="s">
        <v>609</v>
      </c>
      <c r="U345" s="298" t="s">
        <v>610</v>
      </c>
      <c r="V345" s="301"/>
      <c r="W345" s="305" t="s">
        <v>3365</v>
      </c>
      <c r="X345" s="224" t="s">
        <v>615</v>
      </c>
      <c r="Y345" s="299">
        <v>45090.69027777778</v>
      </c>
      <c r="Z345" s="299">
        <v>45092.75</v>
      </c>
      <c r="AA345" s="226">
        <v>45093</v>
      </c>
      <c r="AB345" s="226">
        <v>45093</v>
      </c>
      <c r="AC345" s="306" t="s">
        <v>628</v>
      </c>
      <c r="AD345" s="293"/>
      <c r="AE345" s="226">
        <v>45091</v>
      </c>
      <c r="AF345" s="301">
        <v>185904</v>
      </c>
      <c r="AG345" s="307">
        <v>2755</v>
      </c>
      <c r="AH345" s="307">
        <v>424.33</v>
      </c>
      <c r="AI345" s="307">
        <v>212</v>
      </c>
      <c r="AJ345" s="307">
        <v>620.53</v>
      </c>
      <c r="AK345" s="308">
        <v>0</v>
      </c>
      <c r="AL345" s="309">
        <v>25</v>
      </c>
      <c r="AM345" s="310">
        <v>0</v>
      </c>
      <c r="AN345" s="310">
        <v>0</v>
      </c>
      <c r="AO345" s="310">
        <v>0</v>
      </c>
      <c r="AP345" s="310">
        <v>0</v>
      </c>
      <c r="AQ345" s="310">
        <v>550.48</v>
      </c>
      <c r="AR345" s="308">
        <v>0</v>
      </c>
      <c r="AS345" s="310">
        <v>0</v>
      </c>
      <c r="AT345" s="160">
        <f t="shared" si="20"/>
        <v>4587.34</v>
      </c>
      <c r="AU345" s="160">
        <f t="shared" si="21"/>
        <v>4587.34</v>
      </c>
      <c r="AV345" s="301" t="s">
        <v>3366</v>
      </c>
      <c r="AW345" s="301" t="s">
        <v>395</v>
      </c>
      <c r="AX345" s="311">
        <v>0.375</v>
      </c>
      <c r="AY345" s="311">
        <v>0.71180555555555547</v>
      </c>
      <c r="AZ345" s="1" t="s">
        <v>613</v>
      </c>
    </row>
    <row r="346" spans="1:85" s="348" customFormat="1" x14ac:dyDescent="0.35">
      <c r="A346" s="380">
        <v>45075.38958333333</v>
      </c>
      <c r="B346" s="300">
        <v>45047</v>
      </c>
      <c r="C346" s="291" t="s">
        <v>622</v>
      </c>
      <c r="D346" s="295"/>
      <c r="E346" s="295" t="s">
        <v>3367</v>
      </c>
      <c r="F346" s="296" t="s">
        <v>559</v>
      </c>
      <c r="G346" s="295" t="s">
        <v>2109</v>
      </c>
      <c r="H346" s="297" t="s">
        <v>3362</v>
      </c>
      <c r="I346" s="365" t="s">
        <v>3363</v>
      </c>
      <c r="J346" s="295">
        <v>5013</v>
      </c>
      <c r="K346" s="295" t="s">
        <v>3364</v>
      </c>
      <c r="L346" s="298" t="s">
        <v>606</v>
      </c>
      <c r="M346" s="301" t="s">
        <v>607</v>
      </c>
      <c r="N346" s="295">
        <v>64523</v>
      </c>
      <c r="O346" s="302">
        <v>11</v>
      </c>
      <c r="P346" s="301" t="s">
        <v>3125</v>
      </c>
      <c r="Q346" s="303">
        <v>19433</v>
      </c>
      <c r="R346" s="303">
        <v>27.82</v>
      </c>
      <c r="S346" s="304">
        <v>481027.48</v>
      </c>
      <c r="T346" s="301" t="s">
        <v>609</v>
      </c>
      <c r="U346" s="298" t="s">
        <v>610</v>
      </c>
      <c r="V346" s="301"/>
      <c r="W346" s="305" t="s">
        <v>3365</v>
      </c>
      <c r="X346" s="224" t="s">
        <v>615</v>
      </c>
      <c r="Y346" s="299">
        <v>45090.69027777778</v>
      </c>
      <c r="Z346" s="299">
        <v>45092.75</v>
      </c>
      <c r="AA346" s="226">
        <v>45093</v>
      </c>
      <c r="AB346" s="226">
        <v>45093</v>
      </c>
      <c r="AC346" s="306" t="s">
        <v>628</v>
      </c>
      <c r="AD346" s="293"/>
      <c r="AE346" s="226">
        <v>45091</v>
      </c>
      <c r="AF346" s="301">
        <v>185898</v>
      </c>
      <c r="AG346" s="307">
        <v>2755</v>
      </c>
      <c r="AH346" s="307">
        <v>396.2</v>
      </c>
      <c r="AI346" s="307">
        <v>212</v>
      </c>
      <c r="AJ346" s="307">
        <v>381.03</v>
      </c>
      <c r="AK346" s="308">
        <v>0</v>
      </c>
      <c r="AL346" s="309">
        <v>25</v>
      </c>
      <c r="AM346" s="310">
        <v>0</v>
      </c>
      <c r="AN346" s="310">
        <v>0</v>
      </c>
      <c r="AO346" s="310">
        <v>0</v>
      </c>
      <c r="AP346" s="310">
        <v>0</v>
      </c>
      <c r="AQ346" s="310">
        <v>513.99</v>
      </c>
      <c r="AR346" s="308">
        <v>0</v>
      </c>
      <c r="AS346" s="310">
        <v>0</v>
      </c>
      <c r="AT346" s="160">
        <f t="shared" si="20"/>
        <v>4283.2199999999993</v>
      </c>
      <c r="AU346" s="160">
        <f t="shared" si="21"/>
        <v>4283.2199999999993</v>
      </c>
      <c r="AV346" s="301" t="s">
        <v>3368</v>
      </c>
      <c r="AW346" s="301" t="s">
        <v>395</v>
      </c>
      <c r="AX346" s="311">
        <v>0.1875</v>
      </c>
      <c r="AY346" s="311">
        <v>0.59097222222222223</v>
      </c>
      <c r="AZ346" s="1" t="s">
        <v>613</v>
      </c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</row>
    <row r="347" spans="1:85" x14ac:dyDescent="0.35">
      <c r="A347" s="380">
        <v>45075.393750000003</v>
      </c>
      <c r="B347" s="300">
        <v>45047</v>
      </c>
      <c r="C347" s="291" t="s">
        <v>622</v>
      </c>
      <c r="D347" s="295"/>
      <c r="E347" s="295" t="s">
        <v>3369</v>
      </c>
      <c r="F347" s="295" t="s">
        <v>559</v>
      </c>
      <c r="G347" s="295" t="s">
        <v>2109</v>
      </c>
      <c r="H347" s="297" t="s">
        <v>3370</v>
      </c>
      <c r="I347" s="416" t="s">
        <v>3371</v>
      </c>
      <c r="J347" s="295">
        <v>5010</v>
      </c>
      <c r="K347" s="295" t="s">
        <v>3372</v>
      </c>
      <c r="L347" s="298" t="s">
        <v>606</v>
      </c>
      <c r="M347" s="301" t="s">
        <v>607</v>
      </c>
      <c r="N347" s="301">
        <v>64541</v>
      </c>
      <c r="O347" s="302">
        <v>8</v>
      </c>
      <c r="P347" s="301" t="s">
        <v>616</v>
      </c>
      <c r="Q347" s="303">
        <v>1330</v>
      </c>
      <c r="R347" s="303" t="s">
        <v>3373</v>
      </c>
      <c r="S347" s="304">
        <v>304660.31</v>
      </c>
      <c r="T347" s="301" t="s">
        <v>609</v>
      </c>
      <c r="U347" s="298" t="s">
        <v>610</v>
      </c>
      <c r="V347" s="293"/>
      <c r="W347" s="305" t="s">
        <v>3374</v>
      </c>
      <c r="X347" s="224" t="s">
        <v>3375</v>
      </c>
      <c r="Y347" s="299">
        <v>45092.684027777781</v>
      </c>
      <c r="Z347" s="299">
        <v>45096.416666666664</v>
      </c>
      <c r="AA347" s="324">
        <v>45096</v>
      </c>
      <c r="AB347" s="324">
        <v>45096</v>
      </c>
      <c r="AC347" s="306" t="s">
        <v>1010</v>
      </c>
      <c r="AD347" s="293"/>
      <c r="AE347" s="226">
        <v>45093</v>
      </c>
      <c r="AF347" s="301">
        <v>186185</v>
      </c>
      <c r="AG347" s="307">
        <v>1990</v>
      </c>
      <c r="AH347" s="307">
        <v>275.66000000000003</v>
      </c>
      <c r="AI347" s="307">
        <v>127.2</v>
      </c>
      <c r="AJ347" s="307">
        <v>204.66</v>
      </c>
      <c r="AK347" s="308">
        <v>0</v>
      </c>
      <c r="AL347" s="309">
        <v>25</v>
      </c>
      <c r="AM347" s="310">
        <v>0</v>
      </c>
      <c r="AN347" s="310">
        <v>0</v>
      </c>
      <c r="AO347" s="310">
        <v>0</v>
      </c>
      <c r="AP347" s="310">
        <v>0</v>
      </c>
      <c r="AQ347" s="310">
        <v>357.62</v>
      </c>
      <c r="AR347" s="308">
        <v>0</v>
      </c>
      <c r="AS347" s="308">
        <v>0</v>
      </c>
      <c r="AT347" s="160">
        <f t="shared" si="20"/>
        <v>2980.1399999999994</v>
      </c>
      <c r="AU347" s="160">
        <f t="shared" si="21"/>
        <v>2980.1399999999994</v>
      </c>
      <c r="AV347" s="301" t="s">
        <v>3376</v>
      </c>
      <c r="AW347" s="301" t="s">
        <v>395</v>
      </c>
      <c r="AX347" s="311">
        <v>0.59513888888888888</v>
      </c>
      <c r="AY347" s="311">
        <v>0.64652777777777781</v>
      </c>
      <c r="AZ347" s="1" t="s">
        <v>613</v>
      </c>
    </row>
    <row r="348" spans="1:85" x14ac:dyDescent="0.35">
      <c r="A348" s="380">
        <v>45075.439583333333</v>
      </c>
      <c r="B348" s="300">
        <v>45047</v>
      </c>
      <c r="C348" s="291" t="s">
        <v>622</v>
      </c>
      <c r="D348" s="295"/>
      <c r="E348" s="295" t="s">
        <v>3377</v>
      </c>
      <c r="F348" s="296" t="s">
        <v>562</v>
      </c>
      <c r="G348" s="295" t="s">
        <v>2109</v>
      </c>
      <c r="H348" s="297" t="s">
        <v>3340</v>
      </c>
      <c r="I348" s="365" t="s">
        <v>3378</v>
      </c>
      <c r="J348" s="295">
        <v>5010</v>
      </c>
      <c r="K348" s="295">
        <v>4700091684</v>
      </c>
      <c r="L348" s="298" t="s">
        <v>606</v>
      </c>
      <c r="M348" s="301" t="s">
        <v>607</v>
      </c>
      <c r="N348" s="295">
        <v>64528</v>
      </c>
      <c r="O348" s="302">
        <v>13</v>
      </c>
      <c r="P348" s="301" t="s">
        <v>616</v>
      </c>
      <c r="Q348" s="303">
        <v>2990</v>
      </c>
      <c r="R348" s="303" t="s">
        <v>3379</v>
      </c>
      <c r="S348" s="304">
        <v>828292.95</v>
      </c>
      <c r="T348" s="301" t="s">
        <v>609</v>
      </c>
      <c r="U348" s="298" t="s">
        <v>610</v>
      </c>
      <c r="V348" s="301"/>
      <c r="W348" s="305" t="s">
        <v>3380</v>
      </c>
      <c r="X348" s="224" t="s">
        <v>3381</v>
      </c>
      <c r="Y348" s="299">
        <v>45091.511111111111</v>
      </c>
      <c r="Z348" s="299">
        <v>45093.333333333336</v>
      </c>
      <c r="AA348" s="226">
        <v>45093</v>
      </c>
      <c r="AB348" s="226">
        <v>45093</v>
      </c>
      <c r="AC348" s="306" t="s">
        <v>628</v>
      </c>
      <c r="AD348" s="293"/>
      <c r="AE348" s="226">
        <v>45092</v>
      </c>
      <c r="AF348" s="301">
        <v>186013</v>
      </c>
      <c r="AG348" s="307">
        <v>2755</v>
      </c>
      <c r="AH348" s="307">
        <v>436.99</v>
      </c>
      <c r="AI348" s="307">
        <v>212</v>
      </c>
      <c r="AJ348" s="307">
        <v>728.29</v>
      </c>
      <c r="AK348" s="308">
        <v>0</v>
      </c>
      <c r="AL348" s="309">
        <v>25</v>
      </c>
      <c r="AM348" s="310">
        <v>0</v>
      </c>
      <c r="AN348" s="310">
        <v>0</v>
      </c>
      <c r="AO348" s="310">
        <v>0</v>
      </c>
      <c r="AP348" s="310">
        <v>0</v>
      </c>
      <c r="AQ348" s="310">
        <v>566.9</v>
      </c>
      <c r="AR348" s="308">
        <v>0</v>
      </c>
      <c r="AS348" s="310">
        <v>0</v>
      </c>
      <c r="AT348" s="160">
        <f t="shared" si="20"/>
        <v>4724.1799999999994</v>
      </c>
      <c r="AU348" s="160">
        <f t="shared" si="21"/>
        <v>4724.1799999999994</v>
      </c>
      <c r="AV348" s="301" t="s">
        <v>3382</v>
      </c>
      <c r="AW348" s="301" t="s">
        <v>395</v>
      </c>
      <c r="AX348" s="311">
        <v>0.5</v>
      </c>
      <c r="AY348" s="311">
        <v>0.74375000000000002</v>
      </c>
      <c r="AZ348" s="1" t="s">
        <v>613</v>
      </c>
    </row>
    <row r="349" spans="1:85" x14ac:dyDescent="0.35">
      <c r="A349" s="380">
        <v>45075.439583333333</v>
      </c>
      <c r="B349" s="300">
        <v>45047</v>
      </c>
      <c r="C349" s="291" t="s">
        <v>622</v>
      </c>
      <c r="D349" s="295"/>
      <c r="E349" s="295" t="s">
        <v>3377</v>
      </c>
      <c r="F349" s="296" t="s">
        <v>559</v>
      </c>
      <c r="G349" s="295" t="s">
        <v>2109</v>
      </c>
      <c r="H349" s="297" t="s">
        <v>3383</v>
      </c>
      <c r="I349" s="365" t="s">
        <v>3384</v>
      </c>
      <c r="J349" s="295">
        <v>5011</v>
      </c>
      <c r="K349" s="295">
        <v>4700091293</v>
      </c>
      <c r="L349" s="298" t="s">
        <v>606</v>
      </c>
      <c r="M349" s="301" t="s">
        <v>607</v>
      </c>
      <c r="N349" s="295">
        <v>64499</v>
      </c>
      <c r="O349" s="302">
        <v>2</v>
      </c>
      <c r="P349" s="301" t="s">
        <v>648</v>
      </c>
      <c r="Q349" s="303">
        <v>528</v>
      </c>
      <c r="R349" s="303">
        <v>2.6</v>
      </c>
      <c r="S349" s="304">
        <v>15400.74</v>
      </c>
      <c r="T349" s="301" t="s">
        <v>609</v>
      </c>
      <c r="U349" s="298" t="s">
        <v>610</v>
      </c>
      <c r="V349" s="301"/>
      <c r="W349" s="305" t="s">
        <v>3385</v>
      </c>
      <c r="X349" s="224" t="s">
        <v>3321</v>
      </c>
      <c r="Y349" s="299">
        <v>45091.38958333333</v>
      </c>
      <c r="Z349" s="299">
        <v>45093.375</v>
      </c>
      <c r="AA349" s="324">
        <v>45096</v>
      </c>
      <c r="AB349" s="324">
        <v>45096</v>
      </c>
      <c r="AC349" s="306" t="s">
        <v>628</v>
      </c>
      <c r="AD349" s="293"/>
      <c r="AE349" s="226">
        <v>45092</v>
      </c>
      <c r="AF349" s="301">
        <v>186029</v>
      </c>
      <c r="AG349" s="307">
        <v>1457.79</v>
      </c>
      <c r="AH349" s="307">
        <v>184.13</v>
      </c>
      <c r="AI349" s="307">
        <v>84.8</v>
      </c>
      <c r="AJ349" s="307">
        <v>0</v>
      </c>
      <c r="AK349" s="308">
        <v>0</v>
      </c>
      <c r="AL349" s="309">
        <v>25</v>
      </c>
      <c r="AM349" s="310">
        <v>0</v>
      </c>
      <c r="AN349" s="310">
        <v>0</v>
      </c>
      <c r="AO349" s="310">
        <v>0</v>
      </c>
      <c r="AP349" s="310">
        <v>0</v>
      </c>
      <c r="AQ349" s="310">
        <v>238.87</v>
      </c>
      <c r="AR349" s="308">
        <v>0</v>
      </c>
      <c r="AS349" s="310">
        <v>0</v>
      </c>
      <c r="AT349" s="160">
        <f t="shared" si="20"/>
        <v>1990.5900000000001</v>
      </c>
      <c r="AU349" s="160">
        <f t="shared" si="21"/>
        <v>1990.5900000000001</v>
      </c>
      <c r="AV349" s="301" t="s">
        <v>3386</v>
      </c>
      <c r="AW349" s="301" t="s">
        <v>395</v>
      </c>
      <c r="AX349" s="311">
        <v>0.36249999999999999</v>
      </c>
      <c r="AY349" s="311">
        <v>0.61388888888888882</v>
      </c>
      <c r="AZ349" s="1" t="s">
        <v>613</v>
      </c>
    </row>
    <row r="350" spans="1:85" x14ac:dyDescent="0.35">
      <c r="A350" s="382">
        <v>45075.439583333333</v>
      </c>
      <c r="B350" s="327">
        <v>45047</v>
      </c>
      <c r="C350" s="328" t="s">
        <v>622</v>
      </c>
      <c r="D350" s="329"/>
      <c r="E350" s="329" t="s">
        <v>3377</v>
      </c>
      <c r="F350" s="296" t="s">
        <v>562</v>
      </c>
      <c r="G350" s="295" t="s">
        <v>2109</v>
      </c>
      <c r="H350" s="359" t="s">
        <v>3387</v>
      </c>
      <c r="I350" s="416" t="s">
        <v>3388</v>
      </c>
      <c r="J350" s="295">
        <v>5014</v>
      </c>
      <c r="K350" s="295">
        <v>4700089840</v>
      </c>
      <c r="L350" s="298" t="s">
        <v>606</v>
      </c>
      <c r="M350" s="301" t="s">
        <v>607</v>
      </c>
      <c r="N350" s="301">
        <v>64498</v>
      </c>
      <c r="O350" s="302">
        <v>5</v>
      </c>
      <c r="P350" s="301" t="s">
        <v>619</v>
      </c>
      <c r="Q350" s="303">
        <v>6400</v>
      </c>
      <c r="R350" s="303">
        <v>20</v>
      </c>
      <c r="S350" s="304">
        <v>173554.5</v>
      </c>
      <c r="T350" s="301" t="s">
        <v>609</v>
      </c>
      <c r="U350" s="298" t="s">
        <v>610</v>
      </c>
      <c r="V350" s="293"/>
      <c r="W350" s="305" t="s">
        <v>3389</v>
      </c>
      <c r="X350" s="224" t="s">
        <v>621</v>
      </c>
      <c r="Y350" s="299">
        <v>45091.613194444442</v>
      </c>
      <c r="Z350" s="299">
        <v>45093.375</v>
      </c>
      <c r="AA350" s="324">
        <v>45096</v>
      </c>
      <c r="AB350" s="324">
        <v>45096</v>
      </c>
      <c r="AC350" s="306" t="s">
        <v>628</v>
      </c>
      <c r="AD350" s="293"/>
      <c r="AE350" s="226">
        <v>45092</v>
      </c>
      <c r="AF350" s="301">
        <v>186074</v>
      </c>
      <c r="AG350" s="307">
        <v>2755</v>
      </c>
      <c r="AH350" s="307">
        <v>409.06</v>
      </c>
      <c r="AI350" s="307">
        <v>291</v>
      </c>
      <c r="AJ350" s="307">
        <v>73.55</v>
      </c>
      <c r="AK350" s="308">
        <v>338</v>
      </c>
      <c r="AL350" s="309">
        <v>25</v>
      </c>
      <c r="AM350" s="310">
        <v>0</v>
      </c>
      <c r="AN350" s="310">
        <v>0</v>
      </c>
      <c r="AO350" s="310">
        <v>0</v>
      </c>
      <c r="AP350" s="310">
        <v>0</v>
      </c>
      <c r="AQ350" s="307">
        <v>530.66999999999996</v>
      </c>
      <c r="AR350" s="308">
        <v>0</v>
      </c>
      <c r="AS350" s="310">
        <v>0</v>
      </c>
      <c r="AT350" s="160">
        <f t="shared" si="20"/>
        <v>4422.28</v>
      </c>
      <c r="AU350" s="160">
        <f t="shared" si="21"/>
        <v>4422.28</v>
      </c>
      <c r="AV350" s="301" t="s">
        <v>3390</v>
      </c>
      <c r="AW350" s="301" t="s">
        <v>395</v>
      </c>
      <c r="AX350" s="311">
        <v>0.35486111111111113</v>
      </c>
      <c r="AY350" s="311">
        <v>0.65416666666666667</v>
      </c>
      <c r="AZ350" s="1" t="s">
        <v>613</v>
      </c>
    </row>
    <row r="351" spans="1:85" s="348" customFormat="1" x14ac:dyDescent="0.35">
      <c r="A351" s="380">
        <v>45075.439583333333</v>
      </c>
      <c r="B351" s="300">
        <v>45047</v>
      </c>
      <c r="C351" s="291" t="s">
        <v>622</v>
      </c>
      <c r="D351" s="295"/>
      <c r="E351" s="295" t="s">
        <v>3377</v>
      </c>
      <c r="F351" s="296" t="s">
        <v>559</v>
      </c>
      <c r="G351" s="295" t="s">
        <v>2109</v>
      </c>
      <c r="H351" s="297" t="s">
        <v>3391</v>
      </c>
      <c r="I351" s="416" t="s">
        <v>3392</v>
      </c>
      <c r="J351" s="295">
        <v>5013</v>
      </c>
      <c r="K351" s="295" t="s">
        <v>3393</v>
      </c>
      <c r="L351" s="298" t="s">
        <v>606</v>
      </c>
      <c r="M351" s="301" t="s">
        <v>607</v>
      </c>
      <c r="N351" s="301">
        <v>64527</v>
      </c>
      <c r="O351" s="302">
        <v>3</v>
      </c>
      <c r="P351" s="301" t="s">
        <v>616</v>
      </c>
      <c r="Q351" s="303" t="s">
        <v>3394</v>
      </c>
      <c r="R351" s="303" t="s">
        <v>3395</v>
      </c>
      <c r="S351" s="304">
        <v>179431.84</v>
      </c>
      <c r="T351" s="301" t="s">
        <v>609</v>
      </c>
      <c r="U351" s="298" t="s">
        <v>610</v>
      </c>
      <c r="V351" s="293"/>
      <c r="W351" s="305" t="s">
        <v>3396</v>
      </c>
      <c r="X351" s="224" t="s">
        <v>615</v>
      </c>
      <c r="Y351" s="299">
        <v>45091.660416666666</v>
      </c>
      <c r="Z351" s="299">
        <v>45093.416666666664</v>
      </c>
      <c r="AA351" s="324">
        <v>45096</v>
      </c>
      <c r="AB351" s="324">
        <v>45096</v>
      </c>
      <c r="AC351" s="306" t="s">
        <v>628</v>
      </c>
      <c r="AD351" s="293"/>
      <c r="AE351" s="226">
        <v>45092</v>
      </c>
      <c r="AF351" s="301">
        <v>186033</v>
      </c>
      <c r="AG351" s="307">
        <v>1990</v>
      </c>
      <c r="AH351" s="307">
        <v>260.95</v>
      </c>
      <c r="AI351" s="307">
        <v>127.2</v>
      </c>
      <c r="AJ351" s="307">
        <v>79.430000000000007</v>
      </c>
      <c r="AK351" s="308">
        <v>0</v>
      </c>
      <c r="AL351" s="309">
        <v>25</v>
      </c>
      <c r="AM351" s="310">
        <v>0</v>
      </c>
      <c r="AN351" s="310">
        <v>0</v>
      </c>
      <c r="AO351" s="310">
        <v>0</v>
      </c>
      <c r="AP351" s="310">
        <v>0</v>
      </c>
      <c r="AQ351" s="310">
        <v>338.53</v>
      </c>
      <c r="AR351" s="308">
        <v>0</v>
      </c>
      <c r="AS351" s="310">
        <v>0</v>
      </c>
      <c r="AT351" s="160">
        <f t="shared" si="20"/>
        <v>2821.1099999999997</v>
      </c>
      <c r="AU351" s="160">
        <f t="shared" si="21"/>
        <v>2821.1099999999997</v>
      </c>
      <c r="AV351" s="301" t="s">
        <v>3386</v>
      </c>
      <c r="AW351" s="301" t="s">
        <v>395</v>
      </c>
      <c r="AX351" s="311">
        <v>0.36249999999999999</v>
      </c>
      <c r="AY351" s="311">
        <v>0.61388888888888882</v>
      </c>
      <c r="AZ351" s="1" t="s">
        <v>613</v>
      </c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</row>
    <row r="352" spans="1:85" x14ac:dyDescent="0.35">
      <c r="A352" s="380">
        <v>45075.439583333333</v>
      </c>
      <c r="B352" s="300">
        <v>45047</v>
      </c>
      <c r="C352" s="291" t="s">
        <v>622</v>
      </c>
      <c r="D352" s="295"/>
      <c r="E352" s="295" t="s">
        <v>3377</v>
      </c>
      <c r="F352" s="295" t="s">
        <v>559</v>
      </c>
      <c r="G352" s="295" t="s">
        <v>2109</v>
      </c>
      <c r="H352" s="297" t="s">
        <v>3397</v>
      </c>
      <c r="I352" s="416" t="s">
        <v>3398</v>
      </c>
      <c r="J352" s="295">
        <v>5013</v>
      </c>
      <c r="K352" s="295" t="s">
        <v>3399</v>
      </c>
      <c r="L352" s="298" t="s">
        <v>606</v>
      </c>
      <c r="M352" s="301" t="s">
        <v>607</v>
      </c>
      <c r="N352" s="301">
        <v>64529</v>
      </c>
      <c r="O352" s="302">
        <v>3</v>
      </c>
      <c r="P352" s="301" t="s">
        <v>616</v>
      </c>
      <c r="Q352" s="303">
        <v>1676</v>
      </c>
      <c r="R352" s="303" t="s">
        <v>3395</v>
      </c>
      <c r="S352" s="304">
        <v>182990.78</v>
      </c>
      <c r="T352" s="301" t="s">
        <v>609</v>
      </c>
      <c r="U352" s="298" t="s">
        <v>610</v>
      </c>
      <c r="V352" s="293"/>
      <c r="W352" s="305" t="s">
        <v>3400</v>
      </c>
      <c r="X352" s="224" t="s">
        <v>615</v>
      </c>
      <c r="Y352" s="299">
        <v>45091.660416666666</v>
      </c>
      <c r="Z352" s="299">
        <v>45093.416666666664</v>
      </c>
      <c r="AA352" s="324">
        <v>45096</v>
      </c>
      <c r="AB352" s="324">
        <v>45096</v>
      </c>
      <c r="AC352" s="306" t="s">
        <v>628</v>
      </c>
      <c r="AD352" s="293"/>
      <c r="AE352" s="226">
        <v>45092</v>
      </c>
      <c r="AF352" s="301">
        <v>186034</v>
      </c>
      <c r="AG352" s="307">
        <v>1990</v>
      </c>
      <c r="AH352" s="307">
        <v>261.37</v>
      </c>
      <c r="AI352" s="307">
        <v>127.2</v>
      </c>
      <c r="AJ352" s="307">
        <v>82.99</v>
      </c>
      <c r="AK352" s="308">
        <v>0</v>
      </c>
      <c r="AL352" s="309">
        <v>25</v>
      </c>
      <c r="AM352" s="310">
        <v>0</v>
      </c>
      <c r="AN352" s="310">
        <v>0</v>
      </c>
      <c r="AO352" s="310">
        <v>0</v>
      </c>
      <c r="AP352" s="310">
        <v>0</v>
      </c>
      <c r="AQ352" s="310">
        <v>339.08</v>
      </c>
      <c r="AR352" s="308">
        <v>0</v>
      </c>
      <c r="AS352" s="310">
        <v>0</v>
      </c>
      <c r="AT352" s="160">
        <f t="shared" si="20"/>
        <v>2825.6399999999994</v>
      </c>
      <c r="AU352" s="160">
        <f t="shared" si="21"/>
        <v>2825.6399999999994</v>
      </c>
      <c r="AV352" s="301" t="s">
        <v>3386</v>
      </c>
      <c r="AW352" s="301" t="s">
        <v>395</v>
      </c>
      <c r="AX352" s="311">
        <v>0.36249999999999999</v>
      </c>
      <c r="AY352" s="311">
        <v>0.61388888888888882</v>
      </c>
      <c r="AZ352" s="1" t="s">
        <v>613</v>
      </c>
    </row>
    <row r="353" spans="1:85" x14ac:dyDescent="0.35">
      <c r="A353" s="380">
        <v>45075.439583333333</v>
      </c>
      <c r="B353" s="300">
        <v>45047</v>
      </c>
      <c r="C353" s="291" t="s">
        <v>622</v>
      </c>
      <c r="D353" s="295" t="s">
        <v>549</v>
      </c>
      <c r="E353" s="295" t="s">
        <v>3377</v>
      </c>
      <c r="F353" s="295" t="s">
        <v>562</v>
      </c>
      <c r="G353" s="295" t="s">
        <v>3401</v>
      </c>
      <c r="H353" s="297" t="s">
        <v>3402</v>
      </c>
      <c r="I353" s="416" t="s">
        <v>3403</v>
      </c>
      <c r="J353" s="295">
        <v>5014</v>
      </c>
      <c r="K353" s="295" t="s">
        <v>3404</v>
      </c>
      <c r="L353" s="298" t="s">
        <v>606</v>
      </c>
      <c r="M353" s="301" t="s">
        <v>607</v>
      </c>
      <c r="N353" s="301">
        <v>64679</v>
      </c>
      <c r="O353" s="302">
        <v>1</v>
      </c>
      <c r="P353" s="301" t="s">
        <v>616</v>
      </c>
      <c r="Q353" s="303">
        <v>268</v>
      </c>
      <c r="R353" s="303">
        <v>1.077</v>
      </c>
      <c r="S353" s="304">
        <v>18842.27</v>
      </c>
      <c r="T353" s="301" t="s">
        <v>609</v>
      </c>
      <c r="U353" s="298" t="s">
        <v>610</v>
      </c>
      <c r="V353" s="293"/>
      <c r="W353" s="305" t="s">
        <v>3405</v>
      </c>
      <c r="X353" s="224" t="s">
        <v>3406</v>
      </c>
      <c r="Y353" s="299">
        <v>45106.376388888886</v>
      </c>
      <c r="Z353" s="299">
        <v>45110.541666666664</v>
      </c>
      <c r="AA353" s="324">
        <v>45111</v>
      </c>
      <c r="AB353" s="324">
        <v>45111</v>
      </c>
      <c r="AC353" s="306" t="s">
        <v>1010</v>
      </c>
      <c r="AD353" s="293" t="s">
        <v>3407</v>
      </c>
      <c r="AE353" s="226">
        <v>45107</v>
      </c>
      <c r="AF353" s="301">
        <v>188007</v>
      </c>
      <c r="AG353" s="307">
        <v>194.13</v>
      </c>
      <c r="AH353" s="307">
        <v>30.72</v>
      </c>
      <c r="AI353" s="307">
        <v>42.4</v>
      </c>
      <c r="AJ353" s="307">
        <v>0</v>
      </c>
      <c r="AK353" s="308">
        <v>0</v>
      </c>
      <c r="AL353" s="309">
        <v>25</v>
      </c>
      <c r="AM353" s="310">
        <v>0</v>
      </c>
      <c r="AN353" s="310">
        <v>0</v>
      </c>
      <c r="AO353" s="310">
        <v>0</v>
      </c>
      <c r="AP353" s="310">
        <v>0</v>
      </c>
      <c r="AQ353" s="310">
        <v>39.85</v>
      </c>
      <c r="AR353" s="308">
        <v>0</v>
      </c>
      <c r="AS353" s="308">
        <v>0</v>
      </c>
      <c r="AT353" s="160">
        <f t="shared" si="20"/>
        <v>332.1</v>
      </c>
      <c r="AU353" s="160">
        <f t="shared" si="21"/>
        <v>332.1</v>
      </c>
      <c r="AV353" s="301" t="s">
        <v>3408</v>
      </c>
      <c r="AW353" s="301" t="s">
        <v>395</v>
      </c>
      <c r="AX353" s="311">
        <v>0.4375</v>
      </c>
      <c r="AY353" s="311">
        <v>0.68055555555555547</v>
      </c>
      <c r="AZ353" s="1" t="s">
        <v>613</v>
      </c>
    </row>
    <row r="354" spans="1:85" x14ac:dyDescent="0.35">
      <c r="A354" s="380">
        <v>45077.376388888886</v>
      </c>
      <c r="B354" s="300">
        <v>45047</v>
      </c>
      <c r="C354" s="291" t="s">
        <v>622</v>
      </c>
      <c r="D354" s="295"/>
      <c r="E354" s="295" t="s">
        <v>3409</v>
      </c>
      <c r="F354" s="295" t="s">
        <v>562</v>
      </c>
      <c r="G354" s="295" t="s">
        <v>2109</v>
      </c>
      <c r="H354" s="297" t="s">
        <v>3410</v>
      </c>
      <c r="I354" s="416" t="s">
        <v>3411</v>
      </c>
      <c r="J354" s="295">
        <v>5010</v>
      </c>
      <c r="K354" s="295">
        <v>4700092175</v>
      </c>
      <c r="L354" s="298" t="s">
        <v>606</v>
      </c>
      <c r="M354" s="301" t="s">
        <v>607</v>
      </c>
      <c r="N354" s="301">
        <v>64561</v>
      </c>
      <c r="O354" s="302">
        <v>3</v>
      </c>
      <c r="P354" s="301" t="s">
        <v>629</v>
      </c>
      <c r="Q354" s="303">
        <v>3483.59</v>
      </c>
      <c r="R354" s="303">
        <v>18.510000000000002</v>
      </c>
      <c r="S354" s="304">
        <v>650817.15</v>
      </c>
      <c r="T354" s="301" t="s">
        <v>609</v>
      </c>
      <c r="U354" s="298" t="s">
        <v>610</v>
      </c>
      <c r="V354" s="293"/>
      <c r="W354" s="305" t="s">
        <v>3412</v>
      </c>
      <c r="X354" s="224" t="s">
        <v>3413</v>
      </c>
      <c r="Y354" s="299">
        <v>45097.640277777777</v>
      </c>
      <c r="Z354" s="299">
        <v>45097.75</v>
      </c>
      <c r="AA354" s="324">
        <v>45097</v>
      </c>
      <c r="AB354" s="324">
        <v>45097</v>
      </c>
      <c r="AC354" s="306" t="s">
        <v>2856</v>
      </c>
      <c r="AD354" s="293"/>
      <c r="AE354" s="226">
        <v>45097</v>
      </c>
      <c r="AF354" s="301" t="s">
        <v>3414</v>
      </c>
      <c r="AG354" s="307">
        <v>1749</v>
      </c>
      <c r="AH354" s="307">
        <v>299.02999999999997</v>
      </c>
      <c r="AI354" s="307">
        <v>291</v>
      </c>
      <c r="AJ354" s="307">
        <v>200.82</v>
      </c>
      <c r="AK354" s="308">
        <v>280</v>
      </c>
      <c r="AL354" s="309">
        <v>25</v>
      </c>
      <c r="AM354" s="310">
        <v>0</v>
      </c>
      <c r="AN354" s="310">
        <v>0</v>
      </c>
      <c r="AO354" s="310">
        <v>355.56</v>
      </c>
      <c r="AP354" s="310">
        <v>0</v>
      </c>
      <c r="AQ354" s="310">
        <v>387.93</v>
      </c>
      <c r="AR354" s="308">
        <v>0</v>
      </c>
      <c r="AS354" s="308">
        <v>0</v>
      </c>
      <c r="AT354" s="160">
        <f t="shared" si="20"/>
        <v>3588.3399999999997</v>
      </c>
      <c r="AU354" s="160">
        <f t="shared" si="21"/>
        <v>3588.3399999999997</v>
      </c>
      <c r="AV354" s="301" t="s">
        <v>3415</v>
      </c>
      <c r="AW354" s="301" t="s">
        <v>395</v>
      </c>
      <c r="AX354" s="311">
        <v>0.87847222222222221</v>
      </c>
      <c r="AY354" s="311">
        <v>1.7361111111111112E-2</v>
      </c>
      <c r="AZ354" s="1" t="s">
        <v>613</v>
      </c>
    </row>
    <row r="355" spans="1:85" x14ac:dyDescent="0.35">
      <c r="A355" s="380">
        <v>45078.373611111114</v>
      </c>
      <c r="B355" s="300">
        <v>45078</v>
      </c>
      <c r="C355" s="291" t="s">
        <v>604</v>
      </c>
      <c r="D355" s="295"/>
      <c r="E355" s="295" t="s">
        <v>3416</v>
      </c>
      <c r="F355" s="295" t="s">
        <v>562</v>
      </c>
      <c r="G355" s="295" t="s">
        <v>2109</v>
      </c>
      <c r="H355" s="297" t="s">
        <v>3417</v>
      </c>
      <c r="I355" s="417" t="s">
        <v>3418</v>
      </c>
      <c r="J355" s="295">
        <v>5010</v>
      </c>
      <c r="K355" s="295">
        <v>4700090605</v>
      </c>
      <c r="L355" s="298" t="s">
        <v>606</v>
      </c>
      <c r="M355" s="301" t="s">
        <v>607</v>
      </c>
      <c r="N355" s="301">
        <v>64585</v>
      </c>
      <c r="O355" s="302">
        <v>2</v>
      </c>
      <c r="P355" s="301" t="s">
        <v>3419</v>
      </c>
      <c r="Q355" s="303">
        <v>356.072</v>
      </c>
      <c r="R355" s="303">
        <v>2.7149999999999999</v>
      </c>
      <c r="S355" s="304">
        <v>56971.48</v>
      </c>
      <c r="T355" s="301" t="s">
        <v>609</v>
      </c>
      <c r="U355" s="298" t="s">
        <v>610</v>
      </c>
      <c r="V355" s="367"/>
      <c r="W355" s="305" t="s">
        <v>3420</v>
      </c>
      <c r="X355" s="224" t="s">
        <v>3421</v>
      </c>
      <c r="Y355" s="299">
        <v>45099.524305555555</v>
      </c>
      <c r="Z355" s="299">
        <v>45103.916666666664</v>
      </c>
      <c r="AA355" s="324">
        <v>45104</v>
      </c>
      <c r="AB355" s="324">
        <v>45104</v>
      </c>
      <c r="AC355" s="306"/>
      <c r="AD355" s="3"/>
      <c r="AE355" s="226">
        <v>45103</v>
      </c>
      <c r="AF355" s="301">
        <v>187313</v>
      </c>
      <c r="AG355" s="307">
        <v>358.83</v>
      </c>
      <c r="AH355" s="307">
        <v>50.07</v>
      </c>
      <c r="AI355" s="307">
        <v>42.4</v>
      </c>
      <c r="AJ355" s="307">
        <v>0</v>
      </c>
      <c r="AK355" s="304">
        <v>0</v>
      </c>
      <c r="AL355" s="309">
        <v>25</v>
      </c>
      <c r="AM355" s="310">
        <v>0</v>
      </c>
      <c r="AN355" s="310">
        <v>0</v>
      </c>
      <c r="AO355" s="310">
        <v>0</v>
      </c>
      <c r="AP355" s="310">
        <v>0</v>
      </c>
      <c r="AQ355" s="310">
        <v>64.95</v>
      </c>
      <c r="AR355" s="304">
        <v>0</v>
      </c>
      <c r="AS355" s="304">
        <v>0</v>
      </c>
      <c r="AT355" s="160">
        <f t="shared" si="20"/>
        <v>541.25</v>
      </c>
      <c r="AU355" s="160">
        <f t="shared" si="21"/>
        <v>541.25</v>
      </c>
      <c r="AV355" s="301" t="s">
        <v>3422</v>
      </c>
      <c r="AW355" s="301" t="s">
        <v>395</v>
      </c>
      <c r="AX355" s="311">
        <v>0.39652777777777781</v>
      </c>
      <c r="AY355" s="311">
        <v>0.66736111111111107</v>
      </c>
      <c r="AZ355" s="2" t="s">
        <v>613</v>
      </c>
    </row>
    <row r="356" spans="1:85" x14ac:dyDescent="0.35">
      <c r="A356" s="380">
        <v>45078.457638888889</v>
      </c>
      <c r="B356" s="300">
        <v>45078</v>
      </c>
      <c r="C356" s="291" t="s">
        <v>622</v>
      </c>
      <c r="D356" s="295"/>
      <c r="E356" s="295" t="s">
        <v>3423</v>
      </c>
      <c r="F356" s="295" t="s">
        <v>562</v>
      </c>
      <c r="G356" s="295" t="s">
        <v>2109</v>
      </c>
      <c r="H356" s="297" t="s">
        <v>3424</v>
      </c>
      <c r="I356" s="417" t="s">
        <v>3425</v>
      </c>
      <c r="J356" s="295">
        <v>5014</v>
      </c>
      <c r="K356" s="295">
        <v>4700089734</v>
      </c>
      <c r="L356" s="298" t="s">
        <v>606</v>
      </c>
      <c r="M356" s="301" t="s">
        <v>607</v>
      </c>
      <c r="N356" s="301">
        <v>64586</v>
      </c>
      <c r="O356" s="302">
        <v>18</v>
      </c>
      <c r="P356" s="301" t="s">
        <v>619</v>
      </c>
      <c r="Q356" s="303">
        <v>11489</v>
      </c>
      <c r="R356" s="303">
        <v>30</v>
      </c>
      <c r="S356" s="304">
        <v>326028.96000000002</v>
      </c>
      <c r="T356" s="301" t="s">
        <v>609</v>
      </c>
      <c r="U356" s="298" t="s">
        <v>610</v>
      </c>
      <c r="V356" s="367"/>
      <c r="W356" s="305" t="s">
        <v>3426</v>
      </c>
      <c r="X356" s="224" t="s">
        <v>3427</v>
      </c>
      <c r="Y356" s="299">
        <v>45099.611805555556</v>
      </c>
      <c r="Z356" s="299">
        <v>45103.625</v>
      </c>
      <c r="AA356" s="324">
        <v>45104</v>
      </c>
      <c r="AB356" s="324">
        <v>45104</v>
      </c>
      <c r="AC356" s="306"/>
      <c r="AD356" s="367"/>
      <c r="AE356" s="226">
        <v>45103</v>
      </c>
      <c r="AF356" s="301">
        <v>187270</v>
      </c>
      <c r="AG356" s="307">
        <v>2755</v>
      </c>
      <c r="AH356" s="307">
        <v>426.97</v>
      </c>
      <c r="AI356" s="307">
        <v>291</v>
      </c>
      <c r="AJ356" s="307">
        <v>226.03</v>
      </c>
      <c r="AK356" s="304">
        <v>338</v>
      </c>
      <c r="AL356" s="309">
        <v>25</v>
      </c>
      <c r="AM356" s="310">
        <v>0</v>
      </c>
      <c r="AN356" s="310">
        <v>0</v>
      </c>
      <c r="AO356" s="310">
        <v>0</v>
      </c>
      <c r="AP356" s="310">
        <v>0</v>
      </c>
      <c r="AQ356" s="310">
        <v>553.91</v>
      </c>
      <c r="AR356" s="304">
        <v>0</v>
      </c>
      <c r="AS356" s="304">
        <v>0</v>
      </c>
      <c r="AT356" s="160">
        <f t="shared" si="20"/>
        <v>4615.9100000000008</v>
      </c>
      <c r="AU356" s="160">
        <f t="shared" si="21"/>
        <v>4615.9100000000008</v>
      </c>
      <c r="AV356" s="301" t="s">
        <v>3422</v>
      </c>
      <c r="AW356" s="301" t="s">
        <v>395</v>
      </c>
      <c r="AX356" s="311">
        <v>0.39652777777777781</v>
      </c>
      <c r="AY356" s="311">
        <v>0.66736111111111107</v>
      </c>
      <c r="AZ356" s="2" t="s">
        <v>613</v>
      </c>
    </row>
    <row r="357" spans="1:85" s="348" customFormat="1" x14ac:dyDescent="0.35">
      <c r="A357" s="380">
        <v>45078.720138888886</v>
      </c>
      <c r="B357" s="300">
        <v>45078</v>
      </c>
      <c r="C357" s="291" t="s">
        <v>604</v>
      </c>
      <c r="D357" s="295"/>
      <c r="E357" s="295" t="s">
        <v>3428</v>
      </c>
      <c r="F357" s="295" t="s">
        <v>559</v>
      </c>
      <c r="G357" s="295" t="s">
        <v>3401</v>
      </c>
      <c r="H357" s="297" t="s">
        <v>3429</v>
      </c>
      <c r="I357" s="416" t="s">
        <v>3430</v>
      </c>
      <c r="J357" s="295">
        <v>5013</v>
      </c>
      <c r="K357" s="295">
        <v>4700091064</v>
      </c>
      <c r="L357" s="298" t="s">
        <v>606</v>
      </c>
      <c r="M357" s="301" t="s">
        <v>607</v>
      </c>
      <c r="N357" s="301">
        <v>64605</v>
      </c>
      <c r="O357" s="302">
        <v>2</v>
      </c>
      <c r="P357" s="301" t="s">
        <v>608</v>
      </c>
      <c r="Q357" s="303">
        <v>997</v>
      </c>
      <c r="R357" s="303">
        <v>1.9219999999999999</v>
      </c>
      <c r="S357" s="304">
        <v>43290.15</v>
      </c>
      <c r="T357" s="301" t="s">
        <v>609</v>
      </c>
      <c r="U357" s="298" t="s">
        <v>610</v>
      </c>
      <c r="V357" s="293"/>
      <c r="W357" s="305" t="s">
        <v>3431</v>
      </c>
      <c r="X357" s="224" t="s">
        <v>615</v>
      </c>
      <c r="Y357" s="299">
        <v>45103.739583333336</v>
      </c>
      <c r="Z357" s="299">
        <v>45105.583333333336</v>
      </c>
      <c r="AA357" s="324">
        <v>45106</v>
      </c>
      <c r="AB357" s="324">
        <v>45106</v>
      </c>
      <c r="AC357" s="306" t="s">
        <v>1010</v>
      </c>
      <c r="AD357" s="301" t="s">
        <v>3432</v>
      </c>
      <c r="AE357" s="226">
        <v>45104</v>
      </c>
      <c r="AF357" s="301">
        <v>187539</v>
      </c>
      <c r="AG357" s="307">
        <v>715.45</v>
      </c>
      <c r="AH357" s="307">
        <v>96.93</v>
      </c>
      <c r="AI357" s="307">
        <v>84.8</v>
      </c>
      <c r="AJ357" s="307">
        <v>0</v>
      </c>
      <c r="AK357" s="308">
        <v>0</v>
      </c>
      <c r="AL357" s="309">
        <v>25</v>
      </c>
      <c r="AM357" s="310">
        <v>0</v>
      </c>
      <c r="AN357" s="310">
        <v>0</v>
      </c>
      <c r="AO357" s="310">
        <v>0</v>
      </c>
      <c r="AP357" s="310">
        <v>0</v>
      </c>
      <c r="AQ357" s="310">
        <v>125.75</v>
      </c>
      <c r="AR357" s="308">
        <v>0</v>
      </c>
      <c r="AS357" s="308">
        <v>0</v>
      </c>
      <c r="AT357" s="160">
        <f t="shared" si="20"/>
        <v>1047.93</v>
      </c>
      <c r="AU357" s="160">
        <f t="shared" si="21"/>
        <v>1047.93</v>
      </c>
      <c r="AV357" s="301" t="s">
        <v>3432</v>
      </c>
      <c r="AW357" s="301" t="s">
        <v>3432</v>
      </c>
      <c r="AX357" s="311">
        <v>0.41666666666666669</v>
      </c>
      <c r="AY357" s="311">
        <v>0.48055555555555557</v>
      </c>
      <c r="AZ357" s="1" t="s">
        <v>613</v>
      </c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</row>
    <row r="358" spans="1:85" x14ac:dyDescent="0.35">
      <c r="A358" s="380">
        <v>45079.427777777775</v>
      </c>
      <c r="B358" s="300">
        <v>45078</v>
      </c>
      <c r="C358" s="291" t="s">
        <v>622</v>
      </c>
      <c r="D358" s="295" t="s">
        <v>632</v>
      </c>
      <c r="E358" s="295" t="s">
        <v>3433</v>
      </c>
      <c r="F358" s="295" t="s">
        <v>562</v>
      </c>
      <c r="G358" s="295" t="s">
        <v>3401</v>
      </c>
      <c r="H358" s="297" t="s">
        <v>3434</v>
      </c>
      <c r="I358" s="416" t="s">
        <v>3435</v>
      </c>
      <c r="J358" s="295">
        <v>5014</v>
      </c>
      <c r="K358" s="295">
        <v>4700089820</v>
      </c>
      <c r="L358" s="298" t="s">
        <v>606</v>
      </c>
      <c r="M358" s="301" t="s">
        <v>607</v>
      </c>
      <c r="N358" s="301">
        <v>64610</v>
      </c>
      <c r="O358" s="302">
        <v>15</v>
      </c>
      <c r="P358" s="301" t="s">
        <v>619</v>
      </c>
      <c r="Q358" s="303">
        <v>10158</v>
      </c>
      <c r="R358" s="303">
        <v>30</v>
      </c>
      <c r="S358" s="304">
        <v>269476.59000000003</v>
      </c>
      <c r="T358" s="301" t="s">
        <v>609</v>
      </c>
      <c r="U358" s="298" t="s">
        <v>610</v>
      </c>
      <c r="V358" s="293"/>
      <c r="W358" s="305" t="s">
        <v>3436</v>
      </c>
      <c r="X358" s="224" t="s">
        <v>621</v>
      </c>
      <c r="Y358" s="299">
        <v>45104.541666666664</v>
      </c>
      <c r="Z358" s="299">
        <v>45105.708333333336</v>
      </c>
      <c r="AA358" s="324">
        <v>45106</v>
      </c>
      <c r="AB358" s="324">
        <v>45106</v>
      </c>
      <c r="AC358" s="306" t="s">
        <v>628</v>
      </c>
      <c r="AD358" s="301" t="s">
        <v>3437</v>
      </c>
      <c r="AE358" s="226">
        <v>45105</v>
      </c>
      <c r="AF358" s="301">
        <v>187630</v>
      </c>
      <c r="AG358" s="307">
        <v>2755</v>
      </c>
      <c r="AH358" s="307">
        <v>420.33</v>
      </c>
      <c r="AI358" s="307">
        <v>291</v>
      </c>
      <c r="AJ358" s="307">
        <v>169.48</v>
      </c>
      <c r="AK358" s="308">
        <v>338</v>
      </c>
      <c r="AL358" s="309">
        <v>25</v>
      </c>
      <c r="AM358" s="310">
        <v>0</v>
      </c>
      <c r="AN358" s="310">
        <v>0</v>
      </c>
      <c r="AO358" s="310">
        <v>0</v>
      </c>
      <c r="AP358" s="310">
        <v>0</v>
      </c>
      <c r="AQ358" s="307">
        <v>545.29</v>
      </c>
      <c r="AR358" s="308">
        <v>0</v>
      </c>
      <c r="AS358" s="308">
        <v>0</v>
      </c>
      <c r="AT358" s="160">
        <f t="shared" si="20"/>
        <v>4544.1000000000004</v>
      </c>
      <c r="AU358" s="160">
        <f t="shared" si="21"/>
        <v>4544.1000000000004</v>
      </c>
      <c r="AV358" s="301" t="s">
        <v>3438</v>
      </c>
      <c r="AW358" s="301" t="s">
        <v>395</v>
      </c>
      <c r="AX358" s="311">
        <v>0.33333333333333331</v>
      </c>
      <c r="AY358" s="311">
        <v>0.48055555555555557</v>
      </c>
      <c r="AZ358" s="1" t="s">
        <v>613</v>
      </c>
    </row>
    <row r="359" spans="1:85" s="419" customFormat="1" x14ac:dyDescent="0.35">
      <c r="A359" s="418">
        <v>45104.706944444442</v>
      </c>
      <c r="B359" s="420">
        <v>45078</v>
      </c>
      <c r="C359" s="435" t="s">
        <v>622</v>
      </c>
      <c r="D359" s="302"/>
      <c r="E359" s="302" t="s">
        <v>3439</v>
      </c>
      <c r="F359" s="302" t="s">
        <v>562</v>
      </c>
      <c r="G359" s="302" t="s">
        <v>3401</v>
      </c>
      <c r="H359" s="422" t="s">
        <v>3440</v>
      </c>
      <c r="I359" s="425" t="s">
        <v>3441</v>
      </c>
      <c r="J359" s="302">
        <v>5013</v>
      </c>
      <c r="K359" s="302">
        <v>4700088970</v>
      </c>
      <c r="L359" s="423" t="s">
        <v>606</v>
      </c>
      <c r="M359" s="321" t="s">
        <v>607</v>
      </c>
      <c r="N359" s="321">
        <v>64625</v>
      </c>
      <c r="O359" s="302">
        <v>6</v>
      </c>
      <c r="P359" s="321" t="s">
        <v>608</v>
      </c>
      <c r="Q359" s="426">
        <v>10094</v>
      </c>
      <c r="R359" s="426">
        <v>15.5</v>
      </c>
      <c r="S359" s="424">
        <v>118368.09</v>
      </c>
      <c r="T359" s="321" t="s">
        <v>609</v>
      </c>
      <c r="U359" s="423" t="s">
        <v>610</v>
      </c>
      <c r="V359" s="421"/>
      <c r="W359" s="427" t="s">
        <v>3442</v>
      </c>
      <c r="X359" s="428" t="s">
        <v>2598</v>
      </c>
      <c r="Y359" s="354">
        <v>45105.67083333333</v>
      </c>
      <c r="Z359" s="354">
        <v>45107.375</v>
      </c>
      <c r="AA359" s="324">
        <v>45107</v>
      </c>
      <c r="AB359" s="324">
        <v>45107</v>
      </c>
      <c r="AC359" s="429" t="s">
        <v>628</v>
      </c>
      <c r="AD359" s="321" t="s">
        <v>3437</v>
      </c>
      <c r="AE359" s="324">
        <v>45106</v>
      </c>
      <c r="AF359" s="321" t="s">
        <v>3443</v>
      </c>
      <c r="AG359" s="430">
        <v>2755</v>
      </c>
      <c r="AH359" s="430">
        <f>353.6+29.37</f>
        <v>382.97</v>
      </c>
      <c r="AI359" s="430">
        <v>212</v>
      </c>
      <c r="AJ359" s="430">
        <v>18.37</v>
      </c>
      <c r="AK359" s="424">
        <v>0</v>
      </c>
      <c r="AL359" s="431">
        <v>25</v>
      </c>
      <c r="AM359" s="432">
        <v>0</v>
      </c>
      <c r="AN359" s="432">
        <v>250</v>
      </c>
      <c r="AO359" s="432">
        <v>0</v>
      </c>
      <c r="AP359" s="432">
        <v>0</v>
      </c>
      <c r="AQ359" s="432">
        <f>458.72+38.1</f>
        <v>496.82000000000005</v>
      </c>
      <c r="AR359" s="424">
        <v>0</v>
      </c>
      <c r="AS359" s="424">
        <v>0</v>
      </c>
      <c r="AT359" s="433">
        <f t="shared" si="20"/>
        <v>4140.16</v>
      </c>
      <c r="AU359" s="433">
        <f t="shared" si="21"/>
        <v>4140.16</v>
      </c>
      <c r="AV359" s="321" t="s">
        <v>3438</v>
      </c>
      <c r="AW359" s="321" t="s">
        <v>395</v>
      </c>
      <c r="AX359" s="325">
        <v>0.55347222222222225</v>
      </c>
      <c r="AY359" s="325">
        <v>0.74305555555555547</v>
      </c>
      <c r="AZ359" s="434" t="s">
        <v>613</v>
      </c>
    </row>
    <row r="360" spans="1:85" s="3" customFormat="1" x14ac:dyDescent="0.35">
      <c r="A360" s="380">
        <v>45106.40625</v>
      </c>
      <c r="B360" s="436">
        <v>45078</v>
      </c>
      <c r="C360" s="357" t="s">
        <v>604</v>
      </c>
      <c r="D360" s="295" t="s">
        <v>10</v>
      </c>
      <c r="E360" s="295" t="s">
        <v>3444</v>
      </c>
      <c r="F360" s="295" t="s">
        <v>562</v>
      </c>
      <c r="G360" s="295" t="s">
        <v>3401</v>
      </c>
      <c r="H360" s="297" t="s">
        <v>3445</v>
      </c>
      <c r="I360" s="417" t="s">
        <v>3446</v>
      </c>
      <c r="J360" s="295" t="s">
        <v>3447</v>
      </c>
      <c r="K360" s="295" t="s">
        <v>3448</v>
      </c>
      <c r="L360" s="298" t="s">
        <v>606</v>
      </c>
      <c r="M360" s="301" t="s">
        <v>607</v>
      </c>
      <c r="N360" s="301" t="s">
        <v>3449</v>
      </c>
      <c r="O360" s="295">
        <v>4</v>
      </c>
      <c r="P360" s="301" t="s">
        <v>608</v>
      </c>
      <c r="Q360" s="303">
        <v>12500</v>
      </c>
      <c r="R360" s="303">
        <v>85</v>
      </c>
      <c r="S360" s="304">
        <v>123386.77</v>
      </c>
      <c r="T360" s="301" t="s">
        <v>609</v>
      </c>
      <c r="U360" s="298" t="s">
        <v>610</v>
      </c>
      <c r="V360" s="367"/>
      <c r="W360" s="305" t="s">
        <v>3450</v>
      </c>
      <c r="X360" s="224" t="s">
        <v>3451</v>
      </c>
      <c r="Y360" s="299">
        <v>45106.501388888886</v>
      </c>
      <c r="Z360" s="299">
        <v>45110.458333333336</v>
      </c>
      <c r="AA360" s="226">
        <v>45110</v>
      </c>
      <c r="AB360" s="226">
        <v>45111</v>
      </c>
      <c r="AC360" s="306" t="s">
        <v>628</v>
      </c>
      <c r="AD360" s="301" t="s">
        <v>3452</v>
      </c>
      <c r="AE360" s="226">
        <v>45107</v>
      </c>
      <c r="AF360" s="301" t="s">
        <v>3453</v>
      </c>
      <c r="AG360" s="307">
        <v>2755</v>
      </c>
      <c r="AH360" s="307">
        <f>403.17+29.37</f>
        <v>432.54</v>
      </c>
      <c r="AI360" s="307">
        <v>291</v>
      </c>
      <c r="AJ360" s="307">
        <v>23.39</v>
      </c>
      <c r="AK360" s="304">
        <v>338</v>
      </c>
      <c r="AL360" s="309">
        <v>25</v>
      </c>
      <c r="AM360" s="310">
        <v>0</v>
      </c>
      <c r="AN360" s="310">
        <v>250</v>
      </c>
      <c r="AO360" s="310">
        <v>0</v>
      </c>
      <c r="AP360" s="310">
        <v>0</v>
      </c>
      <c r="AQ360" s="310">
        <f>523.03+38.1</f>
        <v>561.13</v>
      </c>
      <c r="AR360" s="304">
        <v>0</v>
      </c>
      <c r="AS360" s="304">
        <v>0</v>
      </c>
      <c r="AT360" s="160">
        <f t="shared" si="20"/>
        <v>4676.0600000000004</v>
      </c>
      <c r="AU360" s="160">
        <f t="shared" si="21"/>
        <v>4676.0600000000004</v>
      </c>
      <c r="AV360" s="301" t="s">
        <v>3454</v>
      </c>
      <c r="AW360" s="301" t="s">
        <v>395</v>
      </c>
      <c r="AX360" s="311">
        <v>0.23611111111111113</v>
      </c>
      <c r="AY360" s="311">
        <v>0.40486111111111112</v>
      </c>
      <c r="AZ360" s="2" t="s">
        <v>613</v>
      </c>
    </row>
    <row r="361" spans="1:85" s="3" customFormat="1" x14ac:dyDescent="0.35">
      <c r="A361" s="380">
        <v>45106.40625</v>
      </c>
      <c r="B361" s="436">
        <v>45078</v>
      </c>
      <c r="C361" s="357" t="s">
        <v>604</v>
      </c>
      <c r="D361" s="295" t="s">
        <v>10</v>
      </c>
      <c r="E361" s="295" t="s">
        <v>3444</v>
      </c>
      <c r="F361" s="295" t="s">
        <v>562</v>
      </c>
      <c r="G361" s="295" t="s">
        <v>3401</v>
      </c>
      <c r="H361" s="297" t="s">
        <v>3445</v>
      </c>
      <c r="I361" s="417" t="s">
        <v>3446</v>
      </c>
      <c r="J361" s="295" t="s">
        <v>3447</v>
      </c>
      <c r="K361" s="295" t="s">
        <v>3448</v>
      </c>
      <c r="L361" s="298" t="s">
        <v>606</v>
      </c>
      <c r="M361" s="301" t="s">
        <v>607</v>
      </c>
      <c r="N361" s="301" t="s">
        <v>3455</v>
      </c>
      <c r="O361" s="295">
        <v>3</v>
      </c>
      <c r="P361" s="301" t="s">
        <v>608</v>
      </c>
      <c r="Q361" s="303">
        <v>11710</v>
      </c>
      <c r="R361" s="303">
        <v>85</v>
      </c>
      <c r="S361" s="304">
        <v>120775.09</v>
      </c>
      <c r="T361" s="301" t="s">
        <v>609</v>
      </c>
      <c r="U361" s="298" t="s">
        <v>610</v>
      </c>
      <c r="V361" s="367"/>
      <c r="W361" s="305" t="s">
        <v>3450</v>
      </c>
      <c r="X361" s="224" t="s">
        <v>3451</v>
      </c>
      <c r="Y361" s="299">
        <v>45106.501388888886</v>
      </c>
      <c r="Z361" s="299">
        <v>45110.458333333336</v>
      </c>
      <c r="AA361" s="226">
        <v>45110</v>
      </c>
      <c r="AB361" s="226">
        <v>45111</v>
      </c>
      <c r="AC361" s="306" t="s">
        <v>628</v>
      </c>
      <c r="AD361" s="301" t="s">
        <v>3452</v>
      </c>
      <c r="AE361" s="226">
        <v>45107</v>
      </c>
      <c r="AF361" s="301" t="s">
        <v>3456</v>
      </c>
      <c r="AG361" s="307">
        <v>2755</v>
      </c>
      <c r="AH361" s="307">
        <f>402.86+29.37</f>
        <v>432.23</v>
      </c>
      <c r="AI361" s="307">
        <v>291</v>
      </c>
      <c r="AJ361" s="307">
        <v>20.78</v>
      </c>
      <c r="AK361" s="304">
        <v>338</v>
      </c>
      <c r="AL361" s="309">
        <v>25</v>
      </c>
      <c r="AM361" s="310">
        <v>0</v>
      </c>
      <c r="AN361" s="310">
        <v>250</v>
      </c>
      <c r="AO361" s="310">
        <v>0</v>
      </c>
      <c r="AP361" s="310">
        <v>0</v>
      </c>
      <c r="AQ361" s="310">
        <f>522.63+38.1</f>
        <v>560.73</v>
      </c>
      <c r="AR361" s="304">
        <v>0</v>
      </c>
      <c r="AS361" s="304">
        <v>0</v>
      </c>
      <c r="AT361" s="160">
        <f t="shared" si="20"/>
        <v>4672.74</v>
      </c>
      <c r="AU361" s="160">
        <f t="shared" si="21"/>
        <v>4672.74</v>
      </c>
      <c r="AV361" s="301" t="s">
        <v>3454</v>
      </c>
      <c r="AW361" s="301" t="s">
        <v>395</v>
      </c>
      <c r="AX361" s="311">
        <v>0.23611111111111113</v>
      </c>
      <c r="AY361" s="311">
        <v>0.40486111111111112</v>
      </c>
      <c r="AZ361" s="2" t="s">
        <v>613</v>
      </c>
    </row>
    <row r="362" spans="1:85" s="3" customFormat="1" x14ac:dyDescent="0.35">
      <c r="A362" s="380">
        <v>45106.333333333336</v>
      </c>
      <c r="B362" s="436">
        <v>45078</v>
      </c>
      <c r="C362" s="357" t="s">
        <v>604</v>
      </c>
      <c r="D362" s="295" t="s">
        <v>10</v>
      </c>
      <c r="E362" s="295" t="s">
        <v>3457</v>
      </c>
      <c r="F362" s="295" t="s">
        <v>559</v>
      </c>
      <c r="G362" s="295" t="s">
        <v>3401</v>
      </c>
      <c r="H362" s="297" t="s">
        <v>3458</v>
      </c>
      <c r="I362" s="417" t="s">
        <v>3459</v>
      </c>
      <c r="J362" s="295">
        <v>5010</v>
      </c>
      <c r="K362" s="295">
        <v>4700089982</v>
      </c>
      <c r="L362" s="298" t="s">
        <v>606</v>
      </c>
      <c r="M362" s="301" t="s">
        <v>607</v>
      </c>
      <c r="N362" s="301">
        <v>64680</v>
      </c>
      <c r="O362" s="295">
        <v>1</v>
      </c>
      <c r="P362" s="301" t="s">
        <v>608</v>
      </c>
      <c r="Q362" s="303">
        <v>560</v>
      </c>
      <c r="R362" s="303"/>
      <c r="S362" s="304">
        <v>113921.55</v>
      </c>
      <c r="T362" s="301" t="s">
        <v>609</v>
      </c>
      <c r="U362" s="298" t="s">
        <v>610</v>
      </c>
      <c r="V362" s="367"/>
      <c r="W362" s="305" t="s">
        <v>3460</v>
      </c>
      <c r="X362" s="224" t="s">
        <v>2199</v>
      </c>
      <c r="Y362" s="299">
        <v>45106.376388888886</v>
      </c>
      <c r="Z362" s="299">
        <v>45110.583333333336</v>
      </c>
      <c r="AA362" s="226">
        <v>45111</v>
      </c>
      <c r="AB362" s="226">
        <v>45111</v>
      </c>
      <c r="AC362" s="306" t="s">
        <v>1010</v>
      </c>
      <c r="AD362" s="301" t="s">
        <v>3407</v>
      </c>
      <c r="AE362" s="226">
        <v>45113</v>
      </c>
      <c r="AF362" s="301">
        <v>188741</v>
      </c>
      <c r="AG362" s="307">
        <v>1990</v>
      </c>
      <c r="AH362" s="307">
        <v>62.18</v>
      </c>
      <c r="AI362" s="307">
        <v>127.2</v>
      </c>
      <c r="AJ362" s="307">
        <v>13.92</v>
      </c>
      <c r="AK362" s="304">
        <v>191.08</v>
      </c>
      <c r="AL362" s="309">
        <v>25</v>
      </c>
      <c r="AM362" s="310">
        <v>0</v>
      </c>
      <c r="AN362" s="310">
        <v>0</v>
      </c>
      <c r="AO362" s="310">
        <v>0</v>
      </c>
      <c r="AP362" s="310">
        <v>0</v>
      </c>
      <c r="AQ362" s="310">
        <v>328.55</v>
      </c>
      <c r="AR362" s="304">
        <v>0</v>
      </c>
      <c r="AS362" s="304">
        <v>0</v>
      </c>
      <c r="AT362" s="160">
        <f t="shared" si="20"/>
        <v>2737.93</v>
      </c>
      <c r="AU362" s="160">
        <f t="shared" si="21"/>
        <v>2737.93</v>
      </c>
      <c r="AV362" s="301" t="s">
        <v>3408</v>
      </c>
      <c r="AW362" s="301" t="s">
        <v>395</v>
      </c>
      <c r="AX362" s="311">
        <v>0.4375</v>
      </c>
      <c r="AY362" s="311">
        <v>0.68055555555555547</v>
      </c>
      <c r="AZ362" s="2" t="s">
        <v>613</v>
      </c>
    </row>
    <row r="363" spans="1:85" s="3" customFormat="1" x14ac:dyDescent="0.35">
      <c r="A363" s="380">
        <v>45105.441666666666</v>
      </c>
      <c r="B363" s="436">
        <v>45078</v>
      </c>
      <c r="C363" s="357" t="s">
        <v>604</v>
      </c>
      <c r="D363" s="295" t="s">
        <v>10</v>
      </c>
      <c r="E363" s="295" t="s">
        <v>3461</v>
      </c>
      <c r="F363" s="295" t="s">
        <v>562</v>
      </c>
      <c r="G363" s="295" t="s">
        <v>3401</v>
      </c>
      <c r="H363" s="297" t="s">
        <v>3462</v>
      </c>
      <c r="I363" s="417" t="s">
        <v>3463</v>
      </c>
      <c r="J363" s="295">
        <v>5010</v>
      </c>
      <c r="K363" s="295">
        <v>4700091720</v>
      </c>
      <c r="L363" s="298" t="s">
        <v>606</v>
      </c>
      <c r="M363" s="301" t="s">
        <v>607</v>
      </c>
      <c r="N363" s="301">
        <v>64662</v>
      </c>
      <c r="O363" s="295">
        <v>5</v>
      </c>
      <c r="P363" s="301" t="s">
        <v>911</v>
      </c>
      <c r="Q363" s="303">
        <v>18662.57</v>
      </c>
      <c r="R363" s="303"/>
      <c r="S363" s="304">
        <v>351910.8</v>
      </c>
      <c r="T363" s="301" t="s">
        <v>609</v>
      </c>
      <c r="U363" s="298" t="s">
        <v>610</v>
      </c>
      <c r="V363" s="367"/>
      <c r="W363" s="305" t="s">
        <v>3464</v>
      </c>
      <c r="X363" s="224" t="s">
        <v>563</v>
      </c>
      <c r="Y363" s="299">
        <v>45105.567361111112</v>
      </c>
      <c r="Z363" s="299">
        <v>45110.625</v>
      </c>
      <c r="AA363" s="226">
        <v>45111</v>
      </c>
      <c r="AB363" s="226">
        <v>45111</v>
      </c>
      <c r="AC363" s="306" t="s">
        <v>628</v>
      </c>
      <c r="AD363" s="301" t="s">
        <v>3465</v>
      </c>
      <c r="AE363" s="226">
        <v>45107</v>
      </c>
      <c r="AF363" s="301" t="s">
        <v>3466</v>
      </c>
      <c r="AG363" s="307">
        <v>2755</v>
      </c>
      <c r="AH363" s="307">
        <f>430.01+29.37</f>
        <v>459.38</v>
      </c>
      <c r="AI363" s="307">
        <v>291</v>
      </c>
      <c r="AJ363" s="307">
        <v>251.91</v>
      </c>
      <c r="AK363" s="304">
        <v>338</v>
      </c>
      <c r="AL363" s="309">
        <v>25</v>
      </c>
      <c r="AM363" s="310">
        <v>0</v>
      </c>
      <c r="AN363" s="310">
        <v>250</v>
      </c>
      <c r="AO363" s="310">
        <v>0</v>
      </c>
      <c r="AP363" s="310">
        <v>0</v>
      </c>
      <c r="AQ363" s="310">
        <f>557.85+38.1</f>
        <v>595.95000000000005</v>
      </c>
      <c r="AR363" s="304">
        <v>0</v>
      </c>
      <c r="AS363" s="304">
        <v>0</v>
      </c>
      <c r="AT363" s="160">
        <f t="shared" si="20"/>
        <v>4966.24</v>
      </c>
      <c r="AU363" s="160">
        <f t="shared" si="21"/>
        <v>4966.24</v>
      </c>
      <c r="AV363" s="301" t="s">
        <v>3467</v>
      </c>
      <c r="AW363" s="301" t="s">
        <v>395</v>
      </c>
      <c r="AX363" s="311">
        <v>0.33888888888888885</v>
      </c>
      <c r="AY363" s="311">
        <v>0.5083333333333333</v>
      </c>
      <c r="AZ363" s="2" t="s">
        <v>613</v>
      </c>
    </row>
    <row r="364" spans="1:85" s="3" customFormat="1" x14ac:dyDescent="0.35">
      <c r="A364" s="380">
        <v>45105.441666666666</v>
      </c>
      <c r="B364" s="436">
        <v>45078</v>
      </c>
      <c r="C364" s="357" t="s">
        <v>604</v>
      </c>
      <c r="D364" s="295" t="s">
        <v>10</v>
      </c>
      <c r="E364" s="295" t="s">
        <v>3461</v>
      </c>
      <c r="F364" s="295" t="s">
        <v>562</v>
      </c>
      <c r="G364" s="295" t="s">
        <v>3401</v>
      </c>
      <c r="H364" s="297" t="s">
        <v>3462</v>
      </c>
      <c r="I364" s="417" t="s">
        <v>3463</v>
      </c>
      <c r="J364" s="295">
        <v>5010</v>
      </c>
      <c r="K364" s="295">
        <v>4700091720</v>
      </c>
      <c r="L364" s="298" t="s">
        <v>606</v>
      </c>
      <c r="M364" s="301" t="s">
        <v>607</v>
      </c>
      <c r="N364" s="301">
        <v>64663</v>
      </c>
      <c r="O364" s="295">
        <v>5</v>
      </c>
      <c r="P364" s="301" t="s">
        <v>911</v>
      </c>
      <c r="Q364" s="303">
        <v>18241.46</v>
      </c>
      <c r="R364" s="303"/>
      <c r="S364" s="304">
        <v>343878.06</v>
      </c>
      <c r="T364" s="301" t="s">
        <v>609</v>
      </c>
      <c r="U364" s="298" t="s">
        <v>610</v>
      </c>
      <c r="V364" s="367"/>
      <c r="W364" s="305" t="s">
        <v>3464</v>
      </c>
      <c r="X364" s="224" t="s">
        <v>563</v>
      </c>
      <c r="Y364" s="299">
        <v>45105.567361111112</v>
      </c>
      <c r="Z364" s="299">
        <v>45110.625</v>
      </c>
      <c r="AA364" s="226">
        <v>45111</v>
      </c>
      <c r="AB364" s="226">
        <v>45111</v>
      </c>
      <c r="AC364" s="306" t="s">
        <v>628</v>
      </c>
      <c r="AD364" s="301" t="s">
        <v>3465</v>
      </c>
      <c r="AE364" s="226">
        <v>45107</v>
      </c>
      <c r="AF364" s="301" t="s">
        <v>3468</v>
      </c>
      <c r="AG364" s="307">
        <v>2755</v>
      </c>
      <c r="AH364" s="307">
        <f>429.07+29.37</f>
        <v>458.44</v>
      </c>
      <c r="AI364" s="307">
        <v>291</v>
      </c>
      <c r="AJ364" s="307">
        <v>243.88</v>
      </c>
      <c r="AK364" s="304">
        <v>338</v>
      </c>
      <c r="AL364" s="309">
        <v>25</v>
      </c>
      <c r="AM364" s="310">
        <v>0</v>
      </c>
      <c r="AN364" s="310">
        <v>250</v>
      </c>
      <c r="AO364" s="310">
        <v>0</v>
      </c>
      <c r="AP364" s="310">
        <v>0</v>
      </c>
      <c r="AQ364" s="310">
        <f>556.63+38.1</f>
        <v>594.73</v>
      </c>
      <c r="AR364" s="304">
        <v>0</v>
      </c>
      <c r="AS364" s="304">
        <v>0</v>
      </c>
      <c r="AT364" s="160">
        <f t="shared" si="20"/>
        <v>4956.0499999999993</v>
      </c>
      <c r="AU364" s="160">
        <f t="shared" si="21"/>
        <v>4956.0499999999993</v>
      </c>
      <c r="AV364" s="301" t="s">
        <v>3469</v>
      </c>
      <c r="AW364" s="301" t="s">
        <v>395</v>
      </c>
      <c r="AX364" s="311">
        <v>0.33888888888888885</v>
      </c>
      <c r="AY364" s="311">
        <v>0.45833333333333331</v>
      </c>
      <c r="AZ364" s="2" t="s">
        <v>613</v>
      </c>
    </row>
    <row r="365" spans="1:85" s="3" customFormat="1" x14ac:dyDescent="0.35">
      <c r="A365" s="380">
        <v>45105.441666666666</v>
      </c>
      <c r="B365" s="436">
        <v>45078</v>
      </c>
      <c r="C365" s="357" t="s">
        <v>604</v>
      </c>
      <c r="D365" s="295" t="s">
        <v>10</v>
      </c>
      <c r="E365" s="295" t="s">
        <v>3461</v>
      </c>
      <c r="F365" s="295" t="s">
        <v>562</v>
      </c>
      <c r="G365" s="295" t="s">
        <v>3401</v>
      </c>
      <c r="H365" s="297" t="s">
        <v>3462</v>
      </c>
      <c r="I365" s="417" t="s">
        <v>3463</v>
      </c>
      <c r="J365" s="295">
        <v>5010</v>
      </c>
      <c r="K365" s="295">
        <v>4700091720</v>
      </c>
      <c r="L365" s="298" t="s">
        <v>606</v>
      </c>
      <c r="M365" s="301" t="s">
        <v>607</v>
      </c>
      <c r="N365" s="301">
        <v>64664</v>
      </c>
      <c r="O365" s="295">
        <v>5</v>
      </c>
      <c r="P365" s="301" t="s">
        <v>911</v>
      </c>
      <c r="Q365" s="303">
        <v>17145.759999999998</v>
      </c>
      <c r="R365" s="303"/>
      <c r="S365" s="304">
        <v>323222.43</v>
      </c>
      <c r="T365" s="301" t="s">
        <v>609</v>
      </c>
      <c r="U365" s="298" t="s">
        <v>610</v>
      </c>
      <c r="V365" s="367"/>
      <c r="W365" s="305" t="s">
        <v>3464</v>
      </c>
      <c r="X365" s="224" t="s">
        <v>563</v>
      </c>
      <c r="Y365" s="299">
        <v>45105.567361111112</v>
      </c>
      <c r="Z365" s="299">
        <v>45111.583333333336</v>
      </c>
      <c r="AA365" s="226">
        <v>45112</v>
      </c>
      <c r="AB365" s="226">
        <v>45112</v>
      </c>
      <c r="AC365" s="306" t="s">
        <v>628</v>
      </c>
      <c r="AD365" s="301" t="s">
        <v>3470</v>
      </c>
      <c r="AE365" s="226">
        <v>45110</v>
      </c>
      <c r="AF365" s="301">
        <v>188255</v>
      </c>
      <c r="AG365" s="307">
        <v>2755</v>
      </c>
      <c r="AH365" s="307">
        <v>456.01</v>
      </c>
      <c r="AI365" s="307">
        <v>291</v>
      </c>
      <c r="AJ365" s="307">
        <v>223.22</v>
      </c>
      <c r="AK365" s="304">
        <v>338</v>
      </c>
      <c r="AL365" s="309">
        <v>25</v>
      </c>
      <c r="AM365" s="310">
        <v>0</v>
      </c>
      <c r="AN365" s="310">
        <v>250</v>
      </c>
      <c r="AO365" s="310">
        <v>0</v>
      </c>
      <c r="AP365" s="310">
        <v>0</v>
      </c>
      <c r="AQ365" s="310">
        <v>591.58000000000004</v>
      </c>
      <c r="AR365" s="304">
        <v>0</v>
      </c>
      <c r="AS365" s="304">
        <v>0</v>
      </c>
      <c r="AT365" s="160">
        <f t="shared" si="20"/>
        <v>4929.8099999999995</v>
      </c>
      <c r="AU365" s="160">
        <f t="shared" si="21"/>
        <v>4929.8099999999995</v>
      </c>
      <c r="AV365" s="301" t="s">
        <v>3471</v>
      </c>
      <c r="AW365" s="301" t="s">
        <v>395</v>
      </c>
      <c r="AX365" s="311">
        <v>0.3611111111111111</v>
      </c>
      <c r="AY365" s="311">
        <v>0.46458333333333335</v>
      </c>
      <c r="AZ365" s="2" t="s">
        <v>613</v>
      </c>
    </row>
    <row r="366" spans="1:85" s="3" customFormat="1" x14ac:dyDescent="0.35">
      <c r="A366" s="380">
        <v>45105.441666666666</v>
      </c>
      <c r="B366" s="436">
        <v>45078</v>
      </c>
      <c r="C366" s="357" t="s">
        <v>604</v>
      </c>
      <c r="D366" s="295" t="s">
        <v>10</v>
      </c>
      <c r="E366" s="295" t="s">
        <v>3461</v>
      </c>
      <c r="F366" s="295" t="s">
        <v>562</v>
      </c>
      <c r="G366" s="295" t="s">
        <v>3401</v>
      </c>
      <c r="H366" s="297" t="s">
        <v>3462</v>
      </c>
      <c r="I366" s="417" t="s">
        <v>3463</v>
      </c>
      <c r="J366" s="295">
        <v>5010</v>
      </c>
      <c r="K366" s="295">
        <v>4700091720</v>
      </c>
      <c r="L366" s="298" t="s">
        <v>606</v>
      </c>
      <c r="M366" s="301" t="s">
        <v>607</v>
      </c>
      <c r="N366" s="301">
        <v>64667</v>
      </c>
      <c r="O366" s="295">
        <v>5</v>
      </c>
      <c r="P366" s="301" t="s">
        <v>911</v>
      </c>
      <c r="Q366" s="303">
        <v>19276.3</v>
      </c>
      <c r="R366" s="303"/>
      <c r="S366" s="304">
        <v>363386.16</v>
      </c>
      <c r="T366" s="301" t="s">
        <v>609</v>
      </c>
      <c r="U366" s="298" t="s">
        <v>610</v>
      </c>
      <c r="V366" s="367"/>
      <c r="W366" s="305" t="s">
        <v>3464</v>
      </c>
      <c r="X366" s="224" t="s">
        <v>563</v>
      </c>
      <c r="Y366" s="299">
        <v>45105.567361111112</v>
      </c>
      <c r="Z366" s="299">
        <v>45111.625</v>
      </c>
      <c r="AA366" s="226">
        <v>45112</v>
      </c>
      <c r="AB366" s="226">
        <v>45112</v>
      </c>
      <c r="AC366" s="306" t="s">
        <v>628</v>
      </c>
      <c r="AD366" s="301" t="s">
        <v>3470</v>
      </c>
      <c r="AE366" s="226">
        <v>45110</v>
      </c>
      <c r="AF366" s="301">
        <v>188259</v>
      </c>
      <c r="AG366" s="307">
        <v>2755</v>
      </c>
      <c r="AH366" s="307">
        <v>460.73</v>
      </c>
      <c r="AI366" s="307">
        <v>291</v>
      </c>
      <c r="AJ366" s="307">
        <v>263.39</v>
      </c>
      <c r="AK366" s="304">
        <v>338</v>
      </c>
      <c r="AL366" s="309">
        <v>25</v>
      </c>
      <c r="AM366" s="310">
        <v>0</v>
      </c>
      <c r="AN366" s="310">
        <v>250</v>
      </c>
      <c r="AO366" s="310">
        <v>0</v>
      </c>
      <c r="AP366" s="310">
        <v>0</v>
      </c>
      <c r="AQ366" s="310">
        <v>597.70000000000005</v>
      </c>
      <c r="AR366" s="304">
        <v>0</v>
      </c>
      <c r="AS366" s="304">
        <v>0</v>
      </c>
      <c r="AT366" s="160">
        <f t="shared" si="20"/>
        <v>4980.82</v>
      </c>
      <c r="AU366" s="160">
        <f t="shared" si="21"/>
        <v>4980.82</v>
      </c>
      <c r="AV366" s="301" t="s">
        <v>3472</v>
      </c>
      <c r="AW366" s="301" t="s">
        <v>395</v>
      </c>
      <c r="AX366" s="311">
        <v>0.33333333333333331</v>
      </c>
      <c r="AY366" s="311">
        <v>0.4375</v>
      </c>
      <c r="AZ366" s="2" t="s">
        <v>613</v>
      </c>
    </row>
    <row r="367" spans="1:85" s="3" customFormat="1" x14ac:dyDescent="0.35">
      <c r="A367" s="380">
        <v>45105.441666666666</v>
      </c>
      <c r="B367" s="436">
        <v>45078</v>
      </c>
      <c r="C367" s="357" t="s">
        <v>604</v>
      </c>
      <c r="D367" s="295" t="s">
        <v>10</v>
      </c>
      <c r="E367" s="295" t="s">
        <v>3461</v>
      </c>
      <c r="F367" s="295" t="s">
        <v>562</v>
      </c>
      <c r="G367" s="295" t="s">
        <v>3401</v>
      </c>
      <c r="H367" s="297" t="s">
        <v>3462</v>
      </c>
      <c r="I367" s="417" t="s">
        <v>3463</v>
      </c>
      <c r="J367" s="295">
        <v>5010</v>
      </c>
      <c r="K367" s="295">
        <v>4700091720</v>
      </c>
      <c r="L367" s="298" t="s">
        <v>606</v>
      </c>
      <c r="M367" s="301" t="s">
        <v>607</v>
      </c>
      <c r="N367" s="301">
        <v>64666</v>
      </c>
      <c r="O367" s="295">
        <v>6</v>
      </c>
      <c r="P367" s="301" t="s">
        <v>911</v>
      </c>
      <c r="Q367" s="303">
        <v>19885.02</v>
      </c>
      <c r="R367" s="303"/>
      <c r="S367" s="304">
        <v>374861.51</v>
      </c>
      <c r="T367" s="301" t="s">
        <v>609</v>
      </c>
      <c r="U367" s="298" t="s">
        <v>610</v>
      </c>
      <c r="V367" s="367"/>
      <c r="W367" s="305" t="s">
        <v>3464</v>
      </c>
      <c r="X367" s="224" t="s">
        <v>563</v>
      </c>
      <c r="Y367" s="299">
        <v>45105.567361111112</v>
      </c>
      <c r="Z367" s="299">
        <v>45111.625</v>
      </c>
      <c r="AA367" s="226">
        <v>45112</v>
      </c>
      <c r="AB367" s="226">
        <v>45112</v>
      </c>
      <c r="AC367" s="306" t="s">
        <v>628</v>
      </c>
      <c r="AD367" s="301" t="s">
        <v>3470</v>
      </c>
      <c r="AE367" s="226">
        <v>45110</v>
      </c>
      <c r="AF367" s="301">
        <v>188257</v>
      </c>
      <c r="AG367" s="307">
        <v>2755</v>
      </c>
      <c r="AH367" s="307">
        <v>462.07</v>
      </c>
      <c r="AI367" s="307">
        <v>291</v>
      </c>
      <c r="AJ367" s="307">
        <v>274.86</v>
      </c>
      <c r="AK367" s="304">
        <v>338</v>
      </c>
      <c r="AL367" s="309">
        <v>25</v>
      </c>
      <c r="AM367" s="310">
        <v>0</v>
      </c>
      <c r="AN367" s="310">
        <v>250</v>
      </c>
      <c r="AO367" s="310">
        <v>0</v>
      </c>
      <c r="AP367" s="310">
        <v>0</v>
      </c>
      <c r="AQ367" s="310">
        <v>599.45000000000005</v>
      </c>
      <c r="AR367" s="304">
        <v>0</v>
      </c>
      <c r="AS367" s="304">
        <v>0</v>
      </c>
      <c r="AT367" s="160">
        <f t="shared" si="20"/>
        <v>4995.38</v>
      </c>
      <c r="AU367" s="160">
        <f t="shared" si="21"/>
        <v>4995.38</v>
      </c>
      <c r="AV367" s="301" t="s">
        <v>3473</v>
      </c>
      <c r="AW367" s="301" t="s">
        <v>395</v>
      </c>
      <c r="AX367" s="311">
        <v>0.39930555555555558</v>
      </c>
      <c r="AY367" s="311">
        <v>0.57986111111111105</v>
      </c>
      <c r="AZ367" s="2" t="s">
        <v>613</v>
      </c>
    </row>
    <row r="368" spans="1:85" s="3" customFormat="1" x14ac:dyDescent="0.35">
      <c r="A368" s="380">
        <v>45105.441666666666</v>
      </c>
      <c r="B368" s="436">
        <v>45078</v>
      </c>
      <c r="C368" s="357" t="s">
        <v>604</v>
      </c>
      <c r="D368" s="295" t="s">
        <v>10</v>
      </c>
      <c r="E368" s="295" t="s">
        <v>3461</v>
      </c>
      <c r="F368" s="295" t="s">
        <v>562</v>
      </c>
      <c r="G368" s="295" t="s">
        <v>3401</v>
      </c>
      <c r="H368" s="297" t="s">
        <v>3462</v>
      </c>
      <c r="I368" s="417" t="s">
        <v>3463</v>
      </c>
      <c r="J368" s="295">
        <v>5010</v>
      </c>
      <c r="K368" s="295">
        <v>4700091720</v>
      </c>
      <c r="L368" s="298" t="s">
        <v>606</v>
      </c>
      <c r="M368" s="301" t="s">
        <v>607</v>
      </c>
      <c r="N368" s="301">
        <v>64660</v>
      </c>
      <c r="O368" s="295">
        <v>6</v>
      </c>
      <c r="P368" s="301" t="s">
        <v>911</v>
      </c>
      <c r="Q368" s="303">
        <v>19986.48</v>
      </c>
      <c r="R368" s="303"/>
      <c r="S368" s="304">
        <v>376774.07</v>
      </c>
      <c r="T368" s="301" t="s">
        <v>609</v>
      </c>
      <c r="U368" s="298" t="s">
        <v>610</v>
      </c>
      <c r="V368" s="367"/>
      <c r="W368" s="305" t="s">
        <v>3464</v>
      </c>
      <c r="X368" s="224" t="s">
        <v>563</v>
      </c>
      <c r="Y368" s="299">
        <v>45105.567361111112</v>
      </c>
      <c r="Z368" s="299">
        <v>45110.583333333336</v>
      </c>
      <c r="AA368" s="226">
        <v>45111</v>
      </c>
      <c r="AB368" s="226">
        <v>45111</v>
      </c>
      <c r="AC368" s="306" t="s">
        <v>628</v>
      </c>
      <c r="AD368" s="301" t="s">
        <v>3465</v>
      </c>
      <c r="AE368" s="226">
        <v>45107</v>
      </c>
      <c r="AF368" s="301" t="s">
        <v>3474</v>
      </c>
      <c r="AG368" s="307">
        <v>2755</v>
      </c>
      <c r="AH368" s="307">
        <f>432.93+29.37</f>
        <v>462.3</v>
      </c>
      <c r="AI368" s="307">
        <v>291</v>
      </c>
      <c r="AJ368" s="307">
        <v>276.77</v>
      </c>
      <c r="AK368" s="304">
        <v>338</v>
      </c>
      <c r="AL368" s="309">
        <v>25</v>
      </c>
      <c r="AM368" s="310">
        <v>0</v>
      </c>
      <c r="AN368" s="310">
        <v>250</v>
      </c>
      <c r="AO368" s="310">
        <v>0</v>
      </c>
      <c r="AP368" s="310">
        <v>0</v>
      </c>
      <c r="AQ368" s="310">
        <f>561.64+38.1</f>
        <v>599.74</v>
      </c>
      <c r="AR368" s="304">
        <v>0</v>
      </c>
      <c r="AS368" s="304">
        <v>0</v>
      </c>
      <c r="AT368" s="160">
        <f t="shared" si="20"/>
        <v>4997.8099999999995</v>
      </c>
      <c r="AU368" s="160">
        <f t="shared" si="21"/>
        <v>4997.8099999999995</v>
      </c>
      <c r="AV368" s="301" t="s">
        <v>3475</v>
      </c>
      <c r="AW368" s="301" t="s">
        <v>395</v>
      </c>
      <c r="AX368" s="311">
        <v>0.35625000000000001</v>
      </c>
      <c r="AY368" s="311">
        <v>0.49722222222222223</v>
      </c>
      <c r="AZ368" s="2" t="s">
        <v>613</v>
      </c>
    </row>
    <row r="369" spans="1:52" s="3" customFormat="1" x14ac:dyDescent="0.35">
      <c r="A369" s="380">
        <v>45105.441666666666</v>
      </c>
      <c r="B369" s="436">
        <v>45078</v>
      </c>
      <c r="C369" s="357" t="s">
        <v>604</v>
      </c>
      <c r="D369" s="295" t="s">
        <v>10</v>
      </c>
      <c r="E369" s="295" t="s">
        <v>3461</v>
      </c>
      <c r="F369" s="295" t="s">
        <v>562</v>
      </c>
      <c r="G369" s="295" t="s">
        <v>3401</v>
      </c>
      <c r="H369" s="297" t="s">
        <v>3462</v>
      </c>
      <c r="I369" s="417" t="s">
        <v>3463</v>
      </c>
      <c r="J369" s="295">
        <v>5010</v>
      </c>
      <c r="K369" s="295">
        <v>4700091720</v>
      </c>
      <c r="L369" s="298" t="s">
        <v>606</v>
      </c>
      <c r="M369" s="301" t="s">
        <v>607</v>
      </c>
      <c r="N369" s="301">
        <v>64661</v>
      </c>
      <c r="O369" s="295">
        <v>5</v>
      </c>
      <c r="P369" s="301" t="s">
        <v>911</v>
      </c>
      <c r="Q369" s="303">
        <v>17226.93</v>
      </c>
      <c r="R369" s="303"/>
      <c r="S369" s="304">
        <v>324752.46999999997</v>
      </c>
      <c r="T369" s="301" t="s">
        <v>609</v>
      </c>
      <c r="U369" s="298" t="s">
        <v>610</v>
      </c>
      <c r="V369" s="367"/>
      <c r="W369" s="305" t="s">
        <v>3464</v>
      </c>
      <c r="X369" s="224" t="s">
        <v>563</v>
      </c>
      <c r="Y369" s="299">
        <v>45105.567361111112</v>
      </c>
      <c r="Z369" s="299">
        <v>45110.583333333336</v>
      </c>
      <c r="AA369" s="226">
        <v>45111</v>
      </c>
      <c r="AB369" s="226">
        <v>45111</v>
      </c>
      <c r="AC369" s="306" t="s">
        <v>628</v>
      </c>
      <c r="AD369" s="301" t="s">
        <v>3465</v>
      </c>
      <c r="AE369" s="226">
        <v>45107</v>
      </c>
      <c r="AF369" s="301" t="s">
        <v>3476</v>
      </c>
      <c r="AG369" s="307">
        <v>2755</v>
      </c>
      <c r="AH369" s="307">
        <f>426.82+29.37</f>
        <v>456.19</v>
      </c>
      <c r="AI369" s="307">
        <v>291</v>
      </c>
      <c r="AJ369" s="307">
        <v>224.75</v>
      </c>
      <c r="AK369" s="304">
        <v>338</v>
      </c>
      <c r="AL369" s="309">
        <v>25</v>
      </c>
      <c r="AM369" s="310">
        <v>0</v>
      </c>
      <c r="AN369" s="310">
        <v>250</v>
      </c>
      <c r="AO369" s="310">
        <v>0</v>
      </c>
      <c r="AP369" s="310">
        <v>0</v>
      </c>
      <c r="AQ369" s="310">
        <f>553.71+38.1</f>
        <v>591.81000000000006</v>
      </c>
      <c r="AR369" s="304">
        <v>0</v>
      </c>
      <c r="AS369" s="304">
        <v>0</v>
      </c>
      <c r="AT369" s="160">
        <f t="shared" si="20"/>
        <v>4931.7500000000009</v>
      </c>
      <c r="AU369" s="160">
        <f t="shared" si="21"/>
        <v>4931.7500000000009</v>
      </c>
      <c r="AV369" s="301" t="s">
        <v>3477</v>
      </c>
      <c r="AW369" s="301" t="s">
        <v>395</v>
      </c>
      <c r="AX369" s="311">
        <v>0.36041666666666666</v>
      </c>
      <c r="AY369" s="311">
        <v>0.58680555555555558</v>
      </c>
      <c r="AZ369" s="2" t="s">
        <v>613</v>
      </c>
    </row>
    <row r="370" spans="1:52" s="3" customFormat="1" x14ac:dyDescent="0.35">
      <c r="A370" s="380">
        <v>45105.441666666666</v>
      </c>
      <c r="B370" s="436">
        <v>45078</v>
      </c>
      <c r="C370" s="357" t="s">
        <v>604</v>
      </c>
      <c r="D370" s="295" t="s">
        <v>632</v>
      </c>
      <c r="E370" s="295" t="s">
        <v>3461</v>
      </c>
      <c r="F370" s="295" t="s">
        <v>562</v>
      </c>
      <c r="G370" s="295" t="s">
        <v>3401</v>
      </c>
      <c r="H370" s="297" t="s">
        <v>3462</v>
      </c>
      <c r="I370" s="417" t="s">
        <v>3463</v>
      </c>
      <c r="J370" s="295">
        <v>5010</v>
      </c>
      <c r="K370" s="295">
        <v>4700091720</v>
      </c>
      <c r="L370" s="298" t="s">
        <v>606</v>
      </c>
      <c r="M370" s="301" t="s">
        <v>607</v>
      </c>
      <c r="N370" s="301">
        <v>64665</v>
      </c>
      <c r="O370" s="295">
        <v>6</v>
      </c>
      <c r="P370" s="301" t="s">
        <v>911</v>
      </c>
      <c r="Q370" s="303">
        <v>19373.419999999998</v>
      </c>
      <c r="R370" s="303"/>
      <c r="S370" s="304">
        <v>372757.7</v>
      </c>
      <c r="T370" s="301" t="s">
        <v>609</v>
      </c>
      <c r="U370" s="298" t="s">
        <v>610</v>
      </c>
      <c r="V370" s="367"/>
      <c r="W370" s="305" t="s">
        <v>3464</v>
      </c>
      <c r="X370" s="224" t="s">
        <v>563</v>
      </c>
      <c r="Y370" s="299">
        <v>45105.567361111112</v>
      </c>
      <c r="Z370" s="299">
        <v>45111.583333333336</v>
      </c>
      <c r="AA370" s="226">
        <v>45112</v>
      </c>
      <c r="AB370" s="226">
        <v>45112</v>
      </c>
      <c r="AC370" s="306" t="s">
        <v>628</v>
      </c>
      <c r="AD370" s="301" t="s">
        <v>3470</v>
      </c>
      <c r="AE370" s="226">
        <v>45110</v>
      </c>
      <c r="AF370" s="301" t="s">
        <v>3478</v>
      </c>
      <c r="AG370" s="307">
        <v>2755</v>
      </c>
      <c r="AH370" s="307">
        <f>422.12+39.7</f>
        <v>461.82</v>
      </c>
      <c r="AI370" s="307">
        <v>291</v>
      </c>
      <c r="AJ370" s="307">
        <v>272.76</v>
      </c>
      <c r="AK370" s="304">
        <v>338</v>
      </c>
      <c r="AL370" s="309">
        <v>25</v>
      </c>
      <c r="AM370" s="310">
        <v>0</v>
      </c>
      <c r="AN370" s="310">
        <v>250</v>
      </c>
      <c r="AO370" s="310">
        <v>0</v>
      </c>
      <c r="AP370" s="310">
        <v>0</v>
      </c>
      <c r="AQ370" s="310">
        <f>547.62+51.5</f>
        <v>599.12</v>
      </c>
      <c r="AR370" s="304">
        <v>0</v>
      </c>
      <c r="AS370" s="304">
        <v>0</v>
      </c>
      <c r="AT370" s="160">
        <f t="shared" si="20"/>
        <v>4992.7</v>
      </c>
      <c r="AU370" s="160">
        <f t="shared" ref="AU370:AU392" si="22">AT370</f>
        <v>4992.7</v>
      </c>
      <c r="AV370" s="301" t="s">
        <v>3479</v>
      </c>
      <c r="AW370" s="301" t="s">
        <v>395</v>
      </c>
      <c r="AX370" s="311">
        <v>0.40625</v>
      </c>
      <c r="AY370" s="311">
        <v>0.58333333333333337</v>
      </c>
      <c r="AZ370" s="2" t="s">
        <v>613</v>
      </c>
    </row>
    <row r="371" spans="1:52" s="3" customFormat="1" x14ac:dyDescent="0.35">
      <c r="A371" s="380">
        <v>45105.441666666666</v>
      </c>
      <c r="B371" s="436">
        <v>45078</v>
      </c>
      <c r="C371" s="357" t="s">
        <v>604</v>
      </c>
      <c r="D371" s="295" t="s">
        <v>10</v>
      </c>
      <c r="E371" s="295" t="s">
        <v>3461</v>
      </c>
      <c r="F371" s="295" t="s">
        <v>562</v>
      </c>
      <c r="G371" s="295" t="s">
        <v>3401</v>
      </c>
      <c r="H371" s="297" t="s">
        <v>3462</v>
      </c>
      <c r="I371" s="417" t="s">
        <v>3463</v>
      </c>
      <c r="J371" s="295">
        <v>5010</v>
      </c>
      <c r="K371" s="295">
        <v>4700091720</v>
      </c>
      <c r="L371" s="298" t="s">
        <v>606</v>
      </c>
      <c r="M371" s="301" t="s">
        <v>607</v>
      </c>
      <c r="N371" s="301">
        <v>64657</v>
      </c>
      <c r="O371" s="295">
        <v>6</v>
      </c>
      <c r="P371" s="301" t="s">
        <v>911</v>
      </c>
      <c r="Q371" s="303">
        <v>19560.37</v>
      </c>
      <c r="R371" s="303">
        <v>3.9049999999999998</v>
      </c>
      <c r="S371" s="304">
        <v>368741.33</v>
      </c>
      <c r="T371" s="301" t="s">
        <v>609</v>
      </c>
      <c r="U371" s="298" t="s">
        <v>610</v>
      </c>
      <c r="V371" s="367"/>
      <c r="W371" s="305" t="s">
        <v>3464</v>
      </c>
      <c r="X371" s="224" t="s">
        <v>563</v>
      </c>
      <c r="Y371" s="299">
        <v>45105.567361111112</v>
      </c>
      <c r="Z371" s="299">
        <v>45107.583333333336</v>
      </c>
      <c r="AA371" s="226">
        <v>45110</v>
      </c>
      <c r="AB371" s="226">
        <v>45110</v>
      </c>
      <c r="AC371" s="306" t="s">
        <v>628</v>
      </c>
      <c r="AD371" s="301" t="s">
        <v>3480</v>
      </c>
      <c r="AE371" s="226">
        <v>45106</v>
      </c>
      <c r="AF371" s="301" t="s">
        <v>3481</v>
      </c>
      <c r="AG371" s="307">
        <v>2755</v>
      </c>
      <c r="AH371" s="307">
        <f>431.99+29.37</f>
        <v>461.36</v>
      </c>
      <c r="AI371" s="307">
        <v>291</v>
      </c>
      <c r="AJ371" s="307">
        <v>268.74</v>
      </c>
      <c r="AK371" s="304">
        <v>338</v>
      </c>
      <c r="AL371" s="309">
        <v>25</v>
      </c>
      <c r="AM371" s="310">
        <v>0</v>
      </c>
      <c r="AN371" s="310">
        <v>250</v>
      </c>
      <c r="AO371" s="310">
        <v>0</v>
      </c>
      <c r="AP371" s="310">
        <v>0</v>
      </c>
      <c r="AQ371" s="310">
        <f>560.42+38.1</f>
        <v>598.52</v>
      </c>
      <c r="AR371" s="304">
        <v>0</v>
      </c>
      <c r="AS371" s="304">
        <v>0</v>
      </c>
      <c r="AT371" s="160">
        <f t="shared" si="20"/>
        <v>4987.6200000000008</v>
      </c>
      <c r="AU371" s="160">
        <f t="shared" si="22"/>
        <v>4987.6200000000008</v>
      </c>
      <c r="AV371" s="301" t="s">
        <v>3482</v>
      </c>
      <c r="AW371" s="301" t="s">
        <v>395</v>
      </c>
      <c r="AX371" s="311">
        <v>0.44861111111111113</v>
      </c>
      <c r="AY371" s="311">
        <v>0.68194444444444446</v>
      </c>
      <c r="AZ371" s="2" t="s">
        <v>613</v>
      </c>
    </row>
    <row r="372" spans="1:52" s="3" customFormat="1" x14ac:dyDescent="0.35">
      <c r="A372" s="380">
        <v>45105.441666666666</v>
      </c>
      <c r="B372" s="436">
        <v>45078</v>
      </c>
      <c r="C372" s="357" t="s">
        <v>604</v>
      </c>
      <c r="D372" s="295" t="s">
        <v>10</v>
      </c>
      <c r="E372" s="295" t="s">
        <v>3461</v>
      </c>
      <c r="F372" s="295" t="s">
        <v>562</v>
      </c>
      <c r="G372" s="295" t="s">
        <v>3401</v>
      </c>
      <c r="H372" s="297" t="s">
        <v>3462</v>
      </c>
      <c r="I372" s="417" t="s">
        <v>3463</v>
      </c>
      <c r="J372" s="295">
        <v>5010</v>
      </c>
      <c r="K372" s="295">
        <v>4700091720</v>
      </c>
      <c r="L372" s="298" t="s">
        <v>606</v>
      </c>
      <c r="M372" s="301" t="s">
        <v>607</v>
      </c>
      <c r="N372" s="301">
        <v>64668</v>
      </c>
      <c r="O372" s="295">
        <v>5</v>
      </c>
      <c r="P372" s="301" t="s">
        <v>911</v>
      </c>
      <c r="Q372" s="303">
        <v>19267.169999999998</v>
      </c>
      <c r="R372" s="303"/>
      <c r="S372" s="304">
        <v>363214.03</v>
      </c>
      <c r="T372" s="301" t="s">
        <v>609</v>
      </c>
      <c r="U372" s="298" t="s">
        <v>610</v>
      </c>
      <c r="V372" s="367"/>
      <c r="W372" s="305" t="s">
        <v>3464</v>
      </c>
      <c r="X372" s="224" t="s">
        <v>563</v>
      </c>
      <c r="Y372" s="299">
        <v>45105.567361111112</v>
      </c>
      <c r="Z372" s="299">
        <v>45107.583333333336</v>
      </c>
      <c r="AA372" s="226">
        <v>45110</v>
      </c>
      <c r="AB372" s="226">
        <v>45110</v>
      </c>
      <c r="AC372" s="306" t="s">
        <v>628</v>
      </c>
      <c r="AD372" s="301" t="s">
        <v>3480</v>
      </c>
      <c r="AE372" s="226">
        <v>45106</v>
      </c>
      <c r="AF372" s="301" t="s">
        <v>3483</v>
      </c>
      <c r="AG372" s="307">
        <v>2755</v>
      </c>
      <c r="AH372" s="307">
        <f>431.34+29.37</f>
        <v>460.71</v>
      </c>
      <c r="AI372" s="307">
        <v>291</v>
      </c>
      <c r="AJ372" s="307">
        <v>263.20999999999998</v>
      </c>
      <c r="AK372" s="304">
        <v>338</v>
      </c>
      <c r="AL372" s="309">
        <v>25</v>
      </c>
      <c r="AM372" s="310">
        <v>0</v>
      </c>
      <c r="AN372" s="310">
        <v>250</v>
      </c>
      <c r="AO372" s="310">
        <v>0</v>
      </c>
      <c r="AP372" s="310">
        <v>0</v>
      </c>
      <c r="AQ372" s="310">
        <f>559.57+38.1</f>
        <v>597.67000000000007</v>
      </c>
      <c r="AR372" s="304">
        <v>0</v>
      </c>
      <c r="AS372" s="304">
        <v>0</v>
      </c>
      <c r="AT372" s="160">
        <f t="shared" si="20"/>
        <v>4980.59</v>
      </c>
      <c r="AU372" s="160">
        <f t="shared" si="22"/>
        <v>4980.59</v>
      </c>
      <c r="AV372" s="301" t="s">
        <v>3484</v>
      </c>
      <c r="AW372" s="301" t="s">
        <v>395</v>
      </c>
      <c r="AX372" s="311">
        <v>0.38263888888888892</v>
      </c>
      <c r="AY372" s="311">
        <v>0.47569444444444442</v>
      </c>
      <c r="AZ372" s="2" t="s">
        <v>613</v>
      </c>
    </row>
    <row r="373" spans="1:52" s="3" customFormat="1" x14ac:dyDescent="0.35">
      <c r="A373" s="380">
        <v>45105.441666666666</v>
      </c>
      <c r="B373" s="436">
        <v>45078</v>
      </c>
      <c r="C373" s="357" t="s">
        <v>604</v>
      </c>
      <c r="D373" s="295" t="s">
        <v>10</v>
      </c>
      <c r="E373" s="295" t="s">
        <v>3461</v>
      </c>
      <c r="F373" s="295" t="s">
        <v>562</v>
      </c>
      <c r="G373" s="295" t="s">
        <v>3401</v>
      </c>
      <c r="H373" s="297" t="s">
        <v>3462</v>
      </c>
      <c r="I373" s="417" t="s">
        <v>3463</v>
      </c>
      <c r="J373" s="295">
        <v>5010</v>
      </c>
      <c r="K373" s="295">
        <v>4700091720</v>
      </c>
      <c r="L373" s="298" t="s">
        <v>606</v>
      </c>
      <c r="M373" s="301" t="s">
        <v>607</v>
      </c>
      <c r="N373" s="301">
        <v>64658</v>
      </c>
      <c r="O373" s="295">
        <v>5</v>
      </c>
      <c r="P373" s="301" t="s">
        <v>911</v>
      </c>
      <c r="Q373" s="303">
        <v>17561.72</v>
      </c>
      <c r="R373" s="303">
        <v>3.504</v>
      </c>
      <c r="S373" s="304">
        <v>331063.90999999997</v>
      </c>
      <c r="T373" s="301" t="s">
        <v>609</v>
      </c>
      <c r="U373" s="298" t="s">
        <v>610</v>
      </c>
      <c r="V373" s="367"/>
      <c r="W373" s="305" t="s">
        <v>3464</v>
      </c>
      <c r="X373" s="224" t="s">
        <v>563</v>
      </c>
      <c r="Y373" s="299">
        <v>45105.567361111112</v>
      </c>
      <c r="Z373" s="299">
        <v>45107.625</v>
      </c>
      <c r="AA373" s="226">
        <v>45110</v>
      </c>
      <c r="AB373" s="226">
        <v>45110</v>
      </c>
      <c r="AC373" s="306" t="s">
        <v>628</v>
      </c>
      <c r="AD373" s="301" t="s">
        <v>3480</v>
      </c>
      <c r="AE373" s="226">
        <v>45106</v>
      </c>
      <c r="AF373" s="301" t="s">
        <v>3485</v>
      </c>
      <c r="AG373" s="307">
        <v>2755</v>
      </c>
      <c r="AH373" s="307">
        <f>427.56+29.37</f>
        <v>456.93</v>
      </c>
      <c r="AI373" s="307">
        <v>291</v>
      </c>
      <c r="AJ373" s="307">
        <v>231.06</v>
      </c>
      <c r="AK373" s="304">
        <v>338</v>
      </c>
      <c r="AL373" s="309">
        <v>25</v>
      </c>
      <c r="AM373" s="310">
        <v>0</v>
      </c>
      <c r="AN373" s="310">
        <v>250</v>
      </c>
      <c r="AO373" s="310">
        <v>0</v>
      </c>
      <c r="AP373" s="310">
        <v>0</v>
      </c>
      <c r="AQ373" s="310">
        <f>554.68+38.1</f>
        <v>592.78</v>
      </c>
      <c r="AR373" s="304">
        <v>0</v>
      </c>
      <c r="AS373" s="304">
        <v>0</v>
      </c>
      <c r="AT373" s="160">
        <f t="shared" si="20"/>
        <v>4939.7699999999995</v>
      </c>
      <c r="AU373" s="160">
        <f t="shared" si="22"/>
        <v>4939.7699999999995</v>
      </c>
      <c r="AV373" s="301" t="s">
        <v>3486</v>
      </c>
      <c r="AW373" s="301" t="s">
        <v>395</v>
      </c>
      <c r="AX373" s="311">
        <v>0.25</v>
      </c>
      <c r="AY373" s="311">
        <v>0.49861111111111112</v>
      </c>
      <c r="AZ373" s="2" t="s">
        <v>613</v>
      </c>
    </row>
    <row r="374" spans="1:52" s="3" customFormat="1" x14ac:dyDescent="0.35">
      <c r="A374" s="380">
        <v>45105.441666666666</v>
      </c>
      <c r="B374" s="436">
        <v>45078</v>
      </c>
      <c r="C374" s="357" t="s">
        <v>604</v>
      </c>
      <c r="D374" s="295" t="s">
        <v>10</v>
      </c>
      <c r="E374" s="295" t="s">
        <v>3461</v>
      </c>
      <c r="F374" s="295" t="s">
        <v>562</v>
      </c>
      <c r="G374" s="295" t="s">
        <v>3401</v>
      </c>
      <c r="H374" s="297" t="s">
        <v>3462</v>
      </c>
      <c r="I374" s="417" t="s">
        <v>3463</v>
      </c>
      <c r="J374" s="295">
        <v>5010</v>
      </c>
      <c r="K374" s="295">
        <v>4700091720</v>
      </c>
      <c r="L374" s="298" t="s">
        <v>606</v>
      </c>
      <c r="M374" s="301" t="s">
        <v>607</v>
      </c>
      <c r="N374" s="301">
        <v>64659</v>
      </c>
      <c r="O374" s="295">
        <v>5</v>
      </c>
      <c r="P374" s="301" t="s">
        <v>911</v>
      </c>
      <c r="Q374" s="303">
        <v>16658.78</v>
      </c>
      <c r="R374" s="303">
        <v>3.3210000000000002</v>
      </c>
      <c r="S374" s="304">
        <v>314042.15000000002</v>
      </c>
      <c r="T374" s="301" t="s">
        <v>609</v>
      </c>
      <c r="U374" s="298" t="s">
        <v>610</v>
      </c>
      <c r="V374" s="367"/>
      <c r="W374" s="305" t="s">
        <v>3464</v>
      </c>
      <c r="X374" s="224" t="s">
        <v>563</v>
      </c>
      <c r="Y374" s="299">
        <v>45105.567361111112</v>
      </c>
      <c r="Z374" s="299">
        <v>45107.625</v>
      </c>
      <c r="AA374" s="226">
        <v>45110</v>
      </c>
      <c r="AB374" s="226">
        <v>45110</v>
      </c>
      <c r="AC374" s="306" t="s">
        <v>628</v>
      </c>
      <c r="AD374" s="301" t="s">
        <v>3480</v>
      </c>
      <c r="AE374" s="226">
        <v>45106</v>
      </c>
      <c r="AF374" s="301" t="s">
        <v>3487</v>
      </c>
      <c r="AG374" s="307">
        <v>2755</v>
      </c>
      <c r="AH374" s="307">
        <f>425.56+29.37</f>
        <v>454.93</v>
      </c>
      <c r="AI374" s="307">
        <v>291</v>
      </c>
      <c r="AJ374" s="307">
        <v>214.04</v>
      </c>
      <c r="AK374" s="304">
        <v>338</v>
      </c>
      <c r="AL374" s="309">
        <v>25</v>
      </c>
      <c r="AM374" s="310">
        <v>0</v>
      </c>
      <c r="AN374" s="310">
        <v>250</v>
      </c>
      <c r="AO374" s="310">
        <v>0</v>
      </c>
      <c r="AP374" s="310">
        <v>0</v>
      </c>
      <c r="AQ374" s="310">
        <f>552.08+38.1</f>
        <v>590.18000000000006</v>
      </c>
      <c r="AR374" s="304">
        <v>0</v>
      </c>
      <c r="AS374" s="304">
        <v>0</v>
      </c>
      <c r="AT374" s="160">
        <f t="shared" si="20"/>
        <v>4918.1499999999996</v>
      </c>
      <c r="AU374" s="160">
        <f t="shared" si="22"/>
        <v>4918.1499999999996</v>
      </c>
      <c r="AV374" s="301" t="s">
        <v>3488</v>
      </c>
      <c r="AW374" s="301" t="s">
        <v>395</v>
      </c>
      <c r="AX374" s="311">
        <v>0.39305555555555555</v>
      </c>
      <c r="AY374" s="311">
        <v>0.62291666666666667</v>
      </c>
      <c r="AZ374" s="2" t="s">
        <v>613</v>
      </c>
    </row>
    <row r="375" spans="1:52" s="3" customFormat="1" x14ac:dyDescent="0.35">
      <c r="A375" s="380">
        <v>45111.443749999999</v>
      </c>
      <c r="B375" s="436">
        <v>45108</v>
      </c>
      <c r="C375" s="357" t="s">
        <v>604</v>
      </c>
      <c r="D375" s="295" t="s">
        <v>10</v>
      </c>
      <c r="E375" s="295" t="s">
        <v>3489</v>
      </c>
      <c r="F375" s="295" t="s">
        <v>943</v>
      </c>
      <c r="G375" s="295" t="s">
        <v>2109</v>
      </c>
      <c r="H375" s="297" t="s">
        <v>3490</v>
      </c>
      <c r="I375" s="417" t="s">
        <v>3491</v>
      </c>
      <c r="J375" s="295">
        <v>5010</v>
      </c>
      <c r="K375" s="295">
        <v>4700089853</v>
      </c>
      <c r="L375" s="298" t="s">
        <v>606</v>
      </c>
      <c r="M375" s="301" t="s">
        <v>607</v>
      </c>
      <c r="N375" s="301">
        <v>64749</v>
      </c>
      <c r="O375" s="295">
        <v>7</v>
      </c>
      <c r="P375" s="301" t="s">
        <v>608</v>
      </c>
      <c r="Q375" s="303">
        <v>2630</v>
      </c>
      <c r="R375" s="303">
        <v>11.12</v>
      </c>
      <c r="S375" s="304">
        <v>1418948.45</v>
      </c>
      <c r="T375" s="301" t="s">
        <v>609</v>
      </c>
      <c r="U375" s="298" t="s">
        <v>610</v>
      </c>
      <c r="V375" s="367"/>
      <c r="W375" s="305" t="s">
        <v>3492</v>
      </c>
      <c r="X375" s="224" t="s">
        <v>630</v>
      </c>
      <c r="Y375" s="299">
        <v>45111.443749999999</v>
      </c>
      <c r="Z375" s="299">
        <v>45112.5</v>
      </c>
      <c r="AA375" s="226">
        <v>45113</v>
      </c>
      <c r="AB375" s="226">
        <v>45113</v>
      </c>
      <c r="AC375" s="306" t="s">
        <v>628</v>
      </c>
      <c r="AD375" s="301"/>
      <c r="AE375" s="226">
        <v>45111</v>
      </c>
      <c r="AF375" s="301">
        <v>188356</v>
      </c>
      <c r="AG375" s="307">
        <v>2755</v>
      </c>
      <c r="AH375" s="307">
        <v>535.73</v>
      </c>
      <c r="AI375" s="307">
        <v>212</v>
      </c>
      <c r="AJ375" s="307">
        <v>1318.95</v>
      </c>
      <c r="AK375" s="304">
        <v>0</v>
      </c>
      <c r="AL375" s="309">
        <v>25</v>
      </c>
      <c r="AM375" s="310">
        <v>0</v>
      </c>
      <c r="AN375" s="310">
        <v>250</v>
      </c>
      <c r="AO375" s="310">
        <v>0</v>
      </c>
      <c r="AP375" s="310">
        <v>0</v>
      </c>
      <c r="AQ375" s="310">
        <v>695</v>
      </c>
      <c r="AR375" s="304">
        <v>0</v>
      </c>
      <c r="AS375" s="304">
        <v>0</v>
      </c>
      <c r="AT375" s="160">
        <f t="shared" si="20"/>
        <v>5791.68</v>
      </c>
      <c r="AU375" s="160">
        <f t="shared" si="22"/>
        <v>5791.68</v>
      </c>
      <c r="AV375" s="301" t="s">
        <v>3493</v>
      </c>
      <c r="AW375" s="301" t="s">
        <v>395</v>
      </c>
      <c r="AX375" s="311">
        <v>0.29166666666666669</v>
      </c>
      <c r="AY375" s="311">
        <v>0.42291666666666666</v>
      </c>
      <c r="AZ375" s="2" t="s">
        <v>613</v>
      </c>
    </row>
    <row r="376" spans="1:52" s="3" customFormat="1" x14ac:dyDescent="0.35">
      <c r="A376" s="380">
        <v>45105.45416666667</v>
      </c>
      <c r="B376" s="436">
        <v>45078</v>
      </c>
      <c r="C376" s="357" t="s">
        <v>604</v>
      </c>
      <c r="D376" s="295" t="s">
        <v>10</v>
      </c>
      <c r="E376" s="295" t="s">
        <v>3494</v>
      </c>
      <c r="F376" s="295" t="s">
        <v>562</v>
      </c>
      <c r="G376" s="295" t="s">
        <v>3401</v>
      </c>
      <c r="H376" s="297" t="s">
        <v>3495</v>
      </c>
      <c r="I376" s="417" t="s">
        <v>3496</v>
      </c>
      <c r="J376" s="295">
        <v>5010</v>
      </c>
      <c r="K376" s="295" t="s">
        <v>3497</v>
      </c>
      <c r="L376" s="298" t="s">
        <v>606</v>
      </c>
      <c r="M376" s="301" t="s">
        <v>607</v>
      </c>
      <c r="N376" s="301" t="s">
        <v>3498</v>
      </c>
      <c r="O376" s="295">
        <v>5</v>
      </c>
      <c r="P376" s="301" t="s">
        <v>608</v>
      </c>
      <c r="Q376" s="303">
        <v>5736</v>
      </c>
      <c r="R376" s="303">
        <v>33.21</v>
      </c>
      <c r="S376" s="304">
        <v>781861.89</v>
      </c>
      <c r="T376" s="301" t="s">
        <v>609</v>
      </c>
      <c r="U376" s="298" t="s">
        <v>610</v>
      </c>
      <c r="V376" s="367"/>
      <c r="W376" s="305" t="s">
        <v>3499</v>
      </c>
      <c r="X376" s="224" t="s">
        <v>640</v>
      </c>
      <c r="Y376" s="299">
        <v>45106.708333333336</v>
      </c>
      <c r="Z376" s="299">
        <v>45113</v>
      </c>
      <c r="AA376" s="226">
        <v>45114</v>
      </c>
      <c r="AB376" s="226">
        <v>45113</v>
      </c>
      <c r="AC376" s="306" t="s">
        <v>628</v>
      </c>
      <c r="AD376" s="301" t="s">
        <v>3500</v>
      </c>
      <c r="AE376" s="226">
        <v>45107</v>
      </c>
      <c r="AF376" s="301">
        <v>187998</v>
      </c>
      <c r="AG376" s="307">
        <v>2755</v>
      </c>
      <c r="AH376" s="307">
        <v>431.53</v>
      </c>
      <c r="AI376" s="307">
        <v>212</v>
      </c>
      <c r="AJ376" s="307">
        <v>681.86</v>
      </c>
      <c r="AK376" s="304">
        <v>0</v>
      </c>
      <c r="AL376" s="309">
        <v>25</v>
      </c>
      <c r="AM376" s="310">
        <v>0</v>
      </c>
      <c r="AN376" s="310">
        <v>0</v>
      </c>
      <c r="AO376" s="310">
        <v>0</v>
      </c>
      <c r="AP376" s="310">
        <v>0</v>
      </c>
      <c r="AQ376" s="310">
        <v>559.83000000000004</v>
      </c>
      <c r="AR376" s="304">
        <v>0</v>
      </c>
      <c r="AS376" s="304">
        <v>0</v>
      </c>
      <c r="AT376" s="160">
        <f t="shared" si="20"/>
        <v>4665.2199999999993</v>
      </c>
      <c r="AU376" s="160">
        <f t="shared" si="22"/>
        <v>4665.2199999999993</v>
      </c>
      <c r="AV376" s="301" t="s">
        <v>3501</v>
      </c>
      <c r="AW376" s="301" t="s">
        <v>395</v>
      </c>
      <c r="AX376" s="311">
        <v>0.53819444444444442</v>
      </c>
      <c r="AY376" s="311">
        <v>0.6430555555555556</v>
      </c>
      <c r="AZ376" s="2" t="s">
        <v>613</v>
      </c>
    </row>
    <row r="377" spans="1:52" s="3" customFormat="1" x14ac:dyDescent="0.35">
      <c r="A377" s="380">
        <v>45111.668749999997</v>
      </c>
      <c r="B377" s="436">
        <v>45108</v>
      </c>
      <c r="C377" s="357" t="s">
        <v>604</v>
      </c>
      <c r="D377" s="295" t="s">
        <v>10</v>
      </c>
      <c r="E377" s="295" t="s">
        <v>3502</v>
      </c>
      <c r="F377" s="295" t="s">
        <v>562</v>
      </c>
      <c r="G377" s="295" t="s">
        <v>2109</v>
      </c>
      <c r="H377" s="297" t="s">
        <v>3503</v>
      </c>
      <c r="I377" s="417" t="s">
        <v>3504</v>
      </c>
      <c r="J377" s="295">
        <v>5014</v>
      </c>
      <c r="K377" s="295" t="s">
        <v>3505</v>
      </c>
      <c r="L377" s="298" t="s">
        <v>606</v>
      </c>
      <c r="M377" s="301" t="s">
        <v>607</v>
      </c>
      <c r="N377" s="301">
        <v>64748</v>
      </c>
      <c r="O377" s="295">
        <v>13</v>
      </c>
      <c r="P377" s="301" t="s">
        <v>648</v>
      </c>
      <c r="Q377" s="303">
        <v>1571</v>
      </c>
      <c r="R377" s="303">
        <v>11.116</v>
      </c>
      <c r="S377" s="304">
        <v>98707.33</v>
      </c>
      <c r="T377" s="301" t="s">
        <v>609</v>
      </c>
      <c r="U377" s="298" t="s">
        <v>610</v>
      </c>
      <c r="V377" s="367"/>
      <c r="W377" s="305" t="s">
        <v>3506</v>
      </c>
      <c r="X377" s="224" t="s">
        <v>3507</v>
      </c>
      <c r="Y377" s="299">
        <v>45112.432638888888</v>
      </c>
      <c r="Z377" s="299">
        <v>45114.291666666664</v>
      </c>
      <c r="AA377" s="226">
        <v>45114</v>
      </c>
      <c r="AB377" s="226"/>
      <c r="AC377" s="306" t="s">
        <v>628</v>
      </c>
      <c r="AD377" s="301" t="s">
        <v>3508</v>
      </c>
      <c r="AE377" s="226">
        <v>45113</v>
      </c>
      <c r="AF377" s="301">
        <v>188733</v>
      </c>
      <c r="AG377" s="307">
        <v>1990</v>
      </c>
      <c r="AH377" s="307">
        <v>251.62</v>
      </c>
      <c r="AI377" s="307">
        <v>127.2</v>
      </c>
      <c r="AJ377" s="307">
        <v>0</v>
      </c>
      <c r="AK377" s="304">
        <v>0</v>
      </c>
      <c r="AL377" s="309">
        <v>25</v>
      </c>
      <c r="AM377" s="310">
        <v>0</v>
      </c>
      <c r="AN377" s="310">
        <v>0</v>
      </c>
      <c r="AO377" s="310">
        <v>0</v>
      </c>
      <c r="AP377" s="310">
        <v>0</v>
      </c>
      <c r="AQ377" s="310">
        <v>326.43</v>
      </c>
      <c r="AR377" s="304">
        <v>0</v>
      </c>
      <c r="AS377" s="304">
        <v>0</v>
      </c>
      <c r="AT377" s="160">
        <f t="shared" si="20"/>
        <v>2720.2499999999995</v>
      </c>
      <c r="AU377" s="160">
        <f t="shared" si="22"/>
        <v>2720.2499999999995</v>
      </c>
      <c r="AV377" s="301" t="s">
        <v>3509</v>
      </c>
      <c r="AW377" s="301"/>
      <c r="AX377" s="311">
        <v>0.47916666666666669</v>
      </c>
      <c r="AY377" s="311" t="s">
        <v>1028</v>
      </c>
      <c r="AZ377" s="2" t="s">
        <v>2107</v>
      </c>
    </row>
    <row r="378" spans="1:52" s="3" customFormat="1" x14ac:dyDescent="0.35">
      <c r="A378" s="380">
        <v>45111.668749999997</v>
      </c>
      <c r="B378" s="436">
        <v>45108</v>
      </c>
      <c r="C378" s="357" t="s">
        <v>604</v>
      </c>
      <c r="D378" s="295" t="s">
        <v>10</v>
      </c>
      <c r="E378" s="295" t="s">
        <v>3502</v>
      </c>
      <c r="F378" s="295" t="s">
        <v>562</v>
      </c>
      <c r="G378" s="295" t="s">
        <v>2109</v>
      </c>
      <c r="H378" s="297" t="s">
        <v>3503</v>
      </c>
      <c r="I378" s="417" t="s">
        <v>3504</v>
      </c>
      <c r="J378" s="295">
        <v>5014</v>
      </c>
      <c r="K378" s="295" t="s">
        <v>3505</v>
      </c>
      <c r="L378" s="298" t="s">
        <v>606</v>
      </c>
      <c r="M378" s="301" t="s">
        <v>607</v>
      </c>
      <c r="N378" s="301">
        <v>64748</v>
      </c>
      <c r="O378" s="295">
        <v>13</v>
      </c>
      <c r="P378" s="301" t="s">
        <v>648</v>
      </c>
      <c r="Q378" s="303">
        <v>1571</v>
      </c>
      <c r="R378" s="303">
        <v>11.116</v>
      </c>
      <c r="S378" s="304">
        <v>98707.33</v>
      </c>
      <c r="T378" s="301" t="s">
        <v>609</v>
      </c>
      <c r="U378" s="298" t="s">
        <v>610</v>
      </c>
      <c r="V378" s="367"/>
      <c r="W378" s="305" t="s">
        <v>3506</v>
      </c>
      <c r="X378" s="224" t="s">
        <v>3507</v>
      </c>
      <c r="Y378" s="299">
        <v>45112.432638888888</v>
      </c>
      <c r="Z378" s="299">
        <v>45114.291666666664</v>
      </c>
      <c r="AA378" s="226">
        <v>45117</v>
      </c>
      <c r="AB378" s="226">
        <v>45117</v>
      </c>
      <c r="AC378" s="306" t="s">
        <v>628</v>
      </c>
      <c r="AD378" s="301" t="s">
        <v>3510</v>
      </c>
      <c r="AE378" s="226">
        <v>45125</v>
      </c>
      <c r="AF378" s="301" t="s">
        <v>3511</v>
      </c>
      <c r="AG378" s="307">
        <v>1393</v>
      </c>
      <c r="AH378" s="307">
        <v>163.62</v>
      </c>
      <c r="AI378" s="307">
        <v>0</v>
      </c>
      <c r="AJ378" s="307">
        <v>0</v>
      </c>
      <c r="AK378" s="304">
        <v>0</v>
      </c>
      <c r="AL378" s="309">
        <v>0</v>
      </c>
      <c r="AM378" s="310">
        <v>0</v>
      </c>
      <c r="AN378" s="310">
        <v>0</v>
      </c>
      <c r="AO378" s="310">
        <v>0</v>
      </c>
      <c r="AP378" s="310">
        <v>0</v>
      </c>
      <c r="AQ378" s="310">
        <v>212.27</v>
      </c>
      <c r="AR378" s="304">
        <v>0</v>
      </c>
      <c r="AS378" s="304">
        <v>0</v>
      </c>
      <c r="AT378" s="160">
        <f>SUM(AG378:AS378)</f>
        <v>1768.8899999999999</v>
      </c>
      <c r="AU378" s="160">
        <f t="shared" si="22"/>
        <v>1768.8899999999999</v>
      </c>
      <c r="AV378" s="301" t="s">
        <v>3509</v>
      </c>
      <c r="AW378" s="301" t="s">
        <v>395</v>
      </c>
      <c r="AX378" s="311">
        <v>0.375</v>
      </c>
      <c r="AY378" s="311">
        <v>0.47916666666666669</v>
      </c>
      <c r="AZ378" s="2" t="s">
        <v>2801</v>
      </c>
    </row>
    <row r="379" spans="1:52" s="3" customFormat="1" x14ac:dyDescent="0.35">
      <c r="A379" s="380">
        <v>45111.48541666667</v>
      </c>
      <c r="B379" s="436">
        <v>45108</v>
      </c>
      <c r="C379" s="357" t="s">
        <v>604</v>
      </c>
      <c r="D379" s="295" t="s">
        <v>10</v>
      </c>
      <c r="E379" s="295" t="s">
        <v>3512</v>
      </c>
      <c r="F379" s="295" t="s">
        <v>562</v>
      </c>
      <c r="G379" s="295" t="s">
        <v>2109</v>
      </c>
      <c r="H379" s="297" t="s">
        <v>3513</v>
      </c>
      <c r="I379" s="417" t="s">
        <v>3514</v>
      </c>
      <c r="J379" s="295">
        <v>5010</v>
      </c>
      <c r="K379" s="295" t="s">
        <v>3515</v>
      </c>
      <c r="L379" s="298" t="s">
        <v>606</v>
      </c>
      <c r="M379" s="301" t="s">
        <v>607</v>
      </c>
      <c r="N379" s="301">
        <v>64747</v>
      </c>
      <c r="O379" s="295">
        <v>5</v>
      </c>
      <c r="P379" s="301" t="s">
        <v>648</v>
      </c>
      <c r="Q379" s="303">
        <v>12580</v>
      </c>
      <c r="R379" s="303">
        <v>44</v>
      </c>
      <c r="S379" s="304">
        <v>137560.53</v>
      </c>
      <c r="T379" s="301" t="s">
        <v>609</v>
      </c>
      <c r="U379" s="298" t="s">
        <v>610</v>
      </c>
      <c r="V379" s="367"/>
      <c r="W379" s="305" t="s">
        <v>3516</v>
      </c>
      <c r="X379" s="224" t="s">
        <v>564</v>
      </c>
      <c r="Y379" s="299">
        <v>45112.5</v>
      </c>
      <c r="Z379" s="299">
        <v>45114.333333333336</v>
      </c>
      <c r="AA379" s="226">
        <v>45114</v>
      </c>
      <c r="AB379" s="226"/>
      <c r="AC379" s="306" t="s">
        <v>628</v>
      </c>
      <c r="AD379" s="301"/>
      <c r="AE379" s="226">
        <v>45113</v>
      </c>
      <c r="AF379" s="301">
        <v>188729</v>
      </c>
      <c r="AG379" s="307">
        <v>2755</v>
      </c>
      <c r="AH379" s="307">
        <v>434.2</v>
      </c>
      <c r="AI379" s="307">
        <v>291</v>
      </c>
      <c r="AJ379" s="307">
        <v>37.56</v>
      </c>
      <c r="AK379" s="304">
        <v>338</v>
      </c>
      <c r="AL379" s="309">
        <v>25</v>
      </c>
      <c r="AM379" s="310">
        <v>0</v>
      </c>
      <c r="AN379" s="310">
        <v>250</v>
      </c>
      <c r="AO379" s="310">
        <v>0</v>
      </c>
      <c r="AP379" s="310">
        <v>0</v>
      </c>
      <c r="AQ379" s="310">
        <v>563.29</v>
      </c>
      <c r="AR379" s="304">
        <v>0</v>
      </c>
      <c r="AS379" s="304">
        <v>0</v>
      </c>
      <c r="AT379" s="160">
        <f>AG379+AH379+AI379+AJ379+AK379+AL379+AM379+AN379+AO379+AP379+AQ379</f>
        <v>4694.05</v>
      </c>
      <c r="AU379" s="160">
        <f t="shared" si="22"/>
        <v>4694.05</v>
      </c>
      <c r="AV379" s="301" t="s">
        <v>3517</v>
      </c>
      <c r="AW379" s="301" t="s">
        <v>395</v>
      </c>
      <c r="AX379" s="311">
        <v>0.49305555555555558</v>
      </c>
      <c r="AY379" s="311">
        <v>0.75347222222222221</v>
      </c>
      <c r="AZ379" s="2" t="s">
        <v>613</v>
      </c>
    </row>
    <row r="380" spans="1:52" s="3" customFormat="1" x14ac:dyDescent="0.35">
      <c r="A380" s="380">
        <v>45112.377083333333</v>
      </c>
      <c r="B380" s="436">
        <v>45109</v>
      </c>
      <c r="C380" s="357" t="s">
        <v>604</v>
      </c>
      <c r="D380" s="295" t="s">
        <v>10</v>
      </c>
      <c r="E380" s="295" t="s">
        <v>3518</v>
      </c>
      <c r="F380" s="295" t="s">
        <v>562</v>
      </c>
      <c r="G380" s="295" t="s">
        <v>2109</v>
      </c>
      <c r="H380" s="297" t="s">
        <v>3519</v>
      </c>
      <c r="I380" s="417" t="s">
        <v>3520</v>
      </c>
      <c r="J380" s="295">
        <v>5010</v>
      </c>
      <c r="K380" s="295" t="s">
        <v>3521</v>
      </c>
      <c r="L380" s="298" t="s">
        <v>606</v>
      </c>
      <c r="M380" s="301" t="s">
        <v>607</v>
      </c>
      <c r="N380" s="301">
        <v>64782</v>
      </c>
      <c r="O380" s="295">
        <v>6</v>
      </c>
      <c r="P380" s="301" t="s">
        <v>616</v>
      </c>
      <c r="Q380" s="303">
        <v>4464.99</v>
      </c>
      <c r="R380" s="303">
        <v>17.914000000000001</v>
      </c>
      <c r="S380" s="304">
        <v>650095.67000000004</v>
      </c>
      <c r="T380" s="301" t="s">
        <v>609</v>
      </c>
      <c r="U380" s="298" t="s">
        <v>610</v>
      </c>
      <c r="V380" s="367"/>
      <c r="W380" s="305" t="s">
        <v>3522</v>
      </c>
      <c r="X380" s="224" t="s">
        <v>617</v>
      </c>
      <c r="Y380" s="299">
        <v>45112.40902777778</v>
      </c>
      <c r="Z380" s="299">
        <v>45114.333333333336</v>
      </c>
      <c r="AA380" s="226">
        <v>45114</v>
      </c>
      <c r="AB380" s="226"/>
      <c r="AC380" s="306" t="s">
        <v>628</v>
      </c>
      <c r="AD380" s="301"/>
      <c r="AE380" s="226">
        <v>45113</v>
      </c>
      <c r="AF380" s="301">
        <v>188684</v>
      </c>
      <c r="AG380" s="307">
        <v>2755</v>
      </c>
      <c r="AH380" s="307">
        <v>445.42</v>
      </c>
      <c r="AI380" s="307">
        <v>212</v>
      </c>
      <c r="AJ380" s="307">
        <v>550.1</v>
      </c>
      <c r="AK380" s="304">
        <v>0</v>
      </c>
      <c r="AL380" s="309">
        <v>25</v>
      </c>
      <c r="AM380" s="310">
        <v>0</v>
      </c>
      <c r="AN380" s="310">
        <v>250</v>
      </c>
      <c r="AO380" s="310">
        <v>0</v>
      </c>
      <c r="AP380" s="310">
        <v>0</v>
      </c>
      <c r="AQ380" s="310">
        <v>577.84</v>
      </c>
      <c r="AR380" s="304">
        <v>0</v>
      </c>
      <c r="AS380" s="304">
        <v>0</v>
      </c>
      <c r="AT380" s="160">
        <f>AG380+AH380+AI380+AJ380+AK380+AL380+AM380+AN380+AO380+AP380+AQ380</f>
        <v>4815.3600000000006</v>
      </c>
      <c r="AU380" s="160">
        <f t="shared" si="22"/>
        <v>4815.3600000000006</v>
      </c>
      <c r="AV380" s="301" t="s">
        <v>3523</v>
      </c>
      <c r="AW380" s="301" t="s">
        <v>395</v>
      </c>
      <c r="AX380" s="311">
        <v>0.44861111111111113</v>
      </c>
      <c r="AY380" s="311">
        <v>0.6381944444444444</v>
      </c>
      <c r="AZ380" s="2" t="s">
        <v>613</v>
      </c>
    </row>
    <row r="381" spans="1:52" s="3" customFormat="1" x14ac:dyDescent="0.35">
      <c r="A381" s="380">
        <v>45111.672222222223</v>
      </c>
      <c r="B381" s="436">
        <v>45108</v>
      </c>
      <c r="C381" s="357" t="s">
        <v>604</v>
      </c>
      <c r="D381" s="295" t="s">
        <v>10</v>
      </c>
      <c r="E381" s="295" t="s">
        <v>3524</v>
      </c>
      <c r="F381" s="295" t="s">
        <v>562</v>
      </c>
      <c r="G381" s="295" t="s">
        <v>2109</v>
      </c>
      <c r="H381" s="297" t="s">
        <v>3525</v>
      </c>
      <c r="I381" s="417" t="s">
        <v>3526</v>
      </c>
      <c r="J381" s="295">
        <v>5014</v>
      </c>
      <c r="K381" s="295" t="s">
        <v>3527</v>
      </c>
      <c r="L381" s="298" t="s">
        <v>606</v>
      </c>
      <c r="M381" s="301" t="s">
        <v>607</v>
      </c>
      <c r="N381" s="301">
        <v>64732</v>
      </c>
      <c r="O381" s="295">
        <v>6</v>
      </c>
      <c r="P381" s="301" t="s">
        <v>648</v>
      </c>
      <c r="Q381" s="303">
        <v>920</v>
      </c>
      <c r="R381" s="303">
        <v>4.2960000000000003</v>
      </c>
      <c r="S381" s="304">
        <v>141385.28</v>
      </c>
      <c r="T381" s="301" t="s">
        <v>609</v>
      </c>
      <c r="U381" s="298" t="s">
        <v>610</v>
      </c>
      <c r="V381" s="367"/>
      <c r="W381" s="305" t="s">
        <v>3528</v>
      </c>
      <c r="X381" s="224" t="s">
        <v>646</v>
      </c>
      <c r="Y381" s="299">
        <v>45112.432638888888</v>
      </c>
      <c r="Z381" s="299">
        <v>45114.416666666664</v>
      </c>
      <c r="AA381" s="226">
        <v>45114</v>
      </c>
      <c r="AB381" s="226"/>
      <c r="AC381" s="306" t="s">
        <v>628</v>
      </c>
      <c r="AD381" s="301" t="s">
        <v>3508</v>
      </c>
      <c r="AE381" s="226">
        <v>45113</v>
      </c>
      <c r="AF381" s="301">
        <v>188725</v>
      </c>
      <c r="AG381" s="307">
        <v>1990</v>
      </c>
      <c r="AH381" s="307">
        <v>301.75</v>
      </c>
      <c r="AI381" s="307">
        <v>174.6</v>
      </c>
      <c r="AJ381" s="307">
        <v>41.39</v>
      </c>
      <c r="AK381" s="304">
        <v>338</v>
      </c>
      <c r="AL381" s="309">
        <v>25</v>
      </c>
      <c r="AM381" s="310">
        <v>0</v>
      </c>
      <c r="AN381" s="310">
        <v>0</v>
      </c>
      <c r="AO381" s="310">
        <v>0</v>
      </c>
      <c r="AP381" s="310">
        <v>0</v>
      </c>
      <c r="AQ381" s="310">
        <v>391.47</v>
      </c>
      <c r="AR381" s="304">
        <v>0</v>
      </c>
      <c r="AS381" s="304">
        <v>0</v>
      </c>
      <c r="AT381" s="160">
        <f>AG381+AH381+AI381+AJ381+AK381+AL381+AM381+AN381+AO381+AP381+AQ381</f>
        <v>3262.21</v>
      </c>
      <c r="AU381" s="160">
        <f t="shared" si="22"/>
        <v>3262.21</v>
      </c>
      <c r="AV381" s="301" t="s">
        <v>3529</v>
      </c>
      <c r="AW381" s="301"/>
      <c r="AX381" s="311">
        <v>0.53125</v>
      </c>
      <c r="AY381" s="311" t="s">
        <v>1028</v>
      </c>
      <c r="AZ381" s="2" t="s">
        <v>2107</v>
      </c>
    </row>
    <row r="382" spans="1:52" s="3" customFormat="1" x14ac:dyDescent="0.35">
      <c r="A382" s="380">
        <v>45111.672222222223</v>
      </c>
      <c r="B382" s="436">
        <v>45108</v>
      </c>
      <c r="C382" s="357" t="s">
        <v>604</v>
      </c>
      <c r="D382" s="295" t="s">
        <v>10</v>
      </c>
      <c r="E382" s="295" t="s">
        <v>3524</v>
      </c>
      <c r="F382" s="295" t="s">
        <v>562</v>
      </c>
      <c r="G382" s="295" t="s">
        <v>2109</v>
      </c>
      <c r="H382" s="297" t="s">
        <v>3525</v>
      </c>
      <c r="I382" s="417" t="s">
        <v>3526</v>
      </c>
      <c r="J382" s="295">
        <v>5014</v>
      </c>
      <c r="K382" s="295" t="s">
        <v>3527</v>
      </c>
      <c r="L382" s="298" t="s">
        <v>606</v>
      </c>
      <c r="M382" s="301" t="s">
        <v>607</v>
      </c>
      <c r="N382" s="301">
        <v>64732</v>
      </c>
      <c r="O382" s="295">
        <v>6</v>
      </c>
      <c r="P382" s="301" t="s">
        <v>648</v>
      </c>
      <c r="Q382" s="303">
        <v>920</v>
      </c>
      <c r="R382" s="303">
        <v>4.2960000000000003</v>
      </c>
      <c r="S382" s="304">
        <v>141385.28</v>
      </c>
      <c r="T382" s="301" t="s">
        <v>609</v>
      </c>
      <c r="U382" s="298" t="s">
        <v>610</v>
      </c>
      <c r="V382" s="367"/>
      <c r="W382" s="305" t="s">
        <v>3528</v>
      </c>
      <c r="X382" s="224" t="s">
        <v>646</v>
      </c>
      <c r="Y382" s="299">
        <v>45112.432638888888</v>
      </c>
      <c r="Z382" s="299">
        <v>45114.416666666664</v>
      </c>
      <c r="AA382" s="226">
        <v>45117</v>
      </c>
      <c r="AB382" s="226">
        <v>45117</v>
      </c>
      <c r="AC382" s="306" t="s">
        <v>628</v>
      </c>
      <c r="AD382" s="301" t="s">
        <v>3530</v>
      </c>
      <c r="AE382" s="226">
        <v>45125</v>
      </c>
      <c r="AF382" s="301" t="s">
        <v>3531</v>
      </c>
      <c r="AG382" s="307">
        <v>1393</v>
      </c>
      <c r="AH382" s="307">
        <v>163.62</v>
      </c>
      <c r="AI382" s="307">
        <v>0</v>
      </c>
      <c r="AJ382" s="307">
        <v>0</v>
      </c>
      <c r="AK382" s="304">
        <v>0</v>
      </c>
      <c r="AL382" s="309">
        <v>0</v>
      </c>
      <c r="AM382" s="310">
        <v>0</v>
      </c>
      <c r="AN382" s="310">
        <v>0</v>
      </c>
      <c r="AO382" s="310">
        <v>0</v>
      </c>
      <c r="AP382" s="310">
        <v>0</v>
      </c>
      <c r="AQ382" s="310">
        <v>212.27</v>
      </c>
      <c r="AR382" s="304">
        <v>0</v>
      </c>
      <c r="AS382" s="304">
        <v>0</v>
      </c>
      <c r="AT382" s="160">
        <f>SUM(AG382:AS382)</f>
        <v>1768.8899999999999</v>
      </c>
      <c r="AU382" s="160">
        <f t="shared" si="22"/>
        <v>1768.8899999999999</v>
      </c>
      <c r="AV382" s="301" t="s">
        <v>3529</v>
      </c>
      <c r="AW382" s="301" t="s">
        <v>395</v>
      </c>
      <c r="AX382" s="311">
        <v>0.42708333333333331</v>
      </c>
      <c r="AY382" s="311">
        <v>0.6333333333333333</v>
      </c>
      <c r="AZ382" s="2" t="s">
        <v>2801</v>
      </c>
    </row>
    <row r="383" spans="1:52" s="3" customFormat="1" x14ac:dyDescent="0.35">
      <c r="A383" s="380">
        <v>45111.675000000003</v>
      </c>
      <c r="B383" s="436">
        <v>45108</v>
      </c>
      <c r="C383" s="357" t="s">
        <v>604</v>
      </c>
      <c r="D383" s="295" t="s">
        <v>10</v>
      </c>
      <c r="E383" s="295" t="s">
        <v>3532</v>
      </c>
      <c r="F383" s="295" t="s">
        <v>562</v>
      </c>
      <c r="G383" s="295" t="s">
        <v>2109</v>
      </c>
      <c r="H383" s="297" t="s">
        <v>3533</v>
      </c>
      <c r="I383" s="417" t="s">
        <v>3534</v>
      </c>
      <c r="J383" s="295">
        <v>5014</v>
      </c>
      <c r="K383" s="295" t="s">
        <v>3535</v>
      </c>
      <c r="L383" s="298" t="s">
        <v>606</v>
      </c>
      <c r="M383" s="301" t="s">
        <v>607</v>
      </c>
      <c r="N383" s="301">
        <v>64733</v>
      </c>
      <c r="O383" s="295">
        <v>5</v>
      </c>
      <c r="P383" s="301" t="s">
        <v>616</v>
      </c>
      <c r="Q383" s="303">
        <v>882</v>
      </c>
      <c r="R383" s="303">
        <v>3.0750000000000002</v>
      </c>
      <c r="S383" s="304">
        <v>67093.81</v>
      </c>
      <c r="T383" s="301" t="s">
        <v>609</v>
      </c>
      <c r="U383" s="298" t="s">
        <v>610</v>
      </c>
      <c r="V383" s="367"/>
      <c r="W383" s="305" t="s">
        <v>3536</v>
      </c>
      <c r="X383" s="224" t="s">
        <v>3537</v>
      </c>
      <c r="Y383" s="299">
        <v>45112.43472222222</v>
      </c>
      <c r="Z383" s="299">
        <v>45114.416666666664</v>
      </c>
      <c r="AA383" s="226">
        <v>45114</v>
      </c>
      <c r="AB383" s="226"/>
      <c r="AC383" s="306" t="s">
        <v>628</v>
      </c>
      <c r="AD383" s="301" t="s">
        <v>3508</v>
      </c>
      <c r="AE383" s="226">
        <v>45113</v>
      </c>
      <c r="AF383" s="301">
        <v>188721</v>
      </c>
      <c r="AG383" s="307">
        <v>1990</v>
      </c>
      <c r="AH383" s="307">
        <v>296.89</v>
      </c>
      <c r="AI383" s="307">
        <v>174.6</v>
      </c>
      <c r="AJ383" s="307">
        <v>0</v>
      </c>
      <c r="AK383" s="304">
        <v>338</v>
      </c>
      <c r="AL383" s="309">
        <v>25</v>
      </c>
      <c r="AM383" s="310">
        <v>0</v>
      </c>
      <c r="AN383" s="310">
        <v>0</v>
      </c>
      <c r="AO383" s="310">
        <v>0</v>
      </c>
      <c r="AP383" s="310">
        <v>0</v>
      </c>
      <c r="AQ383" s="310">
        <v>385.16</v>
      </c>
      <c r="AR383" s="304">
        <v>0</v>
      </c>
      <c r="AS383" s="304">
        <v>0</v>
      </c>
      <c r="AT383" s="160">
        <f>AG383+AH383+AI383+AJ383+AK383+AL383+AM383+AN383+AO383+AP383+AQ383</f>
        <v>3209.6499999999996</v>
      </c>
      <c r="AU383" s="160">
        <f t="shared" si="22"/>
        <v>3209.6499999999996</v>
      </c>
      <c r="AV383" s="301" t="s">
        <v>3529</v>
      </c>
      <c r="AW383" s="301"/>
      <c r="AX383" s="311">
        <v>0.53125</v>
      </c>
      <c r="AY383" s="311" t="s">
        <v>1028</v>
      </c>
      <c r="AZ383" s="2" t="s">
        <v>2107</v>
      </c>
    </row>
    <row r="384" spans="1:52" s="3" customFormat="1" x14ac:dyDescent="0.35">
      <c r="A384" s="380">
        <v>45111.675000000003</v>
      </c>
      <c r="B384" s="436">
        <v>45108</v>
      </c>
      <c r="C384" s="357" t="s">
        <v>604</v>
      </c>
      <c r="D384" s="295" t="s">
        <v>10</v>
      </c>
      <c r="E384" s="295" t="s">
        <v>3532</v>
      </c>
      <c r="F384" s="295" t="s">
        <v>562</v>
      </c>
      <c r="G384" s="295" t="s">
        <v>2109</v>
      </c>
      <c r="H384" s="297" t="s">
        <v>3533</v>
      </c>
      <c r="I384" s="417" t="s">
        <v>3534</v>
      </c>
      <c r="J384" s="295">
        <v>5014</v>
      </c>
      <c r="K384" s="295" t="s">
        <v>3535</v>
      </c>
      <c r="L384" s="298" t="s">
        <v>606</v>
      </c>
      <c r="M384" s="301" t="s">
        <v>607</v>
      </c>
      <c r="N384" s="301">
        <v>64733</v>
      </c>
      <c r="O384" s="295">
        <v>5</v>
      </c>
      <c r="P384" s="301" t="s">
        <v>616</v>
      </c>
      <c r="Q384" s="303">
        <v>882</v>
      </c>
      <c r="R384" s="303">
        <v>3.0750000000000002</v>
      </c>
      <c r="S384" s="304">
        <v>67093.81</v>
      </c>
      <c r="T384" s="301" t="s">
        <v>609</v>
      </c>
      <c r="U384" s="298" t="s">
        <v>610</v>
      </c>
      <c r="V384" s="367"/>
      <c r="W384" s="305" t="s">
        <v>3536</v>
      </c>
      <c r="X384" s="224" t="s">
        <v>3537</v>
      </c>
      <c r="Y384" s="299">
        <v>45112.43472222222</v>
      </c>
      <c r="Z384" s="299">
        <v>45114.416666666664</v>
      </c>
      <c r="AA384" s="226">
        <v>45117</v>
      </c>
      <c r="AB384" s="226">
        <v>45117</v>
      </c>
      <c r="AC384" s="306" t="s">
        <v>628</v>
      </c>
      <c r="AD384" s="301" t="s">
        <v>3530</v>
      </c>
      <c r="AE384" s="226">
        <v>45125</v>
      </c>
      <c r="AF384" s="301" t="s">
        <v>3538</v>
      </c>
      <c r="AG384" s="307">
        <v>1393</v>
      </c>
      <c r="AH384" s="307">
        <v>163.62</v>
      </c>
      <c r="AI384" s="307">
        <v>0</v>
      </c>
      <c r="AJ384" s="307">
        <v>0</v>
      </c>
      <c r="AK384" s="304">
        <v>0</v>
      </c>
      <c r="AL384" s="309">
        <v>0</v>
      </c>
      <c r="AM384" s="310">
        <v>0</v>
      </c>
      <c r="AN384" s="310">
        <v>0</v>
      </c>
      <c r="AO384" s="310">
        <v>0</v>
      </c>
      <c r="AP384" s="310">
        <v>0</v>
      </c>
      <c r="AQ384" s="310">
        <v>212.27</v>
      </c>
      <c r="AR384" s="304">
        <v>0</v>
      </c>
      <c r="AS384" s="304">
        <v>0</v>
      </c>
      <c r="AT384" s="160">
        <f>SUM(AG384:AS384)</f>
        <v>1768.8899999999999</v>
      </c>
      <c r="AU384" s="160">
        <f t="shared" si="22"/>
        <v>1768.8899999999999</v>
      </c>
      <c r="AV384" s="301" t="s">
        <v>3529</v>
      </c>
      <c r="AW384" s="301" t="s">
        <v>395</v>
      </c>
      <c r="AX384" s="311">
        <v>0.42708333333333331</v>
      </c>
      <c r="AY384" s="311">
        <v>0.6333333333333333</v>
      </c>
      <c r="AZ384" s="2" t="s">
        <v>2801</v>
      </c>
    </row>
    <row r="385" spans="1:52" s="3" customFormat="1" x14ac:dyDescent="0.35">
      <c r="A385" s="380">
        <v>45111.473611111112</v>
      </c>
      <c r="B385" s="436">
        <v>45108</v>
      </c>
      <c r="C385" s="357" t="s">
        <v>604</v>
      </c>
      <c r="D385" s="295" t="s">
        <v>10</v>
      </c>
      <c r="E385" s="295" t="s">
        <v>3539</v>
      </c>
      <c r="F385" s="295" t="s">
        <v>562</v>
      </c>
      <c r="G385" s="295" t="s">
        <v>2109</v>
      </c>
      <c r="H385" s="297" t="s">
        <v>3540</v>
      </c>
      <c r="I385" s="417" t="s">
        <v>3541</v>
      </c>
      <c r="J385" s="295">
        <v>5010</v>
      </c>
      <c r="K385" s="295">
        <v>4700091935</v>
      </c>
      <c r="L385" s="298" t="s">
        <v>606</v>
      </c>
      <c r="M385" s="301" t="s">
        <v>607</v>
      </c>
      <c r="N385" s="301">
        <v>64728</v>
      </c>
      <c r="O385" s="295">
        <v>5</v>
      </c>
      <c r="P385" s="301" t="s">
        <v>911</v>
      </c>
      <c r="Q385" s="303">
        <v>19650.32</v>
      </c>
      <c r="R385" s="303">
        <v>3.9630000000000001</v>
      </c>
      <c r="S385" s="304">
        <v>370299.36</v>
      </c>
      <c r="T385" s="301" t="s">
        <v>609</v>
      </c>
      <c r="U385" s="298" t="s">
        <v>610</v>
      </c>
      <c r="V385" s="367"/>
      <c r="W385" s="305" t="s">
        <v>3542</v>
      </c>
      <c r="X385" s="224" t="s">
        <v>563</v>
      </c>
      <c r="Y385" s="299">
        <v>45111.473611111112</v>
      </c>
      <c r="Z385" s="299">
        <v>45114.708333333336</v>
      </c>
      <c r="AA385" s="226">
        <v>45117</v>
      </c>
      <c r="AB385" s="226">
        <v>45117</v>
      </c>
      <c r="AC385" s="306" t="s">
        <v>628</v>
      </c>
      <c r="AD385" s="301" t="s">
        <v>3543</v>
      </c>
      <c r="AE385" s="226">
        <v>45114</v>
      </c>
      <c r="AF385" s="301">
        <v>188795</v>
      </c>
      <c r="AG385" s="307">
        <v>2755</v>
      </c>
      <c r="AH385" s="307">
        <v>461.54</v>
      </c>
      <c r="AI385" s="307">
        <v>291</v>
      </c>
      <c r="AJ385" s="307">
        <v>270.3</v>
      </c>
      <c r="AK385" s="304">
        <v>338</v>
      </c>
      <c r="AL385" s="309">
        <v>25</v>
      </c>
      <c r="AM385" s="310">
        <v>0</v>
      </c>
      <c r="AN385" s="310">
        <v>250</v>
      </c>
      <c r="AO385" s="310">
        <v>0</v>
      </c>
      <c r="AP385" s="310">
        <v>0</v>
      </c>
      <c r="AQ385" s="310">
        <v>598.75</v>
      </c>
      <c r="AR385" s="304">
        <v>0</v>
      </c>
      <c r="AS385" s="304">
        <v>0</v>
      </c>
      <c r="AT385" s="160">
        <f t="shared" ref="AT385:AT392" si="23">AG385+AH385+AI385+AJ385+AK385+AL385+AM385+AN385+AO385+AP385+AQ385</f>
        <v>4989.59</v>
      </c>
      <c r="AU385" s="160">
        <f t="shared" si="22"/>
        <v>4989.59</v>
      </c>
      <c r="AV385" s="301" t="s">
        <v>3544</v>
      </c>
      <c r="AW385" s="301" t="s">
        <v>395</v>
      </c>
      <c r="AX385" s="311">
        <v>0.35416666666666669</v>
      </c>
      <c r="AY385" s="311">
        <v>0.54166666666666663</v>
      </c>
      <c r="AZ385" s="2" t="s">
        <v>613</v>
      </c>
    </row>
    <row r="386" spans="1:52" s="3" customFormat="1" x14ac:dyDescent="0.35">
      <c r="A386" s="380">
        <v>45111.473611111112</v>
      </c>
      <c r="B386" s="436">
        <v>45108</v>
      </c>
      <c r="C386" s="357" t="s">
        <v>604</v>
      </c>
      <c r="D386" s="295" t="s">
        <v>10</v>
      </c>
      <c r="E386" s="295" t="s">
        <v>3539</v>
      </c>
      <c r="F386" s="295" t="s">
        <v>562</v>
      </c>
      <c r="G386" s="295" t="s">
        <v>2109</v>
      </c>
      <c r="H386" s="297" t="s">
        <v>3540</v>
      </c>
      <c r="I386" s="417" t="s">
        <v>3541</v>
      </c>
      <c r="J386" s="295">
        <v>5010</v>
      </c>
      <c r="K386" s="295">
        <v>4700091935</v>
      </c>
      <c r="L386" s="298" t="s">
        <v>606</v>
      </c>
      <c r="M386" s="301" t="s">
        <v>607</v>
      </c>
      <c r="N386" s="301">
        <v>64729</v>
      </c>
      <c r="O386" s="295">
        <v>5</v>
      </c>
      <c r="P386" s="301" t="s">
        <v>911</v>
      </c>
      <c r="Q386" s="303">
        <v>19802.490000000002</v>
      </c>
      <c r="R386" s="303">
        <v>3.5009999999999999</v>
      </c>
      <c r="S386" s="304">
        <v>373166.92</v>
      </c>
      <c r="T386" s="301" t="s">
        <v>609</v>
      </c>
      <c r="U386" s="298" t="s">
        <v>610</v>
      </c>
      <c r="V386" s="367"/>
      <c r="W386" s="305" t="s">
        <v>3542</v>
      </c>
      <c r="X386" s="224" t="s">
        <v>563</v>
      </c>
      <c r="Y386" s="299">
        <v>45111.473611111112</v>
      </c>
      <c r="Z386" s="299">
        <v>45114.708333333336</v>
      </c>
      <c r="AA386" s="226">
        <v>45117</v>
      </c>
      <c r="AB386" s="226">
        <v>45117</v>
      </c>
      <c r="AC386" s="306" t="s">
        <v>628</v>
      </c>
      <c r="AD386" s="301" t="s">
        <v>3543</v>
      </c>
      <c r="AE386" s="226">
        <v>45114</v>
      </c>
      <c r="AF386" s="301">
        <v>188824</v>
      </c>
      <c r="AG386" s="307">
        <v>2755</v>
      </c>
      <c r="AH386" s="307">
        <v>429.79</v>
      </c>
      <c r="AI386" s="307">
        <v>291</v>
      </c>
      <c r="AJ386" s="307">
        <v>0</v>
      </c>
      <c r="AK386" s="304">
        <v>338</v>
      </c>
      <c r="AL386" s="309">
        <v>25</v>
      </c>
      <c r="AM386" s="310">
        <v>0</v>
      </c>
      <c r="AN386" s="310">
        <v>250</v>
      </c>
      <c r="AO386" s="310">
        <v>0</v>
      </c>
      <c r="AP386" s="310">
        <v>0</v>
      </c>
      <c r="AQ386" s="310">
        <v>557.55999999999995</v>
      </c>
      <c r="AR386" s="304">
        <v>0</v>
      </c>
      <c r="AS386" s="304">
        <v>0</v>
      </c>
      <c r="AT386" s="160">
        <f t="shared" si="23"/>
        <v>4646.3500000000004</v>
      </c>
      <c r="AU386" s="160">
        <f t="shared" si="22"/>
        <v>4646.3500000000004</v>
      </c>
      <c r="AV386" s="301" t="s">
        <v>3545</v>
      </c>
      <c r="AW386" s="301" t="s">
        <v>395</v>
      </c>
      <c r="AX386" s="311">
        <v>0.3125</v>
      </c>
      <c r="AY386" s="311">
        <v>0.5708333333333333</v>
      </c>
      <c r="AZ386" s="2" t="s">
        <v>613</v>
      </c>
    </row>
    <row r="387" spans="1:52" s="3" customFormat="1" x14ac:dyDescent="0.35">
      <c r="A387" s="380">
        <v>45111.473611111112</v>
      </c>
      <c r="B387" s="436">
        <v>45108</v>
      </c>
      <c r="C387" s="357" t="s">
        <v>604</v>
      </c>
      <c r="D387" s="295" t="s">
        <v>10</v>
      </c>
      <c r="E387" s="295" t="s">
        <v>3539</v>
      </c>
      <c r="F387" s="295" t="s">
        <v>562</v>
      </c>
      <c r="G387" s="295" t="s">
        <v>2109</v>
      </c>
      <c r="H387" s="297" t="s">
        <v>3540</v>
      </c>
      <c r="I387" s="417" t="s">
        <v>3541</v>
      </c>
      <c r="J387" s="295">
        <v>5010</v>
      </c>
      <c r="K387" s="295">
        <v>4700091935</v>
      </c>
      <c r="L387" s="298" t="s">
        <v>606</v>
      </c>
      <c r="M387" s="301" t="s">
        <v>607</v>
      </c>
      <c r="N387" s="301">
        <v>64730</v>
      </c>
      <c r="O387" s="295">
        <v>5</v>
      </c>
      <c r="P387" s="301" t="s">
        <v>911</v>
      </c>
      <c r="Q387" s="303">
        <v>19274.96</v>
      </c>
      <c r="R387" s="303">
        <v>3.8660000000000001</v>
      </c>
      <c r="S387" s="304">
        <v>363226</v>
      </c>
      <c r="T387" s="301" t="s">
        <v>609</v>
      </c>
      <c r="U387" s="298" t="s">
        <v>610</v>
      </c>
      <c r="V387" s="367"/>
      <c r="W387" s="305" t="s">
        <v>3542</v>
      </c>
      <c r="X387" s="224" t="s">
        <v>563</v>
      </c>
      <c r="Y387" s="299">
        <v>45111.473611111112</v>
      </c>
      <c r="Z387" s="299">
        <v>45114.75</v>
      </c>
      <c r="AA387" s="226">
        <v>45117</v>
      </c>
      <c r="AB387" s="226">
        <v>45117</v>
      </c>
      <c r="AC387" s="306" t="s">
        <v>628</v>
      </c>
      <c r="AD387" s="301" t="s">
        <v>3543</v>
      </c>
      <c r="AE387" s="226">
        <v>45114</v>
      </c>
      <c r="AF387" s="301">
        <v>188798</v>
      </c>
      <c r="AG387" s="307">
        <v>2755</v>
      </c>
      <c r="AH387" s="307">
        <v>460.71</v>
      </c>
      <c r="AI387" s="307">
        <v>291</v>
      </c>
      <c r="AJ387" s="307">
        <v>263.23</v>
      </c>
      <c r="AK387" s="304">
        <v>338</v>
      </c>
      <c r="AL387" s="309">
        <v>25</v>
      </c>
      <c r="AM387" s="310">
        <v>0</v>
      </c>
      <c r="AN387" s="310">
        <v>250</v>
      </c>
      <c r="AO387" s="310">
        <v>0</v>
      </c>
      <c r="AP387" s="310">
        <v>0</v>
      </c>
      <c r="AQ387" s="310">
        <v>597.66999999999996</v>
      </c>
      <c r="AR387" s="304">
        <v>0</v>
      </c>
      <c r="AS387" s="304">
        <v>0</v>
      </c>
      <c r="AT387" s="160">
        <f t="shared" si="23"/>
        <v>4980.6100000000006</v>
      </c>
      <c r="AU387" s="160">
        <f t="shared" si="22"/>
        <v>4980.6100000000006</v>
      </c>
      <c r="AV387" s="301" t="s">
        <v>3546</v>
      </c>
      <c r="AW387" s="301" t="s">
        <v>395</v>
      </c>
      <c r="AX387" s="311">
        <v>0.33333333333333331</v>
      </c>
      <c r="AY387" s="311">
        <v>0.50694444444444442</v>
      </c>
      <c r="AZ387" s="2" t="s">
        <v>613</v>
      </c>
    </row>
    <row r="388" spans="1:52" s="3" customFormat="1" x14ac:dyDescent="0.35">
      <c r="A388" s="380">
        <v>45111.473611111112</v>
      </c>
      <c r="B388" s="436">
        <v>45108</v>
      </c>
      <c r="C388" s="357" t="s">
        <v>604</v>
      </c>
      <c r="D388" s="295" t="s">
        <v>10</v>
      </c>
      <c r="E388" s="295" t="s">
        <v>3539</v>
      </c>
      <c r="F388" s="295" t="s">
        <v>562</v>
      </c>
      <c r="G388" s="295" t="s">
        <v>2109</v>
      </c>
      <c r="H388" s="297" t="s">
        <v>3540</v>
      </c>
      <c r="I388" s="417" t="s">
        <v>3541</v>
      </c>
      <c r="J388" s="295">
        <v>5010</v>
      </c>
      <c r="K388" s="295">
        <v>4700091935</v>
      </c>
      <c r="L388" s="298" t="s">
        <v>606</v>
      </c>
      <c r="M388" s="301" t="s">
        <v>607</v>
      </c>
      <c r="N388" s="301">
        <v>64731</v>
      </c>
      <c r="O388" s="295">
        <v>5</v>
      </c>
      <c r="P388" s="301" t="s">
        <v>911</v>
      </c>
      <c r="Q388" s="303">
        <v>18858.009999999998</v>
      </c>
      <c r="R388" s="303">
        <v>3.7919999999999998</v>
      </c>
      <c r="S388" s="304">
        <v>355368.85</v>
      </c>
      <c r="T388" s="301" t="s">
        <v>609</v>
      </c>
      <c r="U388" s="298" t="s">
        <v>610</v>
      </c>
      <c r="V388" s="367"/>
      <c r="W388" s="305" t="s">
        <v>3542</v>
      </c>
      <c r="X388" s="224" t="s">
        <v>563</v>
      </c>
      <c r="Y388" s="299">
        <v>45111.473611111112</v>
      </c>
      <c r="Z388" s="299">
        <v>45114.75</v>
      </c>
      <c r="AA388" s="226">
        <v>45117</v>
      </c>
      <c r="AB388" s="226">
        <v>45117</v>
      </c>
      <c r="AC388" s="306" t="s">
        <v>628</v>
      </c>
      <c r="AD388" s="301" t="s">
        <v>3543</v>
      </c>
      <c r="AE388" s="226">
        <v>45114</v>
      </c>
      <c r="AF388" s="301">
        <v>188801</v>
      </c>
      <c r="AG388" s="307">
        <v>2755</v>
      </c>
      <c r="AH388" s="307">
        <v>459.78</v>
      </c>
      <c r="AI388" s="307">
        <v>291</v>
      </c>
      <c r="AJ388" s="307">
        <v>255.37</v>
      </c>
      <c r="AK388" s="304">
        <v>338</v>
      </c>
      <c r="AL388" s="309">
        <v>25</v>
      </c>
      <c r="AM388" s="310">
        <v>0</v>
      </c>
      <c r="AN388" s="310">
        <v>250</v>
      </c>
      <c r="AO388" s="310">
        <v>0</v>
      </c>
      <c r="AP388" s="310">
        <v>0</v>
      </c>
      <c r="AQ388" s="310">
        <v>596.48</v>
      </c>
      <c r="AR388" s="304">
        <v>0</v>
      </c>
      <c r="AS388" s="304">
        <v>0</v>
      </c>
      <c r="AT388" s="160">
        <f t="shared" si="23"/>
        <v>4970.6299999999992</v>
      </c>
      <c r="AU388" s="160">
        <f t="shared" si="22"/>
        <v>4970.6299999999992</v>
      </c>
      <c r="AV388" s="301" t="s">
        <v>3547</v>
      </c>
      <c r="AW388" s="301" t="s">
        <v>395</v>
      </c>
      <c r="AX388" s="311">
        <v>0.375</v>
      </c>
      <c r="AY388" s="311">
        <v>0.57638888888888895</v>
      </c>
      <c r="AZ388" s="2" t="s">
        <v>613</v>
      </c>
    </row>
    <row r="389" spans="1:52" s="3" customFormat="1" x14ac:dyDescent="0.35">
      <c r="A389" s="380">
        <v>45111.473611111112</v>
      </c>
      <c r="B389" s="436">
        <v>45108</v>
      </c>
      <c r="C389" s="357" t="s">
        <v>604</v>
      </c>
      <c r="D389" s="295" t="s">
        <v>10</v>
      </c>
      <c r="E389" s="295" t="s">
        <v>3539</v>
      </c>
      <c r="F389" s="295" t="s">
        <v>562</v>
      </c>
      <c r="G389" s="295" t="s">
        <v>2109</v>
      </c>
      <c r="H389" s="297" t="s">
        <v>3540</v>
      </c>
      <c r="I389" s="417" t="s">
        <v>3541</v>
      </c>
      <c r="J389" s="295">
        <v>5010</v>
      </c>
      <c r="K389" s="295">
        <v>4700091935</v>
      </c>
      <c r="L389" s="298" t="s">
        <v>606</v>
      </c>
      <c r="M389" s="301" t="s">
        <v>607</v>
      </c>
      <c r="N389" s="301">
        <v>64723</v>
      </c>
      <c r="O389" s="295">
        <v>6</v>
      </c>
      <c r="P389" s="301" t="s">
        <v>911</v>
      </c>
      <c r="Q389" s="303">
        <v>20035.82</v>
      </c>
      <c r="R389" s="303">
        <v>3.7559999999999998</v>
      </c>
      <c r="S389" s="304">
        <v>377563.87</v>
      </c>
      <c r="T389" s="301" t="s">
        <v>609</v>
      </c>
      <c r="U389" s="298" t="s">
        <v>610</v>
      </c>
      <c r="V389" s="367"/>
      <c r="W389" s="305" t="s">
        <v>3542</v>
      </c>
      <c r="X389" s="224" t="s">
        <v>563</v>
      </c>
      <c r="Y389" s="299">
        <v>45111.473611111112</v>
      </c>
      <c r="Z389" s="299">
        <v>45112.75</v>
      </c>
      <c r="AA389" s="226">
        <v>45113</v>
      </c>
      <c r="AB389" s="226">
        <v>45113</v>
      </c>
      <c r="AC389" s="306" t="s">
        <v>628</v>
      </c>
      <c r="AD389" s="301" t="s">
        <v>3548</v>
      </c>
      <c r="AE389" s="226">
        <v>45112</v>
      </c>
      <c r="AF389" s="301">
        <v>188485</v>
      </c>
      <c r="AG389" s="307">
        <v>2755</v>
      </c>
      <c r="AH389" s="307">
        <v>462.39</v>
      </c>
      <c r="AI389" s="307">
        <v>291</v>
      </c>
      <c r="AJ389" s="307">
        <v>277.56</v>
      </c>
      <c r="AK389" s="304">
        <v>338</v>
      </c>
      <c r="AL389" s="309">
        <v>25</v>
      </c>
      <c r="AM389" s="310">
        <v>0</v>
      </c>
      <c r="AN389" s="310">
        <v>250</v>
      </c>
      <c r="AO389" s="310">
        <v>0</v>
      </c>
      <c r="AP389" s="310">
        <v>0</v>
      </c>
      <c r="AQ389" s="310">
        <v>599.86</v>
      </c>
      <c r="AR389" s="304">
        <v>0</v>
      </c>
      <c r="AS389" s="304">
        <v>0</v>
      </c>
      <c r="AT389" s="160">
        <f t="shared" si="23"/>
        <v>4998.8099999999995</v>
      </c>
      <c r="AU389" s="160">
        <f t="shared" si="22"/>
        <v>4998.8099999999995</v>
      </c>
      <c r="AV389" s="301" t="s">
        <v>3549</v>
      </c>
      <c r="AW389" s="301" t="s">
        <v>395</v>
      </c>
      <c r="AX389" s="311">
        <v>0.40277777777777773</v>
      </c>
      <c r="AY389" s="311">
        <v>0.63194444444444442</v>
      </c>
      <c r="AZ389" s="2" t="s">
        <v>613</v>
      </c>
    </row>
    <row r="390" spans="1:52" s="3" customFormat="1" x14ac:dyDescent="0.35">
      <c r="A390" s="380">
        <v>45111.473611111112</v>
      </c>
      <c r="B390" s="436">
        <v>45108</v>
      </c>
      <c r="C390" s="357" t="s">
        <v>604</v>
      </c>
      <c r="D390" s="295" t="s">
        <v>10</v>
      </c>
      <c r="E390" s="295" t="s">
        <v>3539</v>
      </c>
      <c r="F390" s="295" t="s">
        <v>562</v>
      </c>
      <c r="G390" s="295" t="s">
        <v>2109</v>
      </c>
      <c r="H390" s="297" t="s">
        <v>3540</v>
      </c>
      <c r="I390" s="417" t="s">
        <v>3541</v>
      </c>
      <c r="J390" s="295">
        <v>5010</v>
      </c>
      <c r="K390" s="295">
        <v>4700091935</v>
      </c>
      <c r="L390" s="298" t="s">
        <v>606</v>
      </c>
      <c r="M390" s="301" t="s">
        <v>607</v>
      </c>
      <c r="N390" s="301">
        <v>64720</v>
      </c>
      <c r="O390" s="295">
        <v>6</v>
      </c>
      <c r="P390" s="301" t="s">
        <v>911</v>
      </c>
      <c r="Q390" s="303">
        <v>19985.09</v>
      </c>
      <c r="R390" s="303">
        <v>3.996</v>
      </c>
      <c r="S390" s="304">
        <v>376608.02</v>
      </c>
      <c r="T390" s="301" t="s">
        <v>609</v>
      </c>
      <c r="U390" s="298" t="s">
        <v>610</v>
      </c>
      <c r="V390" s="367"/>
      <c r="W390" s="305" t="s">
        <v>3542</v>
      </c>
      <c r="X390" s="224" t="s">
        <v>563</v>
      </c>
      <c r="Y390" s="299">
        <v>45111.473611111112</v>
      </c>
      <c r="Z390" s="299">
        <v>45112.791666666664</v>
      </c>
      <c r="AA390" s="226">
        <v>45113</v>
      </c>
      <c r="AB390" s="226">
        <v>45113</v>
      </c>
      <c r="AC390" s="306" t="s">
        <v>628</v>
      </c>
      <c r="AD390" s="301" t="s">
        <v>3548</v>
      </c>
      <c r="AE390" s="226">
        <v>45112</v>
      </c>
      <c r="AF390" s="301">
        <v>188496</v>
      </c>
      <c r="AG390" s="307">
        <v>2755</v>
      </c>
      <c r="AH390" s="307">
        <v>462.28</v>
      </c>
      <c r="AI390" s="307">
        <v>291</v>
      </c>
      <c r="AJ390" s="307">
        <v>276.61</v>
      </c>
      <c r="AK390" s="304">
        <v>338</v>
      </c>
      <c r="AL390" s="309">
        <v>25</v>
      </c>
      <c r="AM390" s="310">
        <v>0</v>
      </c>
      <c r="AN390" s="310">
        <v>250</v>
      </c>
      <c r="AO390" s="310">
        <v>0</v>
      </c>
      <c r="AP390" s="310">
        <v>0</v>
      </c>
      <c r="AQ390" s="310">
        <v>599.71</v>
      </c>
      <c r="AR390" s="304">
        <v>0</v>
      </c>
      <c r="AS390" s="304">
        <v>0</v>
      </c>
      <c r="AT390" s="160">
        <f t="shared" si="23"/>
        <v>4997.5999999999995</v>
      </c>
      <c r="AU390" s="160">
        <f t="shared" si="22"/>
        <v>4997.5999999999995</v>
      </c>
      <c r="AV390" s="301" t="s">
        <v>3479</v>
      </c>
      <c r="AW390" s="301" t="s">
        <v>395</v>
      </c>
      <c r="AX390" s="311">
        <v>0.28888888888888892</v>
      </c>
      <c r="AY390" s="311">
        <v>0.55972222222222223</v>
      </c>
      <c r="AZ390" s="2" t="s">
        <v>613</v>
      </c>
    </row>
    <row r="391" spans="1:52" s="3" customFormat="1" x14ac:dyDescent="0.35">
      <c r="A391" s="380">
        <v>45111.473611111112</v>
      </c>
      <c r="B391" s="436">
        <v>45108</v>
      </c>
      <c r="C391" s="357" t="s">
        <v>604</v>
      </c>
      <c r="D391" s="295" t="s">
        <v>10</v>
      </c>
      <c r="E391" s="295" t="s">
        <v>3539</v>
      </c>
      <c r="F391" s="295" t="s">
        <v>562</v>
      </c>
      <c r="G391" s="295" t="s">
        <v>2109</v>
      </c>
      <c r="H391" s="297" t="s">
        <v>3540</v>
      </c>
      <c r="I391" s="417" t="s">
        <v>3541</v>
      </c>
      <c r="J391" s="295">
        <v>5010</v>
      </c>
      <c r="K391" s="295">
        <v>4700091935</v>
      </c>
      <c r="L391" s="298" t="s">
        <v>606</v>
      </c>
      <c r="M391" s="301" t="s">
        <v>607</v>
      </c>
      <c r="N391" s="301">
        <v>64721</v>
      </c>
      <c r="O391" s="295">
        <v>5</v>
      </c>
      <c r="P391" s="301" t="s">
        <v>911</v>
      </c>
      <c r="Q391" s="303">
        <v>17550.36</v>
      </c>
      <c r="R391" s="303">
        <v>3.9969999999999999</v>
      </c>
      <c r="S391" s="304">
        <v>330726.83</v>
      </c>
      <c r="T391" s="301" t="s">
        <v>609</v>
      </c>
      <c r="U391" s="298" t="s">
        <v>610</v>
      </c>
      <c r="V391" s="367"/>
      <c r="W391" s="305" t="s">
        <v>3542</v>
      </c>
      <c r="X391" s="224" t="s">
        <v>563</v>
      </c>
      <c r="Y391" s="299">
        <v>45111.473611111112</v>
      </c>
      <c r="Z391" s="299">
        <v>45112.791666666664</v>
      </c>
      <c r="AA391" s="226">
        <v>45113</v>
      </c>
      <c r="AB391" s="226">
        <v>45113</v>
      </c>
      <c r="AC391" s="306" t="s">
        <v>628</v>
      </c>
      <c r="AD391" s="301" t="s">
        <v>3548</v>
      </c>
      <c r="AE391" s="226">
        <v>45112</v>
      </c>
      <c r="AF391" s="301">
        <v>188488</v>
      </c>
      <c r="AG391" s="307">
        <v>2755</v>
      </c>
      <c r="AH391" s="307">
        <v>456.89</v>
      </c>
      <c r="AI391" s="307">
        <v>291</v>
      </c>
      <c r="AJ391" s="307">
        <v>230.73</v>
      </c>
      <c r="AK391" s="304">
        <v>338</v>
      </c>
      <c r="AL391" s="309">
        <v>25</v>
      </c>
      <c r="AM391" s="310">
        <v>0</v>
      </c>
      <c r="AN391" s="310">
        <v>250</v>
      </c>
      <c r="AO391" s="310">
        <v>0</v>
      </c>
      <c r="AP391" s="310">
        <v>0</v>
      </c>
      <c r="AQ391" s="310">
        <v>592.72</v>
      </c>
      <c r="AR391" s="304">
        <v>0</v>
      </c>
      <c r="AS391" s="304">
        <v>0</v>
      </c>
      <c r="AT391" s="160">
        <f t="shared" si="23"/>
        <v>4939.34</v>
      </c>
      <c r="AU391" s="160">
        <f t="shared" si="22"/>
        <v>4939.34</v>
      </c>
      <c r="AV391" s="301" t="s">
        <v>3550</v>
      </c>
      <c r="AW391" s="301" t="s">
        <v>395</v>
      </c>
      <c r="AX391" s="311">
        <v>0.33333333333333331</v>
      </c>
      <c r="AY391" s="311">
        <v>0.64236111111111105</v>
      </c>
      <c r="AZ391" s="2" t="s">
        <v>613</v>
      </c>
    </row>
    <row r="392" spans="1:52" s="3" customFormat="1" x14ac:dyDescent="0.35">
      <c r="A392" s="380">
        <v>45111.473611111112</v>
      </c>
      <c r="B392" s="436">
        <v>45108</v>
      </c>
      <c r="C392" s="357" t="s">
        <v>604</v>
      </c>
      <c r="D392" s="295" t="s">
        <v>10</v>
      </c>
      <c r="E392" s="295" t="s">
        <v>3539</v>
      </c>
      <c r="F392" s="295" t="s">
        <v>562</v>
      </c>
      <c r="G392" s="295" t="s">
        <v>2109</v>
      </c>
      <c r="H392" s="297" t="s">
        <v>3540</v>
      </c>
      <c r="I392" s="417" t="s">
        <v>3541</v>
      </c>
      <c r="J392" s="295">
        <v>5010</v>
      </c>
      <c r="K392" s="295">
        <v>4700091935</v>
      </c>
      <c r="L392" s="298" t="s">
        <v>606</v>
      </c>
      <c r="M392" s="301" t="s">
        <v>607</v>
      </c>
      <c r="N392" s="301">
        <v>64722</v>
      </c>
      <c r="O392" s="295">
        <v>6</v>
      </c>
      <c r="P392" s="301" t="s">
        <v>911</v>
      </c>
      <c r="Q392" s="303">
        <v>19985.09</v>
      </c>
      <c r="R392" s="303">
        <v>3.9990000000000001</v>
      </c>
      <c r="S392" s="304">
        <v>376608.02</v>
      </c>
      <c r="T392" s="301" t="s">
        <v>609</v>
      </c>
      <c r="U392" s="298" t="s">
        <v>610</v>
      </c>
      <c r="V392" s="367"/>
      <c r="W392" s="305" t="s">
        <v>3542</v>
      </c>
      <c r="X392" s="224" t="s">
        <v>563</v>
      </c>
      <c r="Y392" s="299">
        <v>45111.473611111112</v>
      </c>
      <c r="Z392" s="299">
        <v>45112.833333333336</v>
      </c>
      <c r="AA392" s="226">
        <v>45113</v>
      </c>
      <c r="AB392" s="226">
        <v>45113</v>
      </c>
      <c r="AC392" s="306" t="s">
        <v>628</v>
      </c>
      <c r="AD392" s="301" t="s">
        <v>3548</v>
      </c>
      <c r="AE392" s="226">
        <v>45112</v>
      </c>
      <c r="AF392" s="301">
        <v>188504</v>
      </c>
      <c r="AG392" s="307">
        <v>2755</v>
      </c>
      <c r="AH392" s="307">
        <v>462.28</v>
      </c>
      <c r="AI392" s="307">
        <v>291</v>
      </c>
      <c r="AJ392" s="307">
        <v>276.61</v>
      </c>
      <c r="AK392" s="304">
        <v>338</v>
      </c>
      <c r="AL392" s="309">
        <v>25</v>
      </c>
      <c r="AM392" s="310">
        <v>0</v>
      </c>
      <c r="AN392" s="310">
        <v>250</v>
      </c>
      <c r="AO392" s="310">
        <v>0</v>
      </c>
      <c r="AP392" s="310">
        <v>0</v>
      </c>
      <c r="AQ392" s="310">
        <v>599.71</v>
      </c>
      <c r="AR392" s="304">
        <v>0</v>
      </c>
      <c r="AS392" s="304">
        <v>0</v>
      </c>
      <c r="AT392" s="160">
        <f t="shared" si="23"/>
        <v>4997.5999999999995</v>
      </c>
      <c r="AU392" s="160">
        <f t="shared" si="22"/>
        <v>4997.5999999999995</v>
      </c>
      <c r="AV392" s="301" t="s">
        <v>3467</v>
      </c>
      <c r="AW392" s="301" t="s">
        <v>395</v>
      </c>
      <c r="AX392" s="311">
        <v>0.29166666666666669</v>
      </c>
      <c r="AY392" s="311">
        <v>0.60416666666666663</v>
      </c>
      <c r="AZ392" s="2" t="s">
        <v>613</v>
      </c>
    </row>
    <row r="393" spans="1:52" s="3" customFormat="1" x14ac:dyDescent="0.35">
      <c r="A393" s="380">
        <v>45111.473611111112</v>
      </c>
      <c r="B393" s="436">
        <v>45108</v>
      </c>
      <c r="C393" s="357" t="s">
        <v>604</v>
      </c>
      <c r="D393" s="295" t="s">
        <v>10</v>
      </c>
      <c r="E393" s="295" t="s">
        <v>3539</v>
      </c>
      <c r="F393" s="295" t="s">
        <v>562</v>
      </c>
      <c r="G393" s="295" t="s">
        <v>2109</v>
      </c>
      <c r="H393" s="297" t="s">
        <v>3540</v>
      </c>
      <c r="I393" s="417" t="s">
        <v>3541</v>
      </c>
      <c r="J393" s="295">
        <v>5010</v>
      </c>
      <c r="K393" s="295">
        <v>4700091935</v>
      </c>
      <c r="L393" s="298" t="s">
        <v>606</v>
      </c>
      <c r="M393" s="301" t="s">
        <v>607</v>
      </c>
      <c r="N393" s="301">
        <v>64724</v>
      </c>
      <c r="O393" s="295">
        <v>6</v>
      </c>
      <c r="P393" s="301" t="s">
        <v>911</v>
      </c>
      <c r="Q393" s="303">
        <v>18362.72</v>
      </c>
      <c r="R393" s="303">
        <v>3.8359999999999999</v>
      </c>
      <c r="S393" s="304">
        <v>353667.42</v>
      </c>
      <c r="T393" s="301" t="s">
        <v>609</v>
      </c>
      <c r="U393" s="298" t="s">
        <v>610</v>
      </c>
      <c r="V393" s="367"/>
      <c r="W393" s="305" t="s">
        <v>3542</v>
      </c>
      <c r="X393" s="224" t="s">
        <v>563</v>
      </c>
      <c r="Y393" s="299">
        <v>45111.473611111112</v>
      </c>
      <c r="Z393" s="299">
        <v>45113.708333333336</v>
      </c>
      <c r="AA393" s="226">
        <v>45114</v>
      </c>
      <c r="AB393" s="226">
        <v>45114</v>
      </c>
      <c r="AC393" s="306" t="s">
        <v>628</v>
      </c>
      <c r="AD393" s="301" t="s">
        <v>3551</v>
      </c>
      <c r="AE393" s="226">
        <v>45112</v>
      </c>
      <c r="AF393" s="301">
        <v>188573</v>
      </c>
      <c r="AG393" s="307">
        <v>2755</v>
      </c>
      <c r="AH393" s="307">
        <v>459.58</v>
      </c>
      <c r="AI393" s="307">
        <v>291</v>
      </c>
      <c r="AJ393" s="307">
        <v>253.67</v>
      </c>
      <c r="AK393" s="304">
        <v>338</v>
      </c>
      <c r="AL393" s="309">
        <v>25</v>
      </c>
      <c r="AM393" s="310">
        <v>0</v>
      </c>
      <c r="AN393" s="310">
        <v>250</v>
      </c>
      <c r="AO393" s="310">
        <v>0</v>
      </c>
      <c r="AP393" s="310">
        <v>0</v>
      </c>
      <c r="AQ393" s="310">
        <v>596.22</v>
      </c>
      <c r="AR393" s="304">
        <v>0</v>
      </c>
      <c r="AS393" s="304">
        <v>0</v>
      </c>
      <c r="AT393" s="160">
        <f t="shared" ref="AT393:AT396" si="24">AG393+AH393+AI393+AJ393+AK393+AL393+AM393+AN393+AO393+AP393+AQ393</f>
        <v>4968.47</v>
      </c>
      <c r="AU393" s="160">
        <f t="shared" ref="AU393:AU396" si="25">AT393</f>
        <v>4968.47</v>
      </c>
      <c r="AV393" s="301" t="s">
        <v>3546</v>
      </c>
      <c r="AW393" s="301" t="s">
        <v>395</v>
      </c>
      <c r="AX393" s="311">
        <v>0.45</v>
      </c>
      <c r="AY393" s="311">
        <v>0.62708333333333333</v>
      </c>
      <c r="AZ393" s="2" t="s">
        <v>613</v>
      </c>
    </row>
    <row r="394" spans="1:52" s="3" customFormat="1" x14ac:dyDescent="0.35">
      <c r="A394" s="380">
        <v>45111.473611111112</v>
      </c>
      <c r="B394" s="436">
        <v>45108</v>
      </c>
      <c r="C394" s="357" t="s">
        <v>604</v>
      </c>
      <c r="D394" s="295" t="s">
        <v>10</v>
      </c>
      <c r="E394" s="295" t="s">
        <v>3539</v>
      </c>
      <c r="F394" s="295" t="s">
        <v>562</v>
      </c>
      <c r="G394" s="295" t="s">
        <v>2109</v>
      </c>
      <c r="H394" s="297" t="s">
        <v>3540</v>
      </c>
      <c r="I394" s="417" t="s">
        <v>3541</v>
      </c>
      <c r="J394" s="295">
        <v>5010</v>
      </c>
      <c r="K394" s="295">
        <v>4700091935</v>
      </c>
      <c r="L394" s="298" t="s">
        <v>606</v>
      </c>
      <c r="M394" s="301" t="s">
        <v>607</v>
      </c>
      <c r="N394" s="301">
        <v>64725</v>
      </c>
      <c r="O394" s="295">
        <v>6</v>
      </c>
      <c r="P394" s="301" t="s">
        <v>911</v>
      </c>
      <c r="Q394" s="303">
        <v>19173.52</v>
      </c>
      <c r="R394" s="303">
        <v>3.8889999999999998</v>
      </c>
      <c r="S394" s="304">
        <v>361314.29</v>
      </c>
      <c r="T394" s="301" t="s">
        <v>609</v>
      </c>
      <c r="U394" s="298" t="s">
        <v>610</v>
      </c>
      <c r="V394" s="367"/>
      <c r="W394" s="305" t="s">
        <v>3542</v>
      </c>
      <c r="X394" s="224" t="s">
        <v>563</v>
      </c>
      <c r="Y394" s="299">
        <v>45111.473611111112</v>
      </c>
      <c r="Z394" s="299">
        <v>45113.708333333336</v>
      </c>
      <c r="AA394" s="226">
        <v>45114</v>
      </c>
      <c r="AB394" s="226">
        <v>45114</v>
      </c>
      <c r="AC394" s="306" t="s">
        <v>628</v>
      </c>
      <c r="AD394" s="301" t="s">
        <v>3551</v>
      </c>
      <c r="AE394" s="226">
        <v>45112</v>
      </c>
      <c r="AF394" s="301">
        <v>188576</v>
      </c>
      <c r="AG394" s="307">
        <v>2755</v>
      </c>
      <c r="AH394" s="307">
        <v>460.48</v>
      </c>
      <c r="AI394" s="307">
        <v>291</v>
      </c>
      <c r="AJ394" s="307">
        <v>261.31</v>
      </c>
      <c r="AK394" s="304">
        <v>338</v>
      </c>
      <c r="AL394" s="309">
        <v>25</v>
      </c>
      <c r="AM394" s="310">
        <v>0</v>
      </c>
      <c r="AN394" s="310">
        <v>250</v>
      </c>
      <c r="AO394" s="310">
        <v>0</v>
      </c>
      <c r="AP394" s="310">
        <v>0</v>
      </c>
      <c r="AQ394" s="310">
        <v>597.38</v>
      </c>
      <c r="AR394" s="304">
        <v>0</v>
      </c>
      <c r="AS394" s="304">
        <v>0</v>
      </c>
      <c r="AT394" s="160">
        <f t="shared" si="24"/>
        <v>4978.17</v>
      </c>
      <c r="AU394" s="160">
        <f t="shared" si="25"/>
        <v>4978.17</v>
      </c>
      <c r="AV394" s="301" t="s">
        <v>3467</v>
      </c>
      <c r="AW394" s="301" t="s">
        <v>395</v>
      </c>
      <c r="AX394" s="311">
        <v>0.37291666666666662</v>
      </c>
      <c r="AY394" s="311">
        <v>0.53680555555555554</v>
      </c>
      <c r="AZ394" s="2" t="s">
        <v>613</v>
      </c>
    </row>
    <row r="395" spans="1:52" s="3" customFormat="1" x14ac:dyDescent="0.35">
      <c r="A395" s="380">
        <v>45111.473611111112</v>
      </c>
      <c r="B395" s="436">
        <v>45108</v>
      </c>
      <c r="C395" s="357" t="s">
        <v>604</v>
      </c>
      <c r="D395" s="295" t="s">
        <v>10</v>
      </c>
      <c r="E395" s="295" t="s">
        <v>3539</v>
      </c>
      <c r="F395" s="295" t="s">
        <v>562</v>
      </c>
      <c r="G395" s="295" t="s">
        <v>2109</v>
      </c>
      <c r="H395" s="297" t="s">
        <v>3540</v>
      </c>
      <c r="I395" s="417" t="s">
        <v>3541</v>
      </c>
      <c r="J395" s="295">
        <v>5010</v>
      </c>
      <c r="K395" s="295">
        <v>4700091935</v>
      </c>
      <c r="L395" s="298" t="s">
        <v>606</v>
      </c>
      <c r="M395" s="301" t="s">
        <v>607</v>
      </c>
      <c r="N395" s="301">
        <v>64726</v>
      </c>
      <c r="O395" s="295">
        <v>6</v>
      </c>
      <c r="P395" s="301" t="s">
        <v>911</v>
      </c>
      <c r="Q395" s="303">
        <v>19477.86</v>
      </c>
      <c r="R395" s="303">
        <v>3.75</v>
      </c>
      <c r="S395" s="304">
        <v>367049.43</v>
      </c>
      <c r="T395" s="301" t="s">
        <v>609</v>
      </c>
      <c r="U395" s="298" t="s">
        <v>610</v>
      </c>
      <c r="V395" s="367"/>
      <c r="W395" s="305" t="s">
        <v>3542</v>
      </c>
      <c r="X395" s="224" t="s">
        <v>563</v>
      </c>
      <c r="Y395" s="299">
        <v>45111.473611111112</v>
      </c>
      <c r="Z395" s="299">
        <v>45113.75</v>
      </c>
      <c r="AA395" s="226">
        <v>45114</v>
      </c>
      <c r="AB395" s="226">
        <v>45114</v>
      </c>
      <c r="AC395" s="306" t="s">
        <v>628</v>
      </c>
      <c r="AD395" s="301" t="s">
        <v>3551</v>
      </c>
      <c r="AE395" s="226">
        <v>45112</v>
      </c>
      <c r="AF395" s="301">
        <v>188568</v>
      </c>
      <c r="AG395" s="307">
        <v>2755</v>
      </c>
      <c r="AH395" s="307">
        <v>461.16</v>
      </c>
      <c r="AI395" s="307">
        <v>291</v>
      </c>
      <c r="AJ395" s="307">
        <v>267.05</v>
      </c>
      <c r="AK395" s="304">
        <v>338</v>
      </c>
      <c r="AL395" s="309">
        <v>25</v>
      </c>
      <c r="AM395" s="310">
        <v>0</v>
      </c>
      <c r="AN395" s="310">
        <v>250</v>
      </c>
      <c r="AO395" s="310">
        <v>0</v>
      </c>
      <c r="AP395" s="310">
        <v>0</v>
      </c>
      <c r="AQ395" s="310">
        <v>598.26</v>
      </c>
      <c r="AR395" s="304">
        <v>0</v>
      </c>
      <c r="AS395" s="304">
        <v>0</v>
      </c>
      <c r="AT395" s="160">
        <f t="shared" si="24"/>
        <v>4985.47</v>
      </c>
      <c r="AU395" s="160">
        <f t="shared" si="25"/>
        <v>4985.47</v>
      </c>
      <c r="AV395" s="301" t="s">
        <v>3550</v>
      </c>
      <c r="AW395" s="301" t="s">
        <v>395</v>
      </c>
      <c r="AX395" s="311">
        <v>0.3659722222222222</v>
      </c>
      <c r="AY395" s="311">
        <v>0.45763888888888887</v>
      </c>
      <c r="AZ395" s="2" t="s">
        <v>613</v>
      </c>
    </row>
    <row r="396" spans="1:52" s="3" customFormat="1" x14ac:dyDescent="0.35">
      <c r="A396" s="380">
        <v>45111.473611111112</v>
      </c>
      <c r="B396" s="436">
        <v>45108</v>
      </c>
      <c r="C396" s="357" t="s">
        <v>604</v>
      </c>
      <c r="D396" s="295" t="s">
        <v>10</v>
      </c>
      <c r="E396" s="295" t="s">
        <v>3539</v>
      </c>
      <c r="F396" s="295" t="s">
        <v>562</v>
      </c>
      <c r="G396" s="295" t="s">
        <v>2109</v>
      </c>
      <c r="H396" s="297" t="s">
        <v>3540</v>
      </c>
      <c r="I396" s="417" t="s">
        <v>3541</v>
      </c>
      <c r="J396" s="295">
        <v>5010</v>
      </c>
      <c r="K396" s="295">
        <v>4700091935</v>
      </c>
      <c r="L396" s="298" t="s">
        <v>606</v>
      </c>
      <c r="M396" s="301" t="s">
        <v>607</v>
      </c>
      <c r="N396" s="301">
        <v>64727</v>
      </c>
      <c r="O396" s="295">
        <v>5</v>
      </c>
      <c r="P396" s="301" t="s">
        <v>911</v>
      </c>
      <c r="Q396" s="303">
        <v>18362.73</v>
      </c>
      <c r="R396" s="303">
        <v>3.92</v>
      </c>
      <c r="S396" s="304">
        <v>353667.42</v>
      </c>
      <c r="T396" s="301" t="s">
        <v>609</v>
      </c>
      <c r="U396" s="298" t="s">
        <v>610</v>
      </c>
      <c r="V396" s="367"/>
      <c r="W396" s="305" t="s">
        <v>3542</v>
      </c>
      <c r="X396" s="224" t="s">
        <v>563</v>
      </c>
      <c r="Y396" s="299">
        <v>45111.473611111112</v>
      </c>
      <c r="Z396" s="299">
        <v>45113.75</v>
      </c>
      <c r="AA396" s="226">
        <v>45114</v>
      </c>
      <c r="AB396" s="226">
        <v>45114</v>
      </c>
      <c r="AC396" s="306" t="s">
        <v>628</v>
      </c>
      <c r="AD396" s="301" t="s">
        <v>3551</v>
      </c>
      <c r="AE396" s="226">
        <v>45112</v>
      </c>
      <c r="AF396" s="301">
        <v>188561</v>
      </c>
      <c r="AG396" s="307">
        <v>2755</v>
      </c>
      <c r="AH396" s="307">
        <v>459.58</v>
      </c>
      <c r="AI396" s="307">
        <v>291</v>
      </c>
      <c r="AJ396" s="307">
        <v>253.67</v>
      </c>
      <c r="AK396" s="304">
        <v>338</v>
      </c>
      <c r="AL396" s="309">
        <v>25</v>
      </c>
      <c r="AM396" s="310">
        <v>0</v>
      </c>
      <c r="AN396" s="310">
        <v>250</v>
      </c>
      <c r="AO396" s="310">
        <v>0</v>
      </c>
      <c r="AP396" s="310">
        <v>0</v>
      </c>
      <c r="AQ396" s="310">
        <v>596.22</v>
      </c>
      <c r="AR396" s="304">
        <v>0</v>
      </c>
      <c r="AS396" s="304">
        <v>0</v>
      </c>
      <c r="AT396" s="160">
        <f t="shared" si="24"/>
        <v>4968.47</v>
      </c>
      <c r="AU396" s="160">
        <f t="shared" si="25"/>
        <v>4968.47</v>
      </c>
      <c r="AV396" s="301" t="s">
        <v>3479</v>
      </c>
      <c r="AW396" s="301" t="s">
        <v>395</v>
      </c>
      <c r="AX396" s="311">
        <v>0.28472222222222221</v>
      </c>
      <c r="AY396" s="311">
        <v>0.46111111111111108</v>
      </c>
      <c r="AZ396" s="2" t="s">
        <v>613</v>
      </c>
    </row>
    <row r="397" spans="1:52" s="3" customFormat="1" x14ac:dyDescent="0.35">
      <c r="A397" s="380">
        <v>45112.518750000003</v>
      </c>
      <c r="B397" s="436">
        <v>45108</v>
      </c>
      <c r="C397" s="357" t="s">
        <v>622</v>
      </c>
      <c r="D397" s="295" t="s">
        <v>10</v>
      </c>
      <c r="E397" s="295" t="s">
        <v>3461</v>
      </c>
      <c r="F397" s="295" t="s">
        <v>562</v>
      </c>
      <c r="G397" s="295" t="s">
        <v>2109</v>
      </c>
      <c r="H397" s="297" t="s">
        <v>3552</v>
      </c>
      <c r="I397" s="417" t="s">
        <v>3553</v>
      </c>
      <c r="J397" s="295">
        <v>5002</v>
      </c>
      <c r="K397" s="295" t="s">
        <v>3554</v>
      </c>
      <c r="L397" s="298" t="s">
        <v>606</v>
      </c>
      <c r="M397" s="301" t="s">
        <v>607</v>
      </c>
      <c r="N397" s="301">
        <v>64792</v>
      </c>
      <c r="O397" s="295">
        <v>7</v>
      </c>
      <c r="P397" s="301" t="s">
        <v>616</v>
      </c>
      <c r="Q397" s="303">
        <v>4651</v>
      </c>
      <c r="R397" s="303">
        <v>14.641</v>
      </c>
      <c r="S397" s="304">
        <v>277310.90999999997</v>
      </c>
      <c r="T397" s="301" t="s">
        <v>609</v>
      </c>
      <c r="U397" s="298" t="s">
        <v>610</v>
      </c>
      <c r="V397" s="367"/>
      <c r="W397" s="305" t="s">
        <v>3555</v>
      </c>
      <c r="X397" s="224" t="s">
        <v>623</v>
      </c>
      <c r="Y397" s="299">
        <v>45112.587500000001</v>
      </c>
      <c r="Z397" s="299">
        <v>45117.333333333336</v>
      </c>
      <c r="AA397" s="226">
        <v>45118</v>
      </c>
      <c r="AB397" s="226"/>
      <c r="AC397" s="306" t="s">
        <v>618</v>
      </c>
      <c r="AD397" s="301" t="s">
        <v>3556</v>
      </c>
      <c r="AE397" s="226">
        <v>45114</v>
      </c>
      <c r="AF397" s="301">
        <v>188909</v>
      </c>
      <c r="AG397" s="307">
        <v>1990</v>
      </c>
      <c r="AH397" s="307">
        <v>317.72000000000003</v>
      </c>
      <c r="AI397" s="307">
        <v>174.6</v>
      </c>
      <c r="AJ397" s="307">
        <v>177.31</v>
      </c>
      <c r="AK397" s="304">
        <v>338</v>
      </c>
      <c r="AL397" s="309">
        <v>25</v>
      </c>
      <c r="AM397" s="310">
        <v>0</v>
      </c>
      <c r="AN397" s="310">
        <v>0</v>
      </c>
      <c r="AO397" s="310">
        <v>0</v>
      </c>
      <c r="AP397" s="310">
        <v>0</v>
      </c>
      <c r="AQ397" s="310">
        <v>412.18</v>
      </c>
      <c r="AR397" s="304">
        <v>0</v>
      </c>
      <c r="AS397" s="304">
        <v>0</v>
      </c>
      <c r="AT397" s="160">
        <f>AG397+AH397+AI397+AJ397+AK397+AL397+AM397+AN397+AO397+AP397+AQ397</f>
        <v>3434.81</v>
      </c>
      <c r="AU397" s="160">
        <f t="shared" ref="AU397:AU402" si="26">AT397</f>
        <v>3434.81</v>
      </c>
      <c r="AV397" s="301" t="s">
        <v>3557</v>
      </c>
      <c r="AW397" s="301" t="s">
        <v>395</v>
      </c>
      <c r="AX397" s="311">
        <v>0.40972222222222227</v>
      </c>
      <c r="AY397" s="311">
        <v>0.59375</v>
      </c>
      <c r="AZ397" s="2" t="s">
        <v>613</v>
      </c>
    </row>
    <row r="398" spans="1:52" s="3" customFormat="1" x14ac:dyDescent="0.35">
      <c r="A398" s="380">
        <v>45113.587500000001</v>
      </c>
      <c r="B398" s="436">
        <v>45108</v>
      </c>
      <c r="C398" s="357" t="s">
        <v>604</v>
      </c>
      <c r="D398" s="295" t="s">
        <v>10</v>
      </c>
      <c r="E398" s="295" t="s">
        <v>3558</v>
      </c>
      <c r="F398" s="295" t="s">
        <v>562</v>
      </c>
      <c r="G398" s="295" t="s">
        <v>2109</v>
      </c>
      <c r="H398" s="297" t="s">
        <v>3559</v>
      </c>
      <c r="I398" s="417" t="s">
        <v>3560</v>
      </c>
      <c r="J398" s="295">
        <v>5014</v>
      </c>
      <c r="K398" s="295">
        <v>4700085799</v>
      </c>
      <c r="L398" s="298" t="s">
        <v>606</v>
      </c>
      <c r="M398" s="301" t="s">
        <v>607</v>
      </c>
      <c r="N398" s="301">
        <v>64781</v>
      </c>
      <c r="O398" s="295">
        <v>5</v>
      </c>
      <c r="P398" s="301" t="s">
        <v>3125</v>
      </c>
      <c r="Q398" s="303">
        <v>612.36</v>
      </c>
      <c r="R398" s="303">
        <v>2.4180000000000001</v>
      </c>
      <c r="S398" s="304">
        <v>166823.1</v>
      </c>
      <c r="T398" s="301" t="s">
        <v>609</v>
      </c>
      <c r="U398" s="298" t="s">
        <v>610</v>
      </c>
      <c r="V398" s="367"/>
      <c r="W398" s="305" t="s">
        <v>3561</v>
      </c>
      <c r="X398" s="224" t="s">
        <v>2812</v>
      </c>
      <c r="Y398" s="299">
        <v>45113.663194444445</v>
      </c>
      <c r="Z398" s="299">
        <v>45117.541666666664</v>
      </c>
      <c r="AA398" s="226">
        <v>45118</v>
      </c>
      <c r="AB398" s="226" t="s">
        <v>3562</v>
      </c>
      <c r="AC398" s="306" t="s">
        <v>618</v>
      </c>
      <c r="AD398" s="301"/>
      <c r="AE398" s="226">
        <v>45114</v>
      </c>
      <c r="AF398" s="301">
        <v>188905</v>
      </c>
      <c r="AG398" s="307">
        <v>477.93</v>
      </c>
      <c r="AH398" s="307">
        <v>76.88</v>
      </c>
      <c r="AI398" s="307">
        <v>84.8</v>
      </c>
      <c r="AJ398" s="307">
        <v>66.819999999999993</v>
      </c>
      <c r="AK398" s="304">
        <v>0</v>
      </c>
      <c r="AL398" s="309">
        <v>25</v>
      </c>
      <c r="AM398" s="310">
        <v>0</v>
      </c>
      <c r="AN398" s="310">
        <v>0</v>
      </c>
      <c r="AO398" s="310">
        <v>0</v>
      </c>
      <c r="AP398" s="310">
        <v>0</v>
      </c>
      <c r="AQ398" s="310">
        <v>99.74</v>
      </c>
      <c r="AR398" s="304">
        <v>0</v>
      </c>
      <c r="AS398" s="304">
        <v>0</v>
      </c>
      <c r="AT398" s="160">
        <f>AG398+AH398+AI398+AJ398+AK398+AL398+AM398+AN398+AO398+AP398+AQ398</f>
        <v>831.16999999999985</v>
      </c>
      <c r="AU398" s="160">
        <f t="shared" si="26"/>
        <v>831.16999999999985</v>
      </c>
      <c r="AV398" s="301" t="s">
        <v>3563</v>
      </c>
      <c r="AW398" s="301" t="s">
        <v>395</v>
      </c>
      <c r="AX398" s="311">
        <v>0.40972222222222227</v>
      </c>
      <c r="AY398" s="311">
        <v>0.59375</v>
      </c>
      <c r="AZ398" s="2" t="s">
        <v>613</v>
      </c>
    </row>
    <row r="399" spans="1:52" s="3" customFormat="1" x14ac:dyDescent="0.35">
      <c r="A399" s="380">
        <v>45111.473611111112</v>
      </c>
      <c r="B399" s="436">
        <v>45108</v>
      </c>
      <c r="C399" s="357" t="s">
        <v>604</v>
      </c>
      <c r="D399" s="295" t="s">
        <v>10</v>
      </c>
      <c r="E399" s="295" t="s">
        <v>3564</v>
      </c>
      <c r="F399" s="295" t="s">
        <v>562</v>
      </c>
      <c r="G399" s="295" t="s">
        <v>2109</v>
      </c>
      <c r="H399" s="297" t="s">
        <v>3565</v>
      </c>
      <c r="I399" s="417" t="s">
        <v>3566</v>
      </c>
      <c r="J399" s="295">
        <v>5010</v>
      </c>
      <c r="K399" s="295">
        <v>4700091932</v>
      </c>
      <c r="L399" s="298" t="s">
        <v>606</v>
      </c>
      <c r="M399" s="301" t="s">
        <v>607</v>
      </c>
      <c r="N399" s="301">
        <v>64735</v>
      </c>
      <c r="O399" s="295">
        <v>5</v>
      </c>
      <c r="P399" s="301" t="s">
        <v>648</v>
      </c>
      <c r="Q399" s="303">
        <v>19270.95</v>
      </c>
      <c r="R399" s="303">
        <v>3.8460000000000001</v>
      </c>
      <c r="S399" s="304">
        <v>362524.36</v>
      </c>
      <c r="T399" s="301" t="s">
        <v>609</v>
      </c>
      <c r="U399" s="298" t="s">
        <v>610</v>
      </c>
      <c r="V399" s="367"/>
      <c r="W399" s="305" t="s">
        <v>3567</v>
      </c>
      <c r="X399" s="224" t="s">
        <v>563</v>
      </c>
      <c r="Y399" s="299">
        <v>45111.480555555558</v>
      </c>
      <c r="Z399" s="299">
        <v>45117.708333333336</v>
      </c>
      <c r="AA399" s="226">
        <v>45118</v>
      </c>
      <c r="AB399" s="226">
        <v>45118</v>
      </c>
      <c r="AC399" s="306" t="s">
        <v>628</v>
      </c>
      <c r="AD399" s="301" t="s">
        <v>3568</v>
      </c>
      <c r="AE399" s="226">
        <v>45117</v>
      </c>
      <c r="AF399" s="301">
        <v>188993</v>
      </c>
      <c r="AG399" s="307">
        <v>2755</v>
      </c>
      <c r="AH399" s="307">
        <v>460.98</v>
      </c>
      <c r="AI399" s="307">
        <v>291</v>
      </c>
      <c r="AJ399" s="307">
        <v>265.52</v>
      </c>
      <c r="AK399" s="304">
        <v>338</v>
      </c>
      <c r="AL399" s="309">
        <v>25</v>
      </c>
      <c r="AM399" s="310">
        <v>0</v>
      </c>
      <c r="AN399" s="310">
        <v>250</v>
      </c>
      <c r="AO399" s="310">
        <v>0</v>
      </c>
      <c r="AP399" s="310">
        <v>0</v>
      </c>
      <c r="AQ399" s="310">
        <v>598.02</v>
      </c>
      <c r="AR399" s="304">
        <v>0</v>
      </c>
      <c r="AS399" s="304">
        <v>0</v>
      </c>
      <c r="AT399" s="160">
        <f>SUM(AG399:AS399)</f>
        <v>4983.5200000000004</v>
      </c>
      <c r="AU399" s="160">
        <f t="shared" si="26"/>
        <v>4983.5200000000004</v>
      </c>
      <c r="AV399" s="301" t="s">
        <v>3569</v>
      </c>
      <c r="AW399" s="301" t="s">
        <v>395</v>
      </c>
      <c r="AX399" s="311">
        <v>0.42986111111111108</v>
      </c>
      <c r="AY399" s="311">
        <v>0.50694444444444442</v>
      </c>
      <c r="AZ399" s="2" t="s">
        <v>613</v>
      </c>
    </row>
    <row r="400" spans="1:52" s="3" customFormat="1" x14ac:dyDescent="0.35">
      <c r="A400" s="380">
        <v>45111.473611111112</v>
      </c>
      <c r="B400" s="436">
        <v>45108</v>
      </c>
      <c r="C400" s="357" t="s">
        <v>604</v>
      </c>
      <c r="D400" s="295" t="s">
        <v>10</v>
      </c>
      <c r="E400" s="295" t="s">
        <v>3564</v>
      </c>
      <c r="F400" s="295" t="s">
        <v>562</v>
      </c>
      <c r="G400" s="295" t="s">
        <v>2109</v>
      </c>
      <c r="H400" s="297" t="s">
        <v>3565</v>
      </c>
      <c r="I400" s="417" t="s">
        <v>3566</v>
      </c>
      <c r="J400" s="295">
        <v>5010</v>
      </c>
      <c r="K400" s="295">
        <v>4700091932</v>
      </c>
      <c r="L400" s="298" t="s">
        <v>606</v>
      </c>
      <c r="M400" s="301" t="s">
        <v>607</v>
      </c>
      <c r="N400" s="301">
        <v>64737</v>
      </c>
      <c r="O400" s="295">
        <v>6</v>
      </c>
      <c r="P400" s="301" t="s">
        <v>648</v>
      </c>
      <c r="Q400" s="303">
        <v>19676.650000000001</v>
      </c>
      <c r="R400" s="303">
        <v>3.8660000000000001</v>
      </c>
      <c r="S400" s="304">
        <v>373219.61</v>
      </c>
      <c r="T400" s="301" t="s">
        <v>609</v>
      </c>
      <c r="U400" s="298" t="s">
        <v>610</v>
      </c>
      <c r="V400" s="367"/>
      <c r="W400" s="305" t="s">
        <v>3567</v>
      </c>
      <c r="X400" s="224" t="s">
        <v>563</v>
      </c>
      <c r="Y400" s="299">
        <v>45111.480555555558</v>
      </c>
      <c r="Z400" s="299">
        <v>45117.708333333336</v>
      </c>
      <c r="AA400" s="226">
        <v>45118</v>
      </c>
      <c r="AB400" s="226">
        <v>45118</v>
      </c>
      <c r="AC400" s="306" t="s">
        <v>628</v>
      </c>
      <c r="AD400" s="301" t="s">
        <v>3568</v>
      </c>
      <c r="AE400" s="226">
        <v>45117</v>
      </c>
      <c r="AF400" s="301">
        <v>188997</v>
      </c>
      <c r="AG400" s="307">
        <v>2755</v>
      </c>
      <c r="AH400" s="307">
        <v>461.88</v>
      </c>
      <c r="AI400" s="307">
        <v>291</v>
      </c>
      <c r="AJ400" s="307">
        <v>273.22000000000003</v>
      </c>
      <c r="AK400" s="304">
        <v>338</v>
      </c>
      <c r="AL400" s="309">
        <v>25</v>
      </c>
      <c r="AM400" s="310">
        <v>0</v>
      </c>
      <c r="AN400" s="310">
        <v>250</v>
      </c>
      <c r="AO400" s="310">
        <v>0</v>
      </c>
      <c r="AP400" s="310">
        <v>0</v>
      </c>
      <c r="AQ400" s="310">
        <v>599.20000000000005</v>
      </c>
      <c r="AR400" s="304">
        <v>0</v>
      </c>
      <c r="AS400" s="304">
        <v>0</v>
      </c>
      <c r="AT400" s="160">
        <v>4993.3</v>
      </c>
      <c r="AU400" s="160">
        <f t="shared" si="26"/>
        <v>4993.3</v>
      </c>
      <c r="AV400" s="301" t="s">
        <v>3570</v>
      </c>
      <c r="AW400" s="301" t="s">
        <v>395</v>
      </c>
      <c r="AX400" s="311">
        <v>0.33333333333333331</v>
      </c>
      <c r="AY400" s="311">
        <v>0.48055555555555557</v>
      </c>
      <c r="AZ400" s="2" t="s">
        <v>613</v>
      </c>
    </row>
    <row r="401" spans="1:52" s="3" customFormat="1" x14ac:dyDescent="0.35">
      <c r="A401" s="380">
        <v>45111.473611111112</v>
      </c>
      <c r="B401" s="436">
        <v>45108</v>
      </c>
      <c r="C401" s="357" t="s">
        <v>604</v>
      </c>
      <c r="D401" s="295" t="s">
        <v>10</v>
      </c>
      <c r="E401" s="295" t="s">
        <v>3564</v>
      </c>
      <c r="F401" s="295" t="s">
        <v>562</v>
      </c>
      <c r="G401" s="295" t="s">
        <v>2109</v>
      </c>
      <c r="H401" s="297" t="s">
        <v>3565</v>
      </c>
      <c r="I401" s="417" t="s">
        <v>3566</v>
      </c>
      <c r="J401" s="295">
        <v>5010</v>
      </c>
      <c r="K401" s="295">
        <v>4700091932</v>
      </c>
      <c r="L401" s="298" t="s">
        <v>606</v>
      </c>
      <c r="M401" s="301" t="s">
        <v>607</v>
      </c>
      <c r="N401" s="301">
        <v>64738</v>
      </c>
      <c r="O401" s="295">
        <v>6</v>
      </c>
      <c r="P401" s="301" t="s">
        <v>648</v>
      </c>
      <c r="Q401" s="303">
        <v>19879.509999999998</v>
      </c>
      <c r="R401" s="303">
        <v>3.9289999999999998</v>
      </c>
      <c r="S401" s="304">
        <v>377067.23</v>
      </c>
      <c r="T401" s="301" t="s">
        <v>609</v>
      </c>
      <c r="U401" s="298" t="s">
        <v>610</v>
      </c>
      <c r="V401" s="367"/>
      <c r="W401" s="305" t="s">
        <v>3567</v>
      </c>
      <c r="X401" s="224" t="s">
        <v>563</v>
      </c>
      <c r="Y401" s="299">
        <v>45111.480555555558</v>
      </c>
      <c r="Z401" s="299" t="s">
        <v>3571</v>
      </c>
      <c r="AA401" s="226">
        <v>45119</v>
      </c>
      <c r="AB401" s="226">
        <v>44754</v>
      </c>
      <c r="AC401" s="306" t="s">
        <v>3572</v>
      </c>
      <c r="AD401" s="301" t="s">
        <v>3568</v>
      </c>
      <c r="AE401" s="226">
        <v>45117</v>
      </c>
      <c r="AF401" s="301">
        <v>188996</v>
      </c>
      <c r="AG401" s="307">
        <v>2755</v>
      </c>
      <c r="AH401" s="307">
        <v>462.33</v>
      </c>
      <c r="AI401" s="307">
        <v>291</v>
      </c>
      <c r="AJ401" s="307">
        <v>277.07</v>
      </c>
      <c r="AK401" s="304">
        <v>338</v>
      </c>
      <c r="AL401" s="309">
        <v>25</v>
      </c>
      <c r="AM401" s="310">
        <v>0</v>
      </c>
      <c r="AN401" s="310">
        <v>250</v>
      </c>
      <c r="AO401" s="310">
        <v>0</v>
      </c>
      <c r="AP401" s="310">
        <v>0</v>
      </c>
      <c r="AQ401" s="310">
        <v>599.78</v>
      </c>
      <c r="AR401" s="304">
        <v>0</v>
      </c>
      <c r="AS401" s="304">
        <v>0</v>
      </c>
      <c r="AT401" s="160">
        <f>SUM(AG401:AS401)</f>
        <v>4998.1799999999994</v>
      </c>
      <c r="AU401" s="160">
        <f t="shared" si="26"/>
        <v>4998.1799999999994</v>
      </c>
      <c r="AV401" s="301" t="s">
        <v>3573</v>
      </c>
      <c r="AW401" s="301"/>
      <c r="AX401" s="311"/>
      <c r="AY401" s="311"/>
      <c r="AZ401" s="2" t="s">
        <v>2107</v>
      </c>
    </row>
    <row r="402" spans="1:52" s="3" customFormat="1" x14ac:dyDescent="0.35">
      <c r="A402" s="380">
        <v>45111.473611111112</v>
      </c>
      <c r="B402" s="436">
        <v>45108</v>
      </c>
      <c r="C402" s="357" t="s">
        <v>604</v>
      </c>
      <c r="D402" s="295" t="s">
        <v>10</v>
      </c>
      <c r="E402" s="295" t="s">
        <v>3564</v>
      </c>
      <c r="F402" s="295" t="s">
        <v>562</v>
      </c>
      <c r="G402" s="295" t="s">
        <v>2109</v>
      </c>
      <c r="H402" s="297" t="s">
        <v>3565</v>
      </c>
      <c r="I402" s="417" t="s">
        <v>3566</v>
      </c>
      <c r="J402" s="295">
        <v>5010</v>
      </c>
      <c r="K402" s="295">
        <v>4700091932</v>
      </c>
      <c r="L402" s="298" t="s">
        <v>606</v>
      </c>
      <c r="M402" s="301" t="s">
        <v>607</v>
      </c>
      <c r="N402" s="301">
        <v>64739</v>
      </c>
      <c r="O402" s="295">
        <v>6</v>
      </c>
      <c r="P402" s="301" t="s">
        <v>648</v>
      </c>
      <c r="Q402" s="303">
        <v>19879.509999999998</v>
      </c>
      <c r="R402" s="303">
        <v>3.9750000000000001</v>
      </c>
      <c r="S402" s="304">
        <v>377067.23</v>
      </c>
      <c r="T402" s="301" t="s">
        <v>609</v>
      </c>
      <c r="U402" s="298" t="s">
        <v>610</v>
      </c>
      <c r="V402" s="367"/>
      <c r="W402" s="305" t="s">
        <v>3567</v>
      </c>
      <c r="X402" s="224" t="s">
        <v>563</v>
      </c>
      <c r="Y402" s="299">
        <v>45111.480555555558</v>
      </c>
      <c r="Z402" s="299">
        <v>45117.75</v>
      </c>
      <c r="AA402" s="226">
        <v>45118</v>
      </c>
      <c r="AB402" s="226">
        <v>45118</v>
      </c>
      <c r="AC402" s="306" t="s">
        <v>628</v>
      </c>
      <c r="AD402" s="301" t="s">
        <v>3568</v>
      </c>
      <c r="AE402" s="226" t="s">
        <v>3574</v>
      </c>
      <c r="AF402" s="301">
        <v>188998</v>
      </c>
      <c r="AG402" s="307">
        <v>2755</v>
      </c>
      <c r="AH402" s="307">
        <v>462.33</v>
      </c>
      <c r="AI402" s="307">
        <v>291</v>
      </c>
      <c r="AJ402" s="307">
        <v>277.07</v>
      </c>
      <c r="AK402" s="304">
        <v>338</v>
      </c>
      <c r="AL402" s="309">
        <v>25</v>
      </c>
      <c r="AM402" s="310">
        <v>0</v>
      </c>
      <c r="AN402" s="310">
        <v>250</v>
      </c>
      <c r="AO402" s="310">
        <v>0</v>
      </c>
      <c r="AP402" s="310">
        <v>0</v>
      </c>
      <c r="AQ402" s="310">
        <v>599.78</v>
      </c>
      <c r="AR402" s="304">
        <v>0</v>
      </c>
      <c r="AS402" s="304">
        <v>0</v>
      </c>
      <c r="AT402" s="160">
        <f>SUM(AG402:AS402)</f>
        <v>4998.1799999999994</v>
      </c>
      <c r="AU402" s="160">
        <f t="shared" si="26"/>
        <v>4998.1799999999994</v>
      </c>
      <c r="AV402" s="301" t="s">
        <v>3575</v>
      </c>
      <c r="AW402" s="301" t="s">
        <v>395</v>
      </c>
      <c r="AX402" s="311">
        <v>0.40972222222222227</v>
      </c>
      <c r="AY402" s="311">
        <v>0.52083333333333337</v>
      </c>
      <c r="AZ402" s="2" t="s">
        <v>613</v>
      </c>
    </row>
    <row r="403" spans="1:52" s="3" customFormat="1" x14ac:dyDescent="0.35">
      <c r="A403" s="380">
        <v>45111.473611111112</v>
      </c>
      <c r="B403" s="436">
        <v>45108</v>
      </c>
      <c r="C403" s="357" t="s">
        <v>604</v>
      </c>
      <c r="D403" s="295" t="s">
        <v>10</v>
      </c>
      <c r="E403" s="295" t="s">
        <v>3564</v>
      </c>
      <c r="F403" s="295" t="s">
        <v>562</v>
      </c>
      <c r="G403" s="295" t="s">
        <v>2109</v>
      </c>
      <c r="H403" s="297" t="s">
        <v>3565</v>
      </c>
      <c r="I403" s="417" t="s">
        <v>3566</v>
      </c>
      <c r="J403" s="295">
        <v>5010</v>
      </c>
      <c r="K403" s="295">
        <v>4700091932</v>
      </c>
      <c r="L403" s="298" t="s">
        <v>606</v>
      </c>
      <c r="M403" s="301" t="s">
        <v>607</v>
      </c>
      <c r="N403" s="301">
        <v>64740</v>
      </c>
      <c r="O403" s="295">
        <v>5</v>
      </c>
      <c r="P403" s="301" t="s">
        <v>648</v>
      </c>
      <c r="Q403" s="303">
        <v>16228.17</v>
      </c>
      <c r="R403" s="303">
        <v>3.9849999999999999</v>
      </c>
      <c r="S403" s="304">
        <v>307809.98</v>
      </c>
      <c r="T403" s="301" t="s">
        <v>609</v>
      </c>
      <c r="U403" s="298" t="s">
        <v>610</v>
      </c>
      <c r="V403" s="367"/>
      <c r="W403" s="305" t="s">
        <v>3567</v>
      </c>
      <c r="X403" s="224" t="s">
        <v>563</v>
      </c>
      <c r="Y403" s="299">
        <v>45111.480555555558</v>
      </c>
      <c r="Z403" s="299">
        <v>45118.708333333336</v>
      </c>
      <c r="AA403" s="226">
        <v>45119</v>
      </c>
      <c r="AB403" s="226">
        <v>45119</v>
      </c>
      <c r="AC403" s="306" t="s">
        <v>3572</v>
      </c>
      <c r="AD403" s="301" t="s">
        <v>3576</v>
      </c>
      <c r="AE403" s="226">
        <v>45118</v>
      </c>
      <c r="AF403" s="301">
        <v>189207</v>
      </c>
      <c r="AG403" s="307">
        <v>2755</v>
      </c>
      <c r="AH403" s="307">
        <v>454.2</v>
      </c>
      <c r="AI403" s="307">
        <v>291</v>
      </c>
      <c r="AJ403" s="307">
        <v>207.81</v>
      </c>
      <c r="AK403" s="304">
        <v>338</v>
      </c>
      <c r="AL403" s="309">
        <v>25</v>
      </c>
      <c r="AM403" s="310">
        <v>0</v>
      </c>
      <c r="AN403" s="310">
        <v>250</v>
      </c>
      <c r="AO403" s="310">
        <v>0</v>
      </c>
      <c r="AP403" s="310">
        <v>0</v>
      </c>
      <c r="AQ403" s="310">
        <v>589.23</v>
      </c>
      <c r="AR403" s="304">
        <v>0</v>
      </c>
      <c r="AS403" s="304">
        <v>0</v>
      </c>
      <c r="AT403" s="160">
        <f t="shared" ref="AT403:AT410" si="27">AG403+AH403+AI403+AJ403+AK403+AL403+AM403+AN403+AO403+AP403+AQ403</f>
        <v>4910.24</v>
      </c>
      <c r="AU403" s="160">
        <f t="shared" ref="AU403:AU410" si="28">AT403</f>
        <v>4910.24</v>
      </c>
      <c r="AV403" s="301"/>
      <c r="AW403" s="301" t="s">
        <v>395</v>
      </c>
      <c r="AX403" s="311">
        <v>0.36458333333333331</v>
      </c>
      <c r="AY403" s="311">
        <v>0.42569444444444443</v>
      </c>
      <c r="AZ403" s="2" t="s">
        <v>613</v>
      </c>
    </row>
    <row r="404" spans="1:52" s="3" customFormat="1" x14ac:dyDescent="0.35">
      <c r="A404" s="380">
        <v>45111.473611111112</v>
      </c>
      <c r="B404" s="436">
        <v>45108</v>
      </c>
      <c r="C404" s="357" t="s">
        <v>604</v>
      </c>
      <c r="D404" s="295" t="s">
        <v>10</v>
      </c>
      <c r="E404" s="295" t="s">
        <v>3564</v>
      </c>
      <c r="F404" s="295" t="s">
        <v>562</v>
      </c>
      <c r="G404" s="295" t="s">
        <v>2109</v>
      </c>
      <c r="H404" s="297" t="s">
        <v>3565</v>
      </c>
      <c r="I404" s="417" t="s">
        <v>3566</v>
      </c>
      <c r="J404" s="295">
        <v>5010</v>
      </c>
      <c r="K404" s="295">
        <v>4700091932</v>
      </c>
      <c r="L404" s="298" t="s">
        <v>606</v>
      </c>
      <c r="M404" s="301" t="s">
        <v>607</v>
      </c>
      <c r="N404" s="301">
        <v>64741</v>
      </c>
      <c r="O404" s="295">
        <v>5</v>
      </c>
      <c r="P404" s="301" t="s">
        <v>648</v>
      </c>
      <c r="Q404" s="303">
        <v>19676.66</v>
      </c>
      <c r="R404" s="303">
        <v>3.2570000000000001</v>
      </c>
      <c r="S404" s="304">
        <v>373219.61</v>
      </c>
      <c r="T404" s="301" t="s">
        <v>609</v>
      </c>
      <c r="U404" s="298" t="s">
        <v>610</v>
      </c>
      <c r="V404" s="367"/>
      <c r="W404" s="305" t="s">
        <v>3567</v>
      </c>
      <c r="X404" s="224" t="s">
        <v>563</v>
      </c>
      <c r="Y404" s="299">
        <v>45111.480555555558</v>
      </c>
      <c r="Z404" s="299">
        <v>45118.708333333336</v>
      </c>
      <c r="AA404" s="226">
        <v>45119</v>
      </c>
      <c r="AB404" s="226">
        <v>45119</v>
      </c>
      <c r="AC404" s="306" t="s">
        <v>3572</v>
      </c>
      <c r="AD404" s="301" t="s">
        <v>3576</v>
      </c>
      <c r="AE404" s="226">
        <v>45118</v>
      </c>
      <c r="AF404" s="301">
        <v>189213</v>
      </c>
      <c r="AG404" s="307">
        <v>2755</v>
      </c>
      <c r="AH404" s="307">
        <v>461.88</v>
      </c>
      <c r="AI404" s="307">
        <v>291</v>
      </c>
      <c r="AJ404" s="307">
        <v>273.22000000000003</v>
      </c>
      <c r="AK404" s="304">
        <v>338</v>
      </c>
      <c r="AL404" s="309">
        <v>25</v>
      </c>
      <c r="AM404" s="310">
        <v>0</v>
      </c>
      <c r="AN404" s="310">
        <v>250</v>
      </c>
      <c r="AO404" s="310">
        <v>0</v>
      </c>
      <c r="AP404" s="310">
        <v>0</v>
      </c>
      <c r="AQ404" s="310">
        <v>599.20000000000005</v>
      </c>
      <c r="AR404" s="304">
        <v>0</v>
      </c>
      <c r="AS404" s="304">
        <v>0</v>
      </c>
      <c r="AT404" s="160">
        <f t="shared" si="27"/>
        <v>4993.3</v>
      </c>
      <c r="AU404" s="160">
        <f t="shared" si="28"/>
        <v>4993.3</v>
      </c>
      <c r="AV404" s="301"/>
      <c r="AW404" s="301" t="s">
        <v>395</v>
      </c>
      <c r="AX404" s="311">
        <v>0.36458333333333331</v>
      </c>
      <c r="AY404" s="311">
        <v>0.47916666666666669</v>
      </c>
      <c r="AZ404" s="2" t="s">
        <v>613</v>
      </c>
    </row>
    <row r="405" spans="1:52" s="3" customFormat="1" x14ac:dyDescent="0.35">
      <c r="A405" s="380">
        <v>45111.473611111112</v>
      </c>
      <c r="B405" s="436">
        <v>45108</v>
      </c>
      <c r="C405" s="357" t="s">
        <v>604</v>
      </c>
      <c r="D405" s="295" t="s">
        <v>10</v>
      </c>
      <c r="E405" s="295" t="s">
        <v>3564</v>
      </c>
      <c r="F405" s="295" t="s">
        <v>562</v>
      </c>
      <c r="G405" s="295" t="s">
        <v>2109</v>
      </c>
      <c r="H405" s="297" t="s">
        <v>3565</v>
      </c>
      <c r="I405" s="417" t="s">
        <v>3566</v>
      </c>
      <c r="J405" s="295">
        <v>5010</v>
      </c>
      <c r="K405" s="295">
        <v>4700091932</v>
      </c>
      <c r="L405" s="298" t="s">
        <v>606</v>
      </c>
      <c r="M405" s="301" t="s">
        <v>607</v>
      </c>
      <c r="N405" s="301">
        <v>64742</v>
      </c>
      <c r="O405" s="295">
        <v>5</v>
      </c>
      <c r="P405" s="301" t="s">
        <v>648</v>
      </c>
      <c r="Q405" s="303">
        <v>19662.39</v>
      </c>
      <c r="R405" s="303">
        <v>3.923</v>
      </c>
      <c r="S405" s="304">
        <v>353981.48</v>
      </c>
      <c r="T405" s="301" t="s">
        <v>609</v>
      </c>
      <c r="U405" s="298" t="s">
        <v>610</v>
      </c>
      <c r="V405" s="367"/>
      <c r="W405" s="305" t="s">
        <v>3567</v>
      </c>
      <c r="X405" s="224" t="s">
        <v>563</v>
      </c>
      <c r="Y405" s="299">
        <v>45111.480555555558</v>
      </c>
      <c r="Z405" s="299">
        <v>45118.75</v>
      </c>
      <c r="AA405" s="226">
        <v>45119</v>
      </c>
      <c r="AB405" s="226">
        <v>45119</v>
      </c>
      <c r="AC405" s="306" t="s">
        <v>3572</v>
      </c>
      <c r="AD405" s="301" t="s">
        <v>3576</v>
      </c>
      <c r="AE405" s="226">
        <v>45118</v>
      </c>
      <c r="AF405" s="301">
        <v>189206</v>
      </c>
      <c r="AG405" s="307">
        <v>2755</v>
      </c>
      <c r="AH405" s="307">
        <v>459.62</v>
      </c>
      <c r="AI405" s="307">
        <v>291</v>
      </c>
      <c r="AJ405" s="307">
        <v>253.98</v>
      </c>
      <c r="AK405" s="304">
        <v>338</v>
      </c>
      <c r="AL405" s="309">
        <v>25</v>
      </c>
      <c r="AM405" s="310">
        <v>0</v>
      </c>
      <c r="AN405" s="310">
        <v>250</v>
      </c>
      <c r="AO405" s="310">
        <v>0</v>
      </c>
      <c r="AP405" s="310">
        <v>0</v>
      </c>
      <c r="AQ405" s="310">
        <v>596.26</v>
      </c>
      <c r="AR405" s="304">
        <v>0</v>
      </c>
      <c r="AS405" s="304">
        <v>0</v>
      </c>
      <c r="AT405" s="160">
        <f t="shared" si="27"/>
        <v>4968.8600000000006</v>
      </c>
      <c r="AU405" s="160">
        <f t="shared" si="28"/>
        <v>4968.8600000000006</v>
      </c>
      <c r="AV405" s="301" t="s">
        <v>3577</v>
      </c>
      <c r="AW405" s="301" t="s">
        <v>395</v>
      </c>
      <c r="AX405" s="311">
        <v>0.56944444444444442</v>
      </c>
      <c r="AY405" s="311">
        <v>0.69166666666666676</v>
      </c>
      <c r="AZ405" s="2" t="s">
        <v>613</v>
      </c>
    </row>
    <row r="406" spans="1:52" s="3" customFormat="1" x14ac:dyDescent="0.35">
      <c r="A406" s="380">
        <v>45111.473611111112</v>
      </c>
      <c r="B406" s="436">
        <v>45108</v>
      </c>
      <c r="C406" s="357" t="s">
        <v>604</v>
      </c>
      <c r="D406" s="295" t="s">
        <v>10</v>
      </c>
      <c r="E406" s="295" t="s">
        <v>3564</v>
      </c>
      <c r="F406" s="295" t="s">
        <v>562</v>
      </c>
      <c r="G406" s="295" t="s">
        <v>2109</v>
      </c>
      <c r="H406" s="297" t="s">
        <v>3565</v>
      </c>
      <c r="I406" s="417" t="s">
        <v>3566</v>
      </c>
      <c r="J406" s="295">
        <v>5010</v>
      </c>
      <c r="K406" s="295">
        <v>4700091932</v>
      </c>
      <c r="L406" s="298" t="s">
        <v>606</v>
      </c>
      <c r="M406" s="301" t="s">
        <v>607</v>
      </c>
      <c r="N406" s="301">
        <v>64743</v>
      </c>
      <c r="O406" s="295">
        <v>5</v>
      </c>
      <c r="P406" s="301" t="s">
        <v>648</v>
      </c>
      <c r="Q406" s="303">
        <v>18865.25</v>
      </c>
      <c r="R406" s="303">
        <v>3.738</v>
      </c>
      <c r="S406" s="304">
        <v>357829.11</v>
      </c>
      <c r="T406" s="301" t="s">
        <v>609</v>
      </c>
      <c r="U406" s="298" t="s">
        <v>610</v>
      </c>
      <c r="V406" s="367"/>
      <c r="W406" s="305" t="s">
        <v>3567</v>
      </c>
      <c r="X406" s="224" t="s">
        <v>563</v>
      </c>
      <c r="Y406" s="299">
        <v>45111.480555555558</v>
      </c>
      <c r="Z406" s="299">
        <v>45118.75</v>
      </c>
      <c r="AA406" s="226">
        <v>45119</v>
      </c>
      <c r="AB406" s="226">
        <v>45119</v>
      </c>
      <c r="AC406" s="306" t="s">
        <v>628</v>
      </c>
      <c r="AD406" s="301" t="s">
        <v>3576</v>
      </c>
      <c r="AE406" s="226">
        <v>45118</v>
      </c>
      <c r="AF406" s="301">
        <v>189211</v>
      </c>
      <c r="AG406" s="307">
        <v>2755</v>
      </c>
      <c r="AH406" s="307">
        <v>460.07</v>
      </c>
      <c r="AI406" s="307">
        <v>291</v>
      </c>
      <c r="AJ406" s="307">
        <v>257.83</v>
      </c>
      <c r="AK406" s="304">
        <v>338</v>
      </c>
      <c r="AL406" s="309">
        <v>25</v>
      </c>
      <c r="AM406" s="310">
        <v>0</v>
      </c>
      <c r="AN406" s="310">
        <v>250</v>
      </c>
      <c r="AO406" s="310">
        <v>0</v>
      </c>
      <c r="AP406" s="310">
        <v>0</v>
      </c>
      <c r="AQ406" s="310">
        <v>596.85</v>
      </c>
      <c r="AR406" s="304">
        <v>0</v>
      </c>
      <c r="AS406" s="304">
        <v>0</v>
      </c>
      <c r="AT406" s="160">
        <f t="shared" si="27"/>
        <v>4973.75</v>
      </c>
      <c r="AU406" s="160">
        <f t="shared" si="28"/>
        <v>4973.75</v>
      </c>
      <c r="AV406" s="301" t="s">
        <v>3578</v>
      </c>
      <c r="AW406" s="301" t="s">
        <v>395</v>
      </c>
      <c r="AX406" s="311">
        <v>0.56944444444444442</v>
      </c>
      <c r="AY406" s="311">
        <v>0.69166666666666676</v>
      </c>
      <c r="AZ406" s="2" t="s">
        <v>613</v>
      </c>
    </row>
    <row r="407" spans="1:52" s="3" customFormat="1" x14ac:dyDescent="0.35">
      <c r="A407" s="380">
        <v>45111.473611111112</v>
      </c>
      <c r="B407" s="436">
        <v>45108</v>
      </c>
      <c r="C407" s="357" t="s">
        <v>604</v>
      </c>
      <c r="D407" s="295" t="s">
        <v>10</v>
      </c>
      <c r="E407" s="295" t="s">
        <v>3564</v>
      </c>
      <c r="F407" s="295" t="s">
        <v>562</v>
      </c>
      <c r="G407" s="295" t="s">
        <v>2109</v>
      </c>
      <c r="H407" s="297" t="s">
        <v>3565</v>
      </c>
      <c r="I407" s="417" t="s">
        <v>3566</v>
      </c>
      <c r="J407" s="295">
        <v>5010</v>
      </c>
      <c r="K407" s="295">
        <v>4700091932</v>
      </c>
      <c r="L407" s="298" t="s">
        <v>606</v>
      </c>
      <c r="M407" s="301" t="s">
        <v>607</v>
      </c>
      <c r="N407" s="301">
        <v>64744</v>
      </c>
      <c r="O407" s="295">
        <v>5</v>
      </c>
      <c r="P407" s="301" t="s">
        <v>648</v>
      </c>
      <c r="Q407" s="303">
        <v>16228.17</v>
      </c>
      <c r="R407" s="303">
        <v>3.7679999999999998</v>
      </c>
      <c r="S407" s="304">
        <v>307809.98</v>
      </c>
      <c r="T407" s="301" t="s">
        <v>609</v>
      </c>
      <c r="U407" s="298" t="s">
        <v>610</v>
      </c>
      <c r="V407" s="367"/>
      <c r="W407" s="305" t="s">
        <v>3567</v>
      </c>
      <c r="X407" s="224" t="s">
        <v>563</v>
      </c>
      <c r="Y407" s="299">
        <v>45111.480555555558</v>
      </c>
      <c r="Z407" s="299">
        <v>45119.708333333336</v>
      </c>
      <c r="AA407" s="226">
        <v>45120</v>
      </c>
      <c r="AB407" s="226">
        <v>45120</v>
      </c>
      <c r="AC407" s="306"/>
      <c r="AD407" s="301" t="s">
        <v>3579</v>
      </c>
      <c r="AE407" s="226">
        <v>45119</v>
      </c>
      <c r="AF407" s="301">
        <v>189380</v>
      </c>
      <c r="AG407" s="307">
        <v>2755</v>
      </c>
      <c r="AH407" s="307">
        <v>455.31</v>
      </c>
      <c r="AI407" s="307">
        <v>300.5</v>
      </c>
      <c r="AJ407" s="307">
        <v>207.81</v>
      </c>
      <c r="AK407" s="304">
        <v>338</v>
      </c>
      <c r="AL407" s="309">
        <v>25</v>
      </c>
      <c r="AM407" s="310">
        <v>0</v>
      </c>
      <c r="AN407" s="310">
        <v>250</v>
      </c>
      <c r="AO407" s="310">
        <v>0</v>
      </c>
      <c r="AP407" s="310">
        <v>0</v>
      </c>
      <c r="AQ407" s="310">
        <v>590.67999999999995</v>
      </c>
      <c r="AR407" s="304">
        <v>0</v>
      </c>
      <c r="AS407" s="304">
        <v>0</v>
      </c>
      <c r="AT407" s="160">
        <f t="shared" si="27"/>
        <v>4922.3</v>
      </c>
      <c r="AU407" s="160">
        <f t="shared" si="28"/>
        <v>4922.3</v>
      </c>
      <c r="AV407" s="301"/>
      <c r="AW407" s="301" t="s">
        <v>395</v>
      </c>
      <c r="AX407" s="311">
        <v>0.33680555555555558</v>
      </c>
      <c r="AY407" s="311">
        <v>0.3888888888888889</v>
      </c>
      <c r="AZ407" s="2" t="s">
        <v>613</v>
      </c>
    </row>
    <row r="408" spans="1:52" s="3" customFormat="1" x14ac:dyDescent="0.35">
      <c r="A408" s="380">
        <v>45111.473611111112</v>
      </c>
      <c r="B408" s="436">
        <v>45108</v>
      </c>
      <c r="C408" s="357" t="s">
        <v>604</v>
      </c>
      <c r="D408" s="295" t="s">
        <v>10</v>
      </c>
      <c r="E408" s="295" t="s">
        <v>3564</v>
      </c>
      <c r="F408" s="295" t="s">
        <v>562</v>
      </c>
      <c r="G408" s="295" t="s">
        <v>2109</v>
      </c>
      <c r="H408" s="297" t="s">
        <v>3565</v>
      </c>
      <c r="I408" s="417" t="s">
        <v>3566</v>
      </c>
      <c r="J408" s="295">
        <v>5010</v>
      </c>
      <c r="K408" s="295">
        <v>4700091932</v>
      </c>
      <c r="L408" s="298" t="s">
        <v>606</v>
      </c>
      <c r="M408" s="301" t="s">
        <v>607</v>
      </c>
      <c r="N408" s="301">
        <v>64745</v>
      </c>
      <c r="O408" s="295">
        <v>5</v>
      </c>
      <c r="P408" s="301" t="s">
        <v>648</v>
      </c>
      <c r="Q408" s="303">
        <v>17242.43</v>
      </c>
      <c r="R408" s="303">
        <v>3.2509999999999999</v>
      </c>
      <c r="S408" s="304">
        <v>327048.11</v>
      </c>
      <c r="T408" s="301" t="s">
        <v>609</v>
      </c>
      <c r="U408" s="298" t="s">
        <v>610</v>
      </c>
      <c r="V408" s="367"/>
      <c r="W408" s="305" t="s">
        <v>3567</v>
      </c>
      <c r="X408" s="224" t="s">
        <v>563</v>
      </c>
      <c r="Y408" s="299">
        <v>45111.480555555558</v>
      </c>
      <c r="Z408" s="299">
        <v>45119.708333333336</v>
      </c>
      <c r="AA408" s="226">
        <v>45120</v>
      </c>
      <c r="AB408" s="226">
        <v>45120</v>
      </c>
      <c r="AC408" s="306"/>
      <c r="AD408" s="301" t="s">
        <v>3579</v>
      </c>
      <c r="AE408" s="226">
        <v>45119</v>
      </c>
      <c r="AF408" s="301">
        <v>189377</v>
      </c>
      <c r="AG408" s="307">
        <v>2755</v>
      </c>
      <c r="AH408" s="307">
        <v>457.57</v>
      </c>
      <c r="AI408" s="307">
        <v>300.5</v>
      </c>
      <c r="AJ408" s="307">
        <v>227.05</v>
      </c>
      <c r="AK408" s="304">
        <v>338</v>
      </c>
      <c r="AL408" s="309">
        <v>25</v>
      </c>
      <c r="AM408" s="310">
        <v>0</v>
      </c>
      <c r="AN408" s="310">
        <v>250</v>
      </c>
      <c r="AO408" s="310">
        <v>0</v>
      </c>
      <c r="AP408" s="310">
        <v>0</v>
      </c>
      <c r="AQ408" s="310">
        <v>593.61</v>
      </c>
      <c r="AR408" s="304">
        <v>0</v>
      </c>
      <c r="AS408" s="304">
        <v>0</v>
      </c>
      <c r="AT408" s="160">
        <f t="shared" si="27"/>
        <v>4946.7300000000005</v>
      </c>
      <c r="AU408" s="160">
        <f t="shared" si="28"/>
        <v>4946.7300000000005</v>
      </c>
      <c r="AV408" s="301"/>
      <c r="AW408" s="301" t="s">
        <v>395</v>
      </c>
      <c r="AX408" s="311">
        <v>0.33680555555555558</v>
      </c>
      <c r="AY408" s="311">
        <v>0.3888888888888889</v>
      </c>
      <c r="AZ408" s="2" t="s">
        <v>613</v>
      </c>
    </row>
    <row r="409" spans="1:52" s="3" customFormat="1" x14ac:dyDescent="0.35">
      <c r="A409" s="380">
        <v>45111.473611111112</v>
      </c>
      <c r="B409" s="436">
        <v>45108</v>
      </c>
      <c r="C409" s="357" t="s">
        <v>604</v>
      </c>
      <c r="D409" s="295" t="s">
        <v>10</v>
      </c>
      <c r="E409" s="295" t="s">
        <v>3564</v>
      </c>
      <c r="F409" s="295" t="s">
        <v>562</v>
      </c>
      <c r="G409" s="295" t="s">
        <v>2109</v>
      </c>
      <c r="H409" s="297" t="s">
        <v>3565</v>
      </c>
      <c r="I409" s="417" t="s">
        <v>3566</v>
      </c>
      <c r="J409" s="295">
        <v>5010</v>
      </c>
      <c r="K409" s="295">
        <v>4700091932</v>
      </c>
      <c r="L409" s="298" t="s">
        <v>606</v>
      </c>
      <c r="M409" s="301" t="s">
        <v>607</v>
      </c>
      <c r="N409" s="301">
        <v>64746</v>
      </c>
      <c r="O409" s="295">
        <v>5</v>
      </c>
      <c r="P409" s="301" t="s">
        <v>648</v>
      </c>
      <c r="Q409" s="303">
        <v>19152.349999999999</v>
      </c>
      <c r="R409" s="303">
        <v>3.4689999999999999</v>
      </c>
      <c r="S409" s="304">
        <v>363369.69</v>
      </c>
      <c r="T409" s="301" t="s">
        <v>609</v>
      </c>
      <c r="U409" s="298" t="s">
        <v>610</v>
      </c>
      <c r="V409" s="367"/>
      <c r="W409" s="305" t="s">
        <v>3567</v>
      </c>
      <c r="X409" s="224" t="s">
        <v>563</v>
      </c>
      <c r="Y409" s="299">
        <v>45111.480555555558</v>
      </c>
      <c r="Z409" s="299">
        <v>45119.75</v>
      </c>
      <c r="AA409" s="226">
        <v>45120</v>
      </c>
      <c r="AB409" s="226">
        <v>45120</v>
      </c>
      <c r="AC409" s="306"/>
      <c r="AD409" s="301" t="s">
        <v>3579</v>
      </c>
      <c r="AE409" s="226">
        <v>45119</v>
      </c>
      <c r="AF409" s="301">
        <v>189379</v>
      </c>
      <c r="AG409" s="307">
        <v>2755</v>
      </c>
      <c r="AH409" s="307">
        <v>461.84</v>
      </c>
      <c r="AI409" s="307">
        <v>300.5</v>
      </c>
      <c r="AJ409" s="307">
        <v>263.37</v>
      </c>
      <c r="AK409" s="304">
        <v>338</v>
      </c>
      <c r="AL409" s="309">
        <v>25</v>
      </c>
      <c r="AM409" s="310">
        <v>0</v>
      </c>
      <c r="AN409" s="310">
        <v>250</v>
      </c>
      <c r="AO409" s="310">
        <v>0</v>
      </c>
      <c r="AP409" s="310">
        <v>0</v>
      </c>
      <c r="AQ409" s="310">
        <v>599.14</v>
      </c>
      <c r="AR409" s="304">
        <v>0</v>
      </c>
      <c r="AS409" s="304">
        <v>0</v>
      </c>
      <c r="AT409" s="160">
        <f t="shared" si="27"/>
        <v>4992.8500000000004</v>
      </c>
      <c r="AU409" s="160">
        <f>AT409</f>
        <v>4992.8500000000004</v>
      </c>
      <c r="AV409" s="301"/>
      <c r="AW409" s="301" t="s">
        <v>395</v>
      </c>
      <c r="AX409" s="311">
        <v>0.32430555555555557</v>
      </c>
      <c r="AY409" s="311">
        <v>0.37847222222222227</v>
      </c>
      <c r="AZ409" s="2" t="s">
        <v>613</v>
      </c>
    </row>
    <row r="410" spans="1:52" s="3" customFormat="1" x14ac:dyDescent="0.35">
      <c r="A410" s="380">
        <v>45111.473611111112</v>
      </c>
      <c r="B410" s="436">
        <v>45108</v>
      </c>
      <c r="C410" s="357" t="s">
        <v>604</v>
      </c>
      <c r="D410" s="295" t="s">
        <v>10</v>
      </c>
      <c r="E410" s="295" t="s">
        <v>3564</v>
      </c>
      <c r="F410" s="295" t="s">
        <v>562</v>
      </c>
      <c r="G410" s="295" t="s">
        <v>2109</v>
      </c>
      <c r="H410" s="297" t="s">
        <v>3565</v>
      </c>
      <c r="I410" s="417" t="s">
        <v>3566</v>
      </c>
      <c r="J410" s="295">
        <v>5010</v>
      </c>
      <c r="K410" s="295">
        <v>4700091932</v>
      </c>
      <c r="L410" s="298" t="s">
        <v>606</v>
      </c>
      <c r="M410" s="301" t="s">
        <v>607</v>
      </c>
      <c r="N410" s="301">
        <v>64769</v>
      </c>
      <c r="O410" s="295">
        <v>5</v>
      </c>
      <c r="P410" s="301" t="s">
        <v>648</v>
      </c>
      <c r="Q410" s="303">
        <v>19270.95</v>
      </c>
      <c r="R410" s="303">
        <v>3.802</v>
      </c>
      <c r="S410" s="304">
        <v>365524.36</v>
      </c>
      <c r="T410" s="301" t="s">
        <v>609</v>
      </c>
      <c r="U410" s="298" t="s">
        <v>610</v>
      </c>
      <c r="V410" s="367"/>
      <c r="W410" s="305" t="s">
        <v>3567</v>
      </c>
      <c r="X410" s="224" t="s">
        <v>563</v>
      </c>
      <c r="Y410" s="299">
        <v>45111.480555555558</v>
      </c>
      <c r="Z410" s="299">
        <v>45119.75</v>
      </c>
      <c r="AA410" s="226">
        <v>45120</v>
      </c>
      <c r="AB410" s="226">
        <v>45120</v>
      </c>
      <c r="AC410" s="306"/>
      <c r="AD410" s="301" t="s">
        <v>3579</v>
      </c>
      <c r="AE410" s="226">
        <v>45119</v>
      </c>
      <c r="AF410" s="301">
        <v>189375</v>
      </c>
      <c r="AG410" s="307">
        <v>2755</v>
      </c>
      <c r="AH410" s="307">
        <v>462.09</v>
      </c>
      <c r="AI410" s="307">
        <v>300.5</v>
      </c>
      <c r="AJ410" s="307">
        <v>265.52</v>
      </c>
      <c r="AK410" s="304">
        <v>338</v>
      </c>
      <c r="AL410" s="309">
        <v>25</v>
      </c>
      <c r="AM410" s="310">
        <v>0</v>
      </c>
      <c r="AN410" s="310">
        <v>250</v>
      </c>
      <c r="AO410" s="310">
        <v>0</v>
      </c>
      <c r="AP410" s="310">
        <v>0</v>
      </c>
      <c r="AQ410" s="310">
        <v>599.47</v>
      </c>
      <c r="AR410" s="304">
        <v>0</v>
      </c>
      <c r="AS410" s="304">
        <v>0</v>
      </c>
      <c r="AT410" s="160">
        <f t="shared" si="27"/>
        <v>4995.5800000000008</v>
      </c>
      <c r="AU410" s="160">
        <f t="shared" si="28"/>
        <v>4995.5800000000008</v>
      </c>
      <c r="AV410" s="301"/>
      <c r="AW410" s="301" t="s">
        <v>395</v>
      </c>
      <c r="AX410" s="311">
        <v>0.32430555555555557</v>
      </c>
      <c r="AY410" s="311">
        <v>0.37847222222222227</v>
      </c>
      <c r="AZ410" s="2" t="s">
        <v>613</v>
      </c>
    </row>
    <row r="411" spans="1:52" s="3" customFormat="1" x14ac:dyDescent="0.35">
      <c r="A411" s="380">
        <v>45113.655555555553</v>
      </c>
      <c r="B411" s="436">
        <v>45108</v>
      </c>
      <c r="C411" s="357" t="s">
        <v>604</v>
      </c>
      <c r="D411" s="295" t="s">
        <v>10</v>
      </c>
      <c r="E411" s="295" t="s">
        <v>3580</v>
      </c>
      <c r="F411" s="295" t="s">
        <v>562</v>
      </c>
      <c r="G411" s="295" t="s">
        <v>2109</v>
      </c>
      <c r="H411" s="297" t="s">
        <v>3581</v>
      </c>
      <c r="I411" s="417" t="s">
        <v>3582</v>
      </c>
      <c r="J411" s="295">
        <v>5010</v>
      </c>
      <c r="K411" s="295">
        <v>4700091254</v>
      </c>
      <c r="L411" s="298" t="s">
        <v>606</v>
      </c>
      <c r="M411" s="301" t="s">
        <v>607</v>
      </c>
      <c r="N411" s="301">
        <v>64807</v>
      </c>
      <c r="O411" s="295">
        <v>6</v>
      </c>
      <c r="P411" s="301" t="s">
        <v>616</v>
      </c>
      <c r="Q411" s="303">
        <v>6618.81</v>
      </c>
      <c r="R411" s="303">
        <v>30</v>
      </c>
      <c r="S411" s="304">
        <v>512726.01</v>
      </c>
      <c r="T411" s="301" t="s">
        <v>609</v>
      </c>
      <c r="U411" s="298" t="s">
        <v>610</v>
      </c>
      <c r="V411" s="367"/>
      <c r="W411" s="305" t="s">
        <v>3436</v>
      </c>
      <c r="X411" s="224" t="s">
        <v>2199</v>
      </c>
      <c r="Y411" s="299">
        <v>45113.655555555553</v>
      </c>
      <c r="Z411" s="299">
        <v>45118.291666666664</v>
      </c>
      <c r="AA411" s="226">
        <v>45118</v>
      </c>
      <c r="AB411" s="226">
        <v>45119</v>
      </c>
      <c r="AC411" s="306"/>
      <c r="AD411" s="301" t="s">
        <v>3583</v>
      </c>
      <c r="AE411" s="226">
        <v>45117</v>
      </c>
      <c r="AF411" s="301">
        <v>189064</v>
      </c>
      <c r="AG411" s="307">
        <v>2755</v>
      </c>
      <c r="AH411" s="307">
        <v>478.27</v>
      </c>
      <c r="AI411" s="307">
        <v>291</v>
      </c>
      <c r="AJ411" s="307">
        <v>412.73</v>
      </c>
      <c r="AK411" s="304">
        <v>338</v>
      </c>
      <c r="AL411" s="309">
        <v>25</v>
      </c>
      <c r="AM411" s="310">
        <v>0</v>
      </c>
      <c r="AN411" s="310">
        <v>250</v>
      </c>
      <c r="AO411" s="310">
        <v>0</v>
      </c>
      <c r="AP411" s="310">
        <v>0</v>
      </c>
      <c r="AQ411" s="310">
        <v>620.45000000000005</v>
      </c>
      <c r="AR411" s="304">
        <v>0</v>
      </c>
      <c r="AS411" s="304">
        <v>0</v>
      </c>
      <c r="AT411" s="160">
        <f>SUM(AG411:AQ411)</f>
        <v>5170.45</v>
      </c>
      <c r="AU411" s="160">
        <f>AT411</f>
        <v>5170.45</v>
      </c>
      <c r="AV411" s="301"/>
      <c r="AW411" s="301" t="s">
        <v>395</v>
      </c>
      <c r="AX411" s="311">
        <v>0.34652777777777777</v>
      </c>
      <c r="AY411" s="311">
        <v>0.43541666666666662</v>
      </c>
      <c r="AZ411" s="2" t="s">
        <v>613</v>
      </c>
    </row>
    <row r="412" spans="1:52" s="3" customFormat="1" x14ac:dyDescent="0.35">
      <c r="A412" s="380">
        <v>45113.634722222225</v>
      </c>
      <c r="B412" s="436">
        <v>45108</v>
      </c>
      <c r="C412" s="357" t="s">
        <v>604</v>
      </c>
      <c r="D412" s="295" t="s">
        <v>10</v>
      </c>
      <c r="E412" s="295" t="s">
        <v>3584</v>
      </c>
      <c r="F412" s="295" t="s">
        <v>559</v>
      </c>
      <c r="G412" s="295" t="s">
        <v>2109</v>
      </c>
      <c r="H412" s="297" t="s">
        <v>3585</v>
      </c>
      <c r="I412" s="417" t="s">
        <v>3586</v>
      </c>
      <c r="J412" s="295">
        <v>5014</v>
      </c>
      <c r="K412" s="295" t="s">
        <v>3587</v>
      </c>
      <c r="L412" s="298" t="s">
        <v>606</v>
      </c>
      <c r="M412" s="301" t="s">
        <v>607</v>
      </c>
      <c r="N412" s="301">
        <v>64808</v>
      </c>
      <c r="O412" s="295">
        <v>3</v>
      </c>
      <c r="P412" s="301" t="s">
        <v>616</v>
      </c>
      <c r="Q412" s="303">
        <v>2687</v>
      </c>
      <c r="R412" s="303">
        <v>4.2240000000000002</v>
      </c>
      <c r="S412" s="304">
        <v>17823.11</v>
      </c>
      <c r="T412" s="301" t="s">
        <v>609</v>
      </c>
      <c r="U412" s="298" t="s">
        <v>610</v>
      </c>
      <c r="V412" s="367"/>
      <c r="W412" s="305" t="s">
        <v>3588</v>
      </c>
      <c r="X412" s="224" t="s">
        <v>2603</v>
      </c>
      <c r="Y412" s="299">
        <v>45113.742361111108</v>
      </c>
      <c r="Z412" s="299">
        <v>45118.458333333336</v>
      </c>
      <c r="AA412" s="226">
        <v>45119</v>
      </c>
      <c r="AB412" s="226">
        <v>45119</v>
      </c>
      <c r="AC412" s="306" t="s">
        <v>3589</v>
      </c>
      <c r="AD412" s="301" t="s">
        <v>3583</v>
      </c>
      <c r="AE412" s="226">
        <v>45117</v>
      </c>
      <c r="AF412" s="301">
        <v>189092</v>
      </c>
      <c r="AG412" s="307">
        <v>1990</v>
      </c>
      <c r="AH412" s="307">
        <v>260.76</v>
      </c>
      <c r="AI412" s="307">
        <v>127.2</v>
      </c>
      <c r="AJ412" s="307">
        <v>77.819999999999993</v>
      </c>
      <c r="AK412" s="304">
        <v>0</v>
      </c>
      <c r="AL412" s="309">
        <v>25</v>
      </c>
      <c r="AM412" s="310">
        <v>0</v>
      </c>
      <c r="AN412" s="310">
        <v>0</v>
      </c>
      <c r="AO412" s="310">
        <v>0</v>
      </c>
      <c r="AP412" s="310">
        <v>0</v>
      </c>
      <c r="AQ412" s="310">
        <v>338.29</v>
      </c>
      <c r="AR412" s="304">
        <v>0</v>
      </c>
      <c r="AS412" s="304">
        <v>0</v>
      </c>
      <c r="AT412" s="160">
        <f>SUM(AG412:AQ412)</f>
        <v>2819.07</v>
      </c>
      <c r="AU412" s="160">
        <f>AT412</f>
        <v>2819.07</v>
      </c>
      <c r="AV412" s="301" t="s">
        <v>3590</v>
      </c>
      <c r="AW412" s="301" t="s">
        <v>3591</v>
      </c>
      <c r="AX412" s="311">
        <v>0.35416666666666669</v>
      </c>
      <c r="AY412" s="311">
        <v>0.4458333333333333</v>
      </c>
      <c r="AZ412" s="2" t="s">
        <v>613</v>
      </c>
    </row>
    <row r="413" spans="1:52" s="3" customFormat="1" x14ac:dyDescent="0.35">
      <c r="A413" s="380">
        <v>45113.686111111114</v>
      </c>
      <c r="B413" s="436">
        <v>45108</v>
      </c>
      <c r="C413" s="357" t="s">
        <v>604</v>
      </c>
      <c r="D413" s="295" t="s">
        <v>10</v>
      </c>
      <c r="E413" s="295" t="s">
        <v>3592</v>
      </c>
      <c r="F413" s="295" t="s">
        <v>562</v>
      </c>
      <c r="G413" s="295" t="s">
        <v>2109</v>
      </c>
      <c r="H413" s="297" t="s">
        <v>3593</v>
      </c>
      <c r="I413" s="417" t="s">
        <v>3594</v>
      </c>
      <c r="J413" s="295">
        <v>5010</v>
      </c>
      <c r="K413" s="295" t="s">
        <v>3595</v>
      </c>
      <c r="L413" s="298" t="s">
        <v>606</v>
      </c>
      <c r="M413" s="301" t="s">
        <v>607</v>
      </c>
      <c r="N413" s="301">
        <v>64812</v>
      </c>
      <c r="O413" s="295">
        <v>3</v>
      </c>
      <c r="P413" s="301" t="s">
        <v>648</v>
      </c>
      <c r="Q413" s="303">
        <v>12510</v>
      </c>
      <c r="R413" s="303">
        <v>40</v>
      </c>
      <c r="S413" s="304">
        <v>123766.95</v>
      </c>
      <c r="T413" s="301" t="s">
        <v>609</v>
      </c>
      <c r="U413" s="298" t="s">
        <v>610</v>
      </c>
      <c r="V413" s="367"/>
      <c r="W413" s="305" t="s">
        <v>3596</v>
      </c>
      <c r="X413" s="224" t="s">
        <v>564</v>
      </c>
      <c r="Y413" s="299">
        <v>45113.686111111114</v>
      </c>
      <c r="Z413" s="299">
        <v>45119.375</v>
      </c>
      <c r="AA413" s="226">
        <v>45119</v>
      </c>
      <c r="AB413" s="226">
        <v>45119</v>
      </c>
      <c r="AC413" s="306"/>
      <c r="AD413" s="301" t="s">
        <v>3597</v>
      </c>
      <c r="AE413" s="226">
        <v>45120</v>
      </c>
      <c r="AF413" s="301">
        <v>189495</v>
      </c>
      <c r="AG413" s="307">
        <v>2755</v>
      </c>
      <c r="AH413" s="307">
        <v>433.7</v>
      </c>
      <c r="AI413" s="307">
        <v>300.5</v>
      </c>
      <c r="AJ413" s="307">
        <v>23.77</v>
      </c>
      <c r="AK413" s="304">
        <v>338</v>
      </c>
      <c r="AL413" s="309">
        <v>25</v>
      </c>
      <c r="AM413" s="310">
        <v>0</v>
      </c>
      <c r="AN413" s="310">
        <v>250</v>
      </c>
      <c r="AO413" s="310">
        <v>0</v>
      </c>
      <c r="AP413" s="310">
        <v>0</v>
      </c>
      <c r="AQ413" s="310">
        <v>562.63</v>
      </c>
      <c r="AR413" s="304">
        <v>0</v>
      </c>
      <c r="AS413" s="304">
        <v>0</v>
      </c>
      <c r="AT413" s="160">
        <f t="shared" ref="AT413:AT438" si="29">AG413+AH413+AI413+AJ413+AK413+AL413+AM413+AN413+AO413+AP413+AQ413</f>
        <v>4688.5999999999995</v>
      </c>
      <c r="AU413" s="160">
        <f>AT413</f>
        <v>4688.5999999999995</v>
      </c>
      <c r="AV413" s="301"/>
      <c r="AW413" s="301" t="s">
        <v>395</v>
      </c>
      <c r="AX413" s="311">
        <v>0.50694444444444442</v>
      </c>
      <c r="AY413" s="311">
        <v>0.59375</v>
      </c>
      <c r="AZ413" s="2" t="s">
        <v>613</v>
      </c>
    </row>
    <row r="414" spans="1:52" s="3" customFormat="1" x14ac:dyDescent="0.35">
      <c r="A414" s="380">
        <v>45113.680555555555</v>
      </c>
      <c r="B414" s="436">
        <v>45108</v>
      </c>
      <c r="C414" s="357" t="s">
        <v>604</v>
      </c>
      <c r="D414" s="295" t="s">
        <v>10</v>
      </c>
      <c r="E414" s="295" t="s">
        <v>3598</v>
      </c>
      <c r="F414" s="295" t="s">
        <v>562</v>
      </c>
      <c r="G414" s="295" t="s">
        <v>2109</v>
      </c>
      <c r="H414" s="297" t="s">
        <v>3599</v>
      </c>
      <c r="I414" s="417" t="s">
        <v>3600</v>
      </c>
      <c r="J414" s="295">
        <v>5010</v>
      </c>
      <c r="K414" s="295">
        <v>4700092082</v>
      </c>
      <c r="L414" s="298" t="s">
        <v>606</v>
      </c>
      <c r="M414" s="301" t="s">
        <v>607</v>
      </c>
      <c r="N414" s="301">
        <v>64810</v>
      </c>
      <c r="O414" s="295">
        <v>4</v>
      </c>
      <c r="P414" s="301" t="s">
        <v>648</v>
      </c>
      <c r="Q414" s="303">
        <v>14180</v>
      </c>
      <c r="R414" s="303">
        <v>40</v>
      </c>
      <c r="S414" s="304">
        <v>140901.22</v>
      </c>
      <c r="T414" s="301" t="s">
        <v>609</v>
      </c>
      <c r="U414" s="298" t="s">
        <v>610</v>
      </c>
      <c r="V414" s="367"/>
      <c r="W414" s="305" t="s">
        <v>3601</v>
      </c>
      <c r="X414" s="224" t="s">
        <v>564</v>
      </c>
      <c r="Y414" s="299">
        <v>45113.680555555555</v>
      </c>
      <c r="Z414" s="299">
        <v>45120.333333333336</v>
      </c>
      <c r="AA414" s="226">
        <v>45120</v>
      </c>
      <c r="AB414" s="226">
        <v>45120</v>
      </c>
      <c r="AC414" s="306"/>
      <c r="AD414" s="301" t="s">
        <v>3597</v>
      </c>
      <c r="AE414" s="226">
        <v>45119</v>
      </c>
      <c r="AF414" s="301">
        <v>189448</v>
      </c>
      <c r="AG414" s="307">
        <v>2755</v>
      </c>
      <c r="AH414" s="307">
        <v>386.73</v>
      </c>
      <c r="AI414" s="307">
        <v>221.5</v>
      </c>
      <c r="AJ414" s="307">
        <v>40.9</v>
      </c>
      <c r="AK414" s="304">
        <v>0</v>
      </c>
      <c r="AL414" s="309">
        <v>25</v>
      </c>
      <c r="AM414" s="310">
        <v>0</v>
      </c>
      <c r="AN414" s="310">
        <v>250</v>
      </c>
      <c r="AO414" s="310">
        <v>0</v>
      </c>
      <c r="AP414" s="310">
        <v>0</v>
      </c>
      <c r="AQ414" s="310">
        <v>501.7</v>
      </c>
      <c r="AR414" s="304">
        <v>0</v>
      </c>
      <c r="AS414" s="304">
        <v>0</v>
      </c>
      <c r="AT414" s="160">
        <f t="shared" si="29"/>
        <v>4180.83</v>
      </c>
      <c r="AU414" s="160">
        <f t="shared" ref="AU414:AU438" si="30">AT414</f>
        <v>4180.83</v>
      </c>
      <c r="AV414" s="301"/>
      <c r="AW414" s="301" t="s">
        <v>395</v>
      </c>
      <c r="AX414" s="311">
        <v>0.4861111111111111</v>
      </c>
      <c r="AY414" s="311">
        <v>0.60069444444444442</v>
      </c>
      <c r="AZ414" s="2" t="s">
        <v>613</v>
      </c>
    </row>
    <row r="415" spans="1:52" s="3" customFormat="1" x14ac:dyDescent="0.35">
      <c r="A415" s="380">
        <v>45112.675694444442</v>
      </c>
      <c r="B415" s="436">
        <v>45108</v>
      </c>
      <c r="C415" s="357" t="s">
        <v>604</v>
      </c>
      <c r="D415" s="295" t="s">
        <v>10</v>
      </c>
      <c r="E415" s="295" t="s">
        <v>3602</v>
      </c>
      <c r="F415" s="295" t="s">
        <v>562</v>
      </c>
      <c r="G415" s="295" t="s">
        <v>2109</v>
      </c>
      <c r="H415" s="297" t="s">
        <v>3603</v>
      </c>
      <c r="I415" s="417" t="s">
        <v>3604</v>
      </c>
      <c r="J415" s="295">
        <v>5010</v>
      </c>
      <c r="K415" s="295">
        <v>4700091722</v>
      </c>
      <c r="L415" s="298" t="s">
        <v>606</v>
      </c>
      <c r="M415" s="301" t="s">
        <v>607</v>
      </c>
      <c r="N415" s="301">
        <v>64794</v>
      </c>
      <c r="O415" s="295">
        <v>5</v>
      </c>
      <c r="P415" s="301" t="s">
        <v>648</v>
      </c>
      <c r="Q415" s="303">
        <v>20499.32</v>
      </c>
      <c r="R415" s="303">
        <v>3.6480000000000001</v>
      </c>
      <c r="S415" s="304">
        <v>393102.32</v>
      </c>
      <c r="T415" s="301" t="s">
        <v>609</v>
      </c>
      <c r="U415" s="298" t="s">
        <v>610</v>
      </c>
      <c r="V415" s="367"/>
      <c r="W415" s="305" t="s">
        <v>3605</v>
      </c>
      <c r="X415" s="224" t="s">
        <v>563</v>
      </c>
      <c r="Y415" s="299">
        <v>45112.675694444442</v>
      </c>
      <c r="Z415" s="299">
        <v>45120.708333333336</v>
      </c>
      <c r="AA415" s="226">
        <v>45121</v>
      </c>
      <c r="AB415" s="226">
        <v>45121</v>
      </c>
      <c r="AC415" s="306"/>
      <c r="AD415" s="301" t="s">
        <v>3606</v>
      </c>
      <c r="AE415" s="226">
        <v>45120</v>
      </c>
      <c r="AF415" s="301">
        <v>189522</v>
      </c>
      <c r="AG415" s="307">
        <v>2755</v>
      </c>
      <c r="AH415" s="307">
        <v>465.33</v>
      </c>
      <c r="AI415" s="307">
        <v>300.5</v>
      </c>
      <c r="AJ415" s="307">
        <v>293.10000000000002</v>
      </c>
      <c r="AK415" s="304">
        <v>338</v>
      </c>
      <c r="AL415" s="309">
        <v>25</v>
      </c>
      <c r="AM415" s="310">
        <v>0</v>
      </c>
      <c r="AN415" s="310">
        <v>250</v>
      </c>
      <c r="AO415" s="310">
        <v>0</v>
      </c>
      <c r="AP415" s="310">
        <v>0</v>
      </c>
      <c r="AQ415" s="310">
        <v>603.66999999999996</v>
      </c>
      <c r="AR415" s="304">
        <v>0</v>
      </c>
      <c r="AS415" s="304">
        <v>0</v>
      </c>
      <c r="AT415" s="160">
        <f t="shared" si="29"/>
        <v>5030.6000000000004</v>
      </c>
      <c r="AU415" s="160">
        <f t="shared" si="30"/>
        <v>5030.6000000000004</v>
      </c>
      <c r="AV415" s="301"/>
      <c r="AW415" s="301" t="s">
        <v>395</v>
      </c>
      <c r="AX415" s="311">
        <v>0.33611111111111108</v>
      </c>
      <c r="AY415" s="311">
        <v>0.41319444444444442</v>
      </c>
      <c r="AZ415" s="2" t="s">
        <v>613</v>
      </c>
    </row>
    <row r="416" spans="1:52" s="3" customFormat="1" x14ac:dyDescent="0.35">
      <c r="A416" s="380">
        <v>45112.675694444442</v>
      </c>
      <c r="B416" s="436">
        <v>45108</v>
      </c>
      <c r="C416" s="357" t="s">
        <v>604</v>
      </c>
      <c r="D416" s="295" t="s">
        <v>10</v>
      </c>
      <c r="E416" s="295" t="s">
        <v>3602</v>
      </c>
      <c r="F416" s="295" t="s">
        <v>562</v>
      </c>
      <c r="G416" s="295" t="s">
        <v>2109</v>
      </c>
      <c r="H416" s="297" t="s">
        <v>3603</v>
      </c>
      <c r="I416" s="417" t="s">
        <v>3604</v>
      </c>
      <c r="J416" s="295">
        <v>5010</v>
      </c>
      <c r="K416" s="295">
        <v>4700091722</v>
      </c>
      <c r="L416" s="298" t="s">
        <v>606</v>
      </c>
      <c r="M416" s="301" t="s">
        <v>607</v>
      </c>
      <c r="N416" s="301">
        <v>64795</v>
      </c>
      <c r="O416" s="295">
        <v>5</v>
      </c>
      <c r="P416" s="301" t="s">
        <v>648</v>
      </c>
      <c r="Q416" s="303">
        <v>18571.169999999998</v>
      </c>
      <c r="R416" s="303">
        <v>3.2810000000000001</v>
      </c>
      <c r="S416" s="304">
        <v>356127.35</v>
      </c>
      <c r="T416" s="301" t="s">
        <v>609</v>
      </c>
      <c r="U416" s="298" t="s">
        <v>610</v>
      </c>
      <c r="V416" s="367"/>
      <c r="W416" s="305" t="s">
        <v>3605</v>
      </c>
      <c r="X416" s="224" t="s">
        <v>563</v>
      </c>
      <c r="Y416" s="299">
        <v>45112.675694444442</v>
      </c>
      <c r="Z416" s="299">
        <v>45120.75</v>
      </c>
      <c r="AA416" s="226">
        <v>45121</v>
      </c>
      <c r="AB416" s="226">
        <v>45121</v>
      </c>
      <c r="AC416" s="306"/>
      <c r="AD416" s="301" t="s">
        <v>3606</v>
      </c>
      <c r="AE416" s="226">
        <v>45120</v>
      </c>
      <c r="AF416" s="301">
        <v>189523</v>
      </c>
      <c r="AG416" s="307">
        <v>2755</v>
      </c>
      <c r="AH416" s="307">
        <v>460.99</v>
      </c>
      <c r="AI416" s="307">
        <v>300.5</v>
      </c>
      <c r="AJ416" s="307">
        <v>256.13</v>
      </c>
      <c r="AK416" s="304">
        <v>338</v>
      </c>
      <c r="AL416" s="309">
        <v>25</v>
      </c>
      <c r="AM416" s="310">
        <v>0</v>
      </c>
      <c r="AN416" s="310">
        <v>250</v>
      </c>
      <c r="AO416" s="310">
        <v>0</v>
      </c>
      <c r="AP416" s="310">
        <v>0</v>
      </c>
      <c r="AQ416" s="310">
        <v>598.04</v>
      </c>
      <c r="AR416" s="304">
        <v>0</v>
      </c>
      <c r="AS416" s="304">
        <v>0</v>
      </c>
      <c r="AT416" s="160">
        <f t="shared" si="29"/>
        <v>4983.66</v>
      </c>
      <c r="AU416" s="160">
        <f t="shared" si="30"/>
        <v>4983.66</v>
      </c>
      <c r="AV416" s="301"/>
      <c r="AW416" s="301" t="s">
        <v>395</v>
      </c>
      <c r="AX416" s="311">
        <v>0.32361111111111113</v>
      </c>
      <c r="AY416" s="311">
        <v>0.3972222222222222</v>
      </c>
      <c r="AZ416" s="2" t="s">
        <v>613</v>
      </c>
    </row>
    <row r="417" spans="1:52" s="3" customFormat="1" x14ac:dyDescent="0.35">
      <c r="A417" s="380">
        <v>45112.675694444442</v>
      </c>
      <c r="B417" s="436">
        <v>45108</v>
      </c>
      <c r="C417" s="357" t="s">
        <v>604</v>
      </c>
      <c r="D417" s="295" t="s">
        <v>10</v>
      </c>
      <c r="E417" s="295" t="s">
        <v>3602</v>
      </c>
      <c r="F417" s="295" t="s">
        <v>562</v>
      </c>
      <c r="G417" s="295" t="s">
        <v>2109</v>
      </c>
      <c r="H417" s="297" t="s">
        <v>3603</v>
      </c>
      <c r="I417" s="417" t="s">
        <v>3604</v>
      </c>
      <c r="J417" s="295">
        <v>5010</v>
      </c>
      <c r="K417" s="295">
        <v>4700091722</v>
      </c>
      <c r="L417" s="298" t="s">
        <v>606</v>
      </c>
      <c r="M417" s="301" t="s">
        <v>607</v>
      </c>
      <c r="N417" s="301">
        <v>64796</v>
      </c>
      <c r="O417" s="295">
        <v>5</v>
      </c>
      <c r="P417" s="301" t="s">
        <v>648</v>
      </c>
      <c r="Q417" s="303">
        <v>20600.8</v>
      </c>
      <c r="R417" s="303">
        <v>3.6789999999999998</v>
      </c>
      <c r="S417" s="304">
        <v>395048.38</v>
      </c>
      <c r="T417" s="301" t="s">
        <v>609</v>
      </c>
      <c r="U417" s="298" t="s">
        <v>610</v>
      </c>
      <c r="V417" s="367"/>
      <c r="W417" s="305" t="s">
        <v>3605</v>
      </c>
      <c r="X417" s="224" t="s">
        <v>563</v>
      </c>
      <c r="Y417" s="299">
        <v>45112.675694444442</v>
      </c>
      <c r="Z417" s="299">
        <v>45120.75</v>
      </c>
      <c r="AA417" s="226">
        <v>45121</v>
      </c>
      <c r="AB417" s="226">
        <v>45121</v>
      </c>
      <c r="AC417" s="306"/>
      <c r="AD417" s="301" t="s">
        <v>3606</v>
      </c>
      <c r="AE417" s="226">
        <v>45120</v>
      </c>
      <c r="AF417" s="301">
        <v>189519</v>
      </c>
      <c r="AG417" s="307">
        <v>2755</v>
      </c>
      <c r="AH417" s="307">
        <v>465.56</v>
      </c>
      <c r="AI417" s="307">
        <v>300.5</v>
      </c>
      <c r="AJ417" s="307">
        <v>295.05</v>
      </c>
      <c r="AK417" s="304">
        <v>338</v>
      </c>
      <c r="AL417" s="309">
        <v>25</v>
      </c>
      <c r="AM417" s="310">
        <v>0</v>
      </c>
      <c r="AN417" s="310">
        <v>250</v>
      </c>
      <c r="AO417" s="310">
        <v>0</v>
      </c>
      <c r="AP417" s="310">
        <v>0</v>
      </c>
      <c r="AQ417" s="310">
        <v>603.97</v>
      </c>
      <c r="AR417" s="304">
        <v>0</v>
      </c>
      <c r="AS417" s="304">
        <v>0</v>
      </c>
      <c r="AT417" s="160">
        <f t="shared" si="29"/>
        <v>5033.0800000000008</v>
      </c>
      <c r="AU417" s="160">
        <f t="shared" si="30"/>
        <v>5033.0800000000008</v>
      </c>
      <c r="AV417" s="301"/>
      <c r="AW417" s="301" t="s">
        <v>395</v>
      </c>
      <c r="AX417" s="311">
        <v>0.31805555555555554</v>
      </c>
      <c r="AY417" s="311">
        <v>0.38472222222222219</v>
      </c>
      <c r="AZ417" s="2" t="s">
        <v>613</v>
      </c>
    </row>
    <row r="418" spans="1:52" s="3" customFormat="1" x14ac:dyDescent="0.35">
      <c r="A418" s="380">
        <v>45112.675694444442</v>
      </c>
      <c r="B418" s="436">
        <v>45108</v>
      </c>
      <c r="C418" s="357" t="s">
        <v>604</v>
      </c>
      <c r="D418" s="295" t="s">
        <v>10</v>
      </c>
      <c r="E418" s="295" t="s">
        <v>3602</v>
      </c>
      <c r="F418" s="295" t="s">
        <v>562</v>
      </c>
      <c r="G418" s="295" t="s">
        <v>2109</v>
      </c>
      <c r="H418" s="297" t="s">
        <v>3603</v>
      </c>
      <c r="I418" s="417" t="s">
        <v>3604</v>
      </c>
      <c r="J418" s="295">
        <v>5010</v>
      </c>
      <c r="K418" s="295">
        <v>4700091722</v>
      </c>
      <c r="L418" s="298" t="s">
        <v>606</v>
      </c>
      <c r="M418" s="301" t="s">
        <v>607</v>
      </c>
      <c r="N418" s="301">
        <v>64805</v>
      </c>
      <c r="O418" s="295">
        <v>6</v>
      </c>
      <c r="P418" s="301" t="s">
        <v>648</v>
      </c>
      <c r="Q418" s="303">
        <v>15893.83</v>
      </c>
      <c r="R418" s="303">
        <v>3.9540000000000002</v>
      </c>
      <c r="S418" s="304">
        <v>304785.65999999997</v>
      </c>
      <c r="T418" s="301" t="s">
        <v>609</v>
      </c>
      <c r="U418" s="298" t="s">
        <v>610</v>
      </c>
      <c r="V418" s="367"/>
      <c r="W418" s="305" t="s">
        <v>3605</v>
      </c>
      <c r="X418" s="224" t="s">
        <v>563</v>
      </c>
      <c r="Y418" s="299">
        <v>45112.675694444442</v>
      </c>
      <c r="Z418" s="299">
        <v>45120.708333333336</v>
      </c>
      <c r="AA418" s="226">
        <v>45121</v>
      </c>
      <c r="AB418" s="226">
        <v>45121</v>
      </c>
      <c r="AC418" s="306"/>
      <c r="AD418" s="301" t="s">
        <v>3606</v>
      </c>
      <c r="AE418" s="226">
        <v>45120</v>
      </c>
      <c r="AF418" s="301">
        <v>189518</v>
      </c>
      <c r="AG418" s="307">
        <v>2755</v>
      </c>
      <c r="AH418" s="307">
        <v>454.96</v>
      </c>
      <c r="AI418" s="307">
        <v>300.5</v>
      </c>
      <c r="AJ418" s="307">
        <v>204.79</v>
      </c>
      <c r="AK418" s="304">
        <v>338</v>
      </c>
      <c r="AL418" s="309">
        <v>25</v>
      </c>
      <c r="AM418" s="310">
        <v>0</v>
      </c>
      <c r="AN418" s="310">
        <v>250</v>
      </c>
      <c r="AO418" s="310">
        <v>0</v>
      </c>
      <c r="AP418" s="310">
        <v>0</v>
      </c>
      <c r="AQ418" s="310">
        <v>590.22</v>
      </c>
      <c r="AR418" s="304">
        <v>0</v>
      </c>
      <c r="AS418" s="304">
        <v>0</v>
      </c>
      <c r="AT418" s="160">
        <f t="shared" si="29"/>
        <v>4918.47</v>
      </c>
      <c r="AU418" s="160">
        <f>AT418</f>
        <v>4918.47</v>
      </c>
      <c r="AV418" s="301"/>
      <c r="AW418" s="301" t="s">
        <v>395</v>
      </c>
      <c r="AX418" s="311">
        <v>0.34027777777777773</v>
      </c>
      <c r="AY418" s="311">
        <v>0.4236111111111111</v>
      </c>
      <c r="AZ418" s="2" t="s">
        <v>613</v>
      </c>
    </row>
    <row r="419" spans="1:52" s="3" customFormat="1" x14ac:dyDescent="0.35">
      <c r="A419" s="380">
        <v>45112.675694444442</v>
      </c>
      <c r="B419" s="436">
        <v>45108</v>
      </c>
      <c r="C419" s="357" t="s">
        <v>604</v>
      </c>
      <c r="D419" s="295" t="s">
        <v>10</v>
      </c>
      <c r="E419" s="295" t="s">
        <v>3602</v>
      </c>
      <c r="F419" s="295" t="s">
        <v>562</v>
      </c>
      <c r="G419" s="295" t="s">
        <v>2109</v>
      </c>
      <c r="H419" s="297" t="s">
        <v>3603</v>
      </c>
      <c r="I419" s="417" t="s">
        <v>3604</v>
      </c>
      <c r="J419" s="295">
        <v>5010</v>
      </c>
      <c r="K419" s="295">
        <v>4700091722</v>
      </c>
      <c r="L419" s="298" t="s">
        <v>606</v>
      </c>
      <c r="M419" s="301" t="s">
        <v>607</v>
      </c>
      <c r="N419" s="301">
        <v>64797</v>
      </c>
      <c r="O419" s="295">
        <v>5</v>
      </c>
      <c r="P419" s="301" t="s">
        <v>648</v>
      </c>
      <c r="Q419" s="303">
        <v>21717.11</v>
      </c>
      <c r="R419" s="303">
        <v>3.923</v>
      </c>
      <c r="S419" s="304">
        <v>416454.94</v>
      </c>
      <c r="T419" s="301" t="s">
        <v>609</v>
      </c>
      <c r="U419" s="298" t="s">
        <v>610</v>
      </c>
      <c r="V419" s="367"/>
      <c r="W419" s="305" t="s">
        <v>3605</v>
      </c>
      <c r="X419" s="224" t="s">
        <v>563</v>
      </c>
      <c r="Y419" s="299">
        <v>45112.675694444442</v>
      </c>
      <c r="Z419" s="299">
        <v>45121.708333333336</v>
      </c>
      <c r="AA419" s="226">
        <v>45122</v>
      </c>
      <c r="AB419" s="226">
        <v>45122</v>
      </c>
      <c r="AC419" s="306"/>
      <c r="AD419" s="301" t="s">
        <v>3607</v>
      </c>
      <c r="AE419" s="226">
        <v>45121</v>
      </c>
      <c r="AF419" s="301">
        <v>189686</v>
      </c>
      <c r="AG419" s="307">
        <v>2755</v>
      </c>
      <c r="AH419" s="307">
        <v>468.07</v>
      </c>
      <c r="AI419" s="307">
        <v>300.5</v>
      </c>
      <c r="AJ419" s="307">
        <v>316.45</v>
      </c>
      <c r="AK419" s="304">
        <v>338</v>
      </c>
      <c r="AL419" s="309">
        <v>25</v>
      </c>
      <c r="AM419" s="310">
        <v>0</v>
      </c>
      <c r="AN419" s="310">
        <v>250</v>
      </c>
      <c r="AO419" s="310">
        <v>0</v>
      </c>
      <c r="AP419" s="310">
        <v>0</v>
      </c>
      <c r="AQ419" s="310">
        <v>607.23</v>
      </c>
      <c r="AR419" s="304">
        <v>0</v>
      </c>
      <c r="AS419" s="304">
        <v>0</v>
      </c>
      <c r="AT419" s="160">
        <f t="shared" si="29"/>
        <v>5060.25</v>
      </c>
      <c r="AU419" s="160">
        <f t="shared" si="30"/>
        <v>5060.25</v>
      </c>
      <c r="AV419" s="301"/>
      <c r="AW419" s="301" t="s">
        <v>395</v>
      </c>
      <c r="AX419" s="311">
        <v>0.31597222222222221</v>
      </c>
      <c r="AY419" s="311">
        <v>0.35347222222222219</v>
      </c>
      <c r="AZ419" s="2" t="s">
        <v>613</v>
      </c>
    </row>
    <row r="420" spans="1:52" s="3" customFormat="1" x14ac:dyDescent="0.35">
      <c r="A420" s="380">
        <v>45112.675694444442</v>
      </c>
      <c r="B420" s="436">
        <v>45108</v>
      </c>
      <c r="C420" s="357" t="s">
        <v>604</v>
      </c>
      <c r="D420" s="295" t="s">
        <v>10</v>
      </c>
      <c r="E420" s="295" t="s">
        <v>3602</v>
      </c>
      <c r="F420" s="295" t="s">
        <v>562</v>
      </c>
      <c r="G420" s="295" t="s">
        <v>2109</v>
      </c>
      <c r="H420" s="297" t="s">
        <v>3603</v>
      </c>
      <c r="I420" s="417" t="s">
        <v>3604</v>
      </c>
      <c r="J420" s="295">
        <v>5010</v>
      </c>
      <c r="K420" s="295">
        <v>4700091722</v>
      </c>
      <c r="L420" s="298" t="s">
        <v>606</v>
      </c>
      <c r="M420" s="301" t="s">
        <v>607</v>
      </c>
      <c r="N420" s="301">
        <v>64798</v>
      </c>
      <c r="O420" s="295">
        <v>5</v>
      </c>
      <c r="P420" s="301" t="s">
        <v>648</v>
      </c>
      <c r="Q420" s="303">
        <v>18672.650000000001</v>
      </c>
      <c r="R420" s="303">
        <v>3.2989999999999999</v>
      </c>
      <c r="S420" s="304">
        <v>358073.41</v>
      </c>
      <c r="T420" s="301" t="s">
        <v>609</v>
      </c>
      <c r="U420" s="298" t="s">
        <v>610</v>
      </c>
      <c r="V420" s="367"/>
      <c r="W420" s="305" t="s">
        <v>3605</v>
      </c>
      <c r="X420" s="224" t="s">
        <v>563</v>
      </c>
      <c r="Y420" s="299">
        <v>45112.675694444442</v>
      </c>
      <c r="Z420" s="299">
        <v>45121.708333333336</v>
      </c>
      <c r="AA420" s="226">
        <v>45122</v>
      </c>
      <c r="AB420" s="226">
        <v>45122</v>
      </c>
      <c r="AC420" s="306"/>
      <c r="AD420" s="301" t="s">
        <v>3607</v>
      </c>
      <c r="AE420" s="226">
        <v>45121</v>
      </c>
      <c r="AF420" s="301">
        <v>189687</v>
      </c>
      <c r="AG420" s="307">
        <v>2755</v>
      </c>
      <c r="AH420" s="307">
        <v>461.22</v>
      </c>
      <c r="AI420" s="307">
        <v>300.5</v>
      </c>
      <c r="AJ420" s="307">
        <v>258.07</v>
      </c>
      <c r="AK420" s="304">
        <v>338</v>
      </c>
      <c r="AL420" s="309">
        <v>25</v>
      </c>
      <c r="AM420" s="310">
        <v>0</v>
      </c>
      <c r="AN420" s="310">
        <v>250</v>
      </c>
      <c r="AO420" s="310">
        <v>0</v>
      </c>
      <c r="AP420" s="310">
        <v>0</v>
      </c>
      <c r="AQ420" s="310">
        <v>598.33000000000004</v>
      </c>
      <c r="AR420" s="304">
        <v>0</v>
      </c>
      <c r="AS420" s="304">
        <v>0</v>
      </c>
      <c r="AT420" s="160">
        <f t="shared" si="29"/>
        <v>4986.1200000000008</v>
      </c>
      <c r="AU420" s="160">
        <f t="shared" si="30"/>
        <v>4986.1200000000008</v>
      </c>
      <c r="AV420" s="301"/>
      <c r="AW420" s="301" t="s">
        <v>395</v>
      </c>
      <c r="AX420" s="311">
        <v>0.33819444444444446</v>
      </c>
      <c r="AY420" s="311">
        <v>0.40972222222222227</v>
      </c>
      <c r="AZ420" s="2" t="s">
        <v>613</v>
      </c>
    </row>
    <row r="421" spans="1:52" s="3" customFormat="1" x14ac:dyDescent="0.35">
      <c r="A421" s="380">
        <v>45112.675694444442</v>
      </c>
      <c r="B421" s="436">
        <v>45108</v>
      </c>
      <c r="C421" s="357" t="s">
        <v>604</v>
      </c>
      <c r="D421" s="295" t="s">
        <v>10</v>
      </c>
      <c r="E421" s="295" t="s">
        <v>3602</v>
      </c>
      <c r="F421" s="295" t="s">
        <v>562</v>
      </c>
      <c r="G421" s="295" t="s">
        <v>2109</v>
      </c>
      <c r="H421" s="297" t="s">
        <v>3603</v>
      </c>
      <c r="I421" s="417" t="s">
        <v>3604</v>
      </c>
      <c r="J421" s="295">
        <v>5010</v>
      </c>
      <c r="K421" s="295">
        <v>4700091722</v>
      </c>
      <c r="L421" s="298" t="s">
        <v>606</v>
      </c>
      <c r="M421" s="301" t="s">
        <v>607</v>
      </c>
      <c r="N421" s="301">
        <v>64799</v>
      </c>
      <c r="O421" s="295">
        <v>5</v>
      </c>
      <c r="P421" s="301" t="s">
        <v>648</v>
      </c>
      <c r="Q421" s="303">
        <v>19332.98</v>
      </c>
      <c r="R421" s="303">
        <v>3.411</v>
      </c>
      <c r="S421" s="304">
        <v>370722.74</v>
      </c>
      <c r="T421" s="301" t="s">
        <v>609</v>
      </c>
      <c r="U421" s="298" t="s">
        <v>610</v>
      </c>
      <c r="V421" s="367"/>
      <c r="W421" s="305" t="s">
        <v>3605</v>
      </c>
      <c r="X421" s="224" t="s">
        <v>563</v>
      </c>
      <c r="Y421" s="299">
        <v>45112.675694444442</v>
      </c>
      <c r="Z421" s="299">
        <v>45121.75</v>
      </c>
      <c r="AA421" s="226">
        <v>45122</v>
      </c>
      <c r="AB421" s="226">
        <v>45122</v>
      </c>
      <c r="AC421" s="306"/>
      <c r="AD421" s="301" t="s">
        <v>3607</v>
      </c>
      <c r="AE421" s="226">
        <v>45120</v>
      </c>
      <c r="AF421" s="301">
        <v>189685</v>
      </c>
      <c r="AG421" s="307">
        <v>2755</v>
      </c>
      <c r="AH421" s="307">
        <v>462.7</v>
      </c>
      <c r="AI421" s="307">
        <v>300.5</v>
      </c>
      <c r="AJ421" s="307">
        <v>270.72000000000003</v>
      </c>
      <c r="AK421" s="304">
        <v>338</v>
      </c>
      <c r="AL421" s="309">
        <v>25</v>
      </c>
      <c r="AM421" s="310">
        <v>0</v>
      </c>
      <c r="AN421" s="310">
        <v>250</v>
      </c>
      <c r="AO421" s="310">
        <v>0</v>
      </c>
      <c r="AP421" s="310">
        <v>0</v>
      </c>
      <c r="AQ421" s="310">
        <v>600.26</v>
      </c>
      <c r="AR421" s="304">
        <v>0</v>
      </c>
      <c r="AS421" s="304">
        <v>0</v>
      </c>
      <c r="AT421" s="160">
        <f t="shared" si="29"/>
        <v>5002.18</v>
      </c>
      <c r="AU421" s="160">
        <f t="shared" si="30"/>
        <v>5002.18</v>
      </c>
      <c r="AV421" s="301"/>
      <c r="AW421" s="301" t="s">
        <v>395</v>
      </c>
      <c r="AX421" s="311">
        <v>0.3263888888888889</v>
      </c>
      <c r="AY421" s="311">
        <v>0.3611111111111111</v>
      </c>
      <c r="AZ421" s="2" t="s">
        <v>613</v>
      </c>
    </row>
    <row r="422" spans="1:52" s="3" customFormat="1" x14ac:dyDescent="0.35">
      <c r="A422" s="380">
        <v>45112.675694444442</v>
      </c>
      <c r="B422" s="436">
        <v>45108</v>
      </c>
      <c r="C422" s="357" t="s">
        <v>604</v>
      </c>
      <c r="D422" s="295" t="s">
        <v>10</v>
      </c>
      <c r="E422" s="295" t="s">
        <v>3602</v>
      </c>
      <c r="F422" s="295" t="s">
        <v>562</v>
      </c>
      <c r="G422" s="295" t="s">
        <v>2109</v>
      </c>
      <c r="H422" s="297" t="s">
        <v>3603</v>
      </c>
      <c r="I422" s="417" t="s">
        <v>3604</v>
      </c>
      <c r="J422" s="295">
        <v>5010</v>
      </c>
      <c r="K422" s="295">
        <v>4700091722</v>
      </c>
      <c r="L422" s="298" t="s">
        <v>606</v>
      </c>
      <c r="M422" s="301" t="s">
        <v>607</v>
      </c>
      <c r="N422" s="301">
        <v>64800</v>
      </c>
      <c r="O422" s="295">
        <v>5</v>
      </c>
      <c r="P422" s="301" t="s">
        <v>648</v>
      </c>
      <c r="Q422" s="303">
        <v>20022.36</v>
      </c>
      <c r="R422" s="303">
        <v>3.5649999999999999</v>
      </c>
      <c r="S422" s="304">
        <v>383955.89</v>
      </c>
      <c r="T422" s="301" t="s">
        <v>609</v>
      </c>
      <c r="U422" s="298" t="s">
        <v>610</v>
      </c>
      <c r="V422" s="367"/>
      <c r="W422" s="305" t="s">
        <v>3605</v>
      </c>
      <c r="X422" s="224" t="s">
        <v>563</v>
      </c>
      <c r="Y422" s="299">
        <v>45112.675694444442</v>
      </c>
      <c r="Z422" s="299">
        <v>45121.75</v>
      </c>
      <c r="AA422" s="226">
        <v>45122</v>
      </c>
      <c r="AB422" s="226">
        <v>45122</v>
      </c>
      <c r="AC422" s="306"/>
      <c r="AD422" s="301" t="s">
        <v>3607</v>
      </c>
      <c r="AE422" s="226">
        <v>45121</v>
      </c>
      <c r="AF422" s="301">
        <v>189691</v>
      </c>
      <c r="AG422" s="307">
        <v>2755</v>
      </c>
      <c r="AH422" s="307">
        <v>464.26</v>
      </c>
      <c r="AI422" s="307">
        <v>300.5</v>
      </c>
      <c r="AJ422" s="307">
        <v>283.95999999999998</v>
      </c>
      <c r="AK422" s="304">
        <v>338</v>
      </c>
      <c r="AL422" s="309">
        <v>25</v>
      </c>
      <c r="AM422" s="310">
        <v>0</v>
      </c>
      <c r="AN422" s="310">
        <v>250</v>
      </c>
      <c r="AO422" s="310">
        <v>0</v>
      </c>
      <c r="AP422" s="310">
        <v>0</v>
      </c>
      <c r="AQ422" s="310">
        <v>602.28</v>
      </c>
      <c r="AR422" s="304">
        <v>0</v>
      </c>
      <c r="AS422" s="304">
        <v>0</v>
      </c>
      <c r="AT422" s="160">
        <f t="shared" si="29"/>
        <v>5019</v>
      </c>
      <c r="AU422" s="160">
        <f t="shared" si="30"/>
        <v>5019</v>
      </c>
      <c r="AV422" s="301"/>
      <c r="AW422" s="301" t="s">
        <v>395</v>
      </c>
      <c r="AX422" s="311">
        <v>0.32430555555555557</v>
      </c>
      <c r="AY422" s="311">
        <v>0.3611111111111111</v>
      </c>
      <c r="AZ422" s="2" t="s">
        <v>613</v>
      </c>
    </row>
    <row r="423" spans="1:52" s="3" customFormat="1" x14ac:dyDescent="0.35">
      <c r="A423" s="380">
        <v>45112.675694444442</v>
      </c>
      <c r="B423" s="436">
        <v>45108</v>
      </c>
      <c r="C423" s="357" t="s">
        <v>604</v>
      </c>
      <c r="D423" s="295" t="s">
        <v>10</v>
      </c>
      <c r="E423" s="295" t="s">
        <v>3602</v>
      </c>
      <c r="F423" s="295" t="s">
        <v>562</v>
      </c>
      <c r="G423" s="295" t="s">
        <v>2109</v>
      </c>
      <c r="H423" s="297" t="s">
        <v>3603</v>
      </c>
      <c r="I423" s="417" t="s">
        <v>3604</v>
      </c>
      <c r="J423" s="295">
        <v>5010</v>
      </c>
      <c r="K423" s="295">
        <v>4700091722</v>
      </c>
      <c r="L423" s="298" t="s">
        <v>606</v>
      </c>
      <c r="M423" s="301" t="s">
        <v>607</v>
      </c>
      <c r="N423" s="301">
        <v>64801</v>
      </c>
      <c r="O423" s="295">
        <v>6</v>
      </c>
      <c r="P423" s="301" t="s">
        <v>648</v>
      </c>
      <c r="Q423" s="303">
        <v>19585.990000000002</v>
      </c>
      <c r="R423" s="303">
        <v>3.9430000000000001</v>
      </c>
      <c r="S423" s="304">
        <v>375587.87</v>
      </c>
      <c r="T423" s="301" t="s">
        <v>609</v>
      </c>
      <c r="U423" s="298" t="s">
        <v>610</v>
      </c>
      <c r="V423" s="367"/>
      <c r="W423" s="305" t="s">
        <v>3605</v>
      </c>
      <c r="X423" s="224" t="s">
        <v>563</v>
      </c>
      <c r="Y423" s="299">
        <v>45112.675694444442</v>
      </c>
      <c r="Z423" s="299">
        <v>45124.708333333336</v>
      </c>
      <c r="AA423" s="226">
        <v>45125</v>
      </c>
      <c r="AB423" s="226">
        <v>45125</v>
      </c>
      <c r="AC423" s="306"/>
      <c r="AD423" s="301" t="s">
        <v>3608</v>
      </c>
      <c r="AE423" s="226">
        <v>45124</v>
      </c>
      <c r="AF423" s="301">
        <v>189877</v>
      </c>
      <c r="AG423" s="307">
        <v>2755</v>
      </c>
      <c r="AH423" s="307">
        <v>463.27</v>
      </c>
      <c r="AI423" s="307">
        <v>300.5</v>
      </c>
      <c r="AJ423" s="307">
        <v>275.58999999999997</v>
      </c>
      <c r="AK423" s="304">
        <v>338</v>
      </c>
      <c r="AL423" s="309">
        <v>25</v>
      </c>
      <c r="AM423" s="310">
        <v>0</v>
      </c>
      <c r="AN423" s="310">
        <v>250</v>
      </c>
      <c r="AO423" s="310">
        <v>0</v>
      </c>
      <c r="AP423" s="310">
        <v>0</v>
      </c>
      <c r="AQ423" s="310">
        <v>601</v>
      </c>
      <c r="AR423" s="304">
        <v>0</v>
      </c>
      <c r="AS423" s="304">
        <v>0</v>
      </c>
      <c r="AT423" s="160">
        <f t="shared" si="29"/>
        <v>5008.3600000000006</v>
      </c>
      <c r="AU423" s="160">
        <f t="shared" si="30"/>
        <v>5008.3600000000006</v>
      </c>
      <c r="AV423" s="301"/>
      <c r="AW423" s="301" t="s">
        <v>395</v>
      </c>
      <c r="AX423" s="311">
        <v>0.34027777777777773</v>
      </c>
      <c r="AY423" s="311">
        <v>0.4201388888888889</v>
      </c>
      <c r="AZ423" s="2" t="s">
        <v>613</v>
      </c>
    </row>
    <row r="424" spans="1:52" s="3" customFormat="1" x14ac:dyDescent="0.35">
      <c r="A424" s="380">
        <v>45112.675694444442</v>
      </c>
      <c r="B424" s="436">
        <v>45108</v>
      </c>
      <c r="C424" s="357" t="s">
        <v>604</v>
      </c>
      <c r="D424" s="295" t="s">
        <v>10</v>
      </c>
      <c r="E424" s="295" t="s">
        <v>3602</v>
      </c>
      <c r="F424" s="295" t="s">
        <v>562</v>
      </c>
      <c r="G424" s="295" t="s">
        <v>2109</v>
      </c>
      <c r="H424" s="297" t="s">
        <v>3603</v>
      </c>
      <c r="I424" s="417" t="s">
        <v>3604</v>
      </c>
      <c r="J424" s="295">
        <v>5010</v>
      </c>
      <c r="K424" s="295">
        <v>4700091722</v>
      </c>
      <c r="L424" s="298" t="s">
        <v>606</v>
      </c>
      <c r="M424" s="301" t="s">
        <v>607</v>
      </c>
      <c r="N424" s="301">
        <v>64802</v>
      </c>
      <c r="O424" s="295">
        <v>6</v>
      </c>
      <c r="P424" s="301" t="s">
        <v>648</v>
      </c>
      <c r="Q424" s="303">
        <v>15893.83</v>
      </c>
      <c r="R424" s="303">
        <v>3.99</v>
      </c>
      <c r="S424" s="304">
        <v>304785.65999999997</v>
      </c>
      <c r="T424" s="301" t="s">
        <v>609</v>
      </c>
      <c r="U424" s="298" t="s">
        <v>610</v>
      </c>
      <c r="V424" s="367"/>
      <c r="W424" s="305" t="s">
        <v>3605</v>
      </c>
      <c r="X424" s="224" t="s">
        <v>563</v>
      </c>
      <c r="Y424" s="299">
        <v>45112.675694444442</v>
      </c>
      <c r="Z424" s="299">
        <v>45124.708333333336</v>
      </c>
      <c r="AA424" s="226">
        <v>45125</v>
      </c>
      <c r="AB424" s="226">
        <v>45125</v>
      </c>
      <c r="AC424" s="306"/>
      <c r="AD424" s="301" t="s">
        <v>3608</v>
      </c>
      <c r="AE424" s="226">
        <v>45124</v>
      </c>
      <c r="AF424" s="301">
        <v>189880</v>
      </c>
      <c r="AG424" s="307">
        <v>2755</v>
      </c>
      <c r="AH424" s="307">
        <v>454.96</v>
      </c>
      <c r="AI424" s="307">
        <v>300.5</v>
      </c>
      <c r="AJ424" s="307">
        <v>204.79</v>
      </c>
      <c r="AK424" s="304">
        <v>338</v>
      </c>
      <c r="AL424" s="309">
        <v>25</v>
      </c>
      <c r="AM424" s="310">
        <v>0</v>
      </c>
      <c r="AN424" s="310">
        <v>250</v>
      </c>
      <c r="AO424" s="310">
        <v>0</v>
      </c>
      <c r="AP424" s="310">
        <v>0</v>
      </c>
      <c r="AQ424" s="310">
        <v>590.22</v>
      </c>
      <c r="AR424" s="304">
        <v>0</v>
      </c>
      <c r="AS424" s="304">
        <v>0</v>
      </c>
      <c r="AT424" s="160">
        <f t="shared" si="29"/>
        <v>4918.47</v>
      </c>
      <c r="AU424" s="160">
        <f t="shared" si="30"/>
        <v>4918.47</v>
      </c>
      <c r="AV424" s="301"/>
      <c r="AW424" s="301" t="s">
        <v>395</v>
      </c>
      <c r="AX424" s="311">
        <v>0.30902777777777779</v>
      </c>
      <c r="AY424" s="311">
        <v>0.37847222222222227</v>
      </c>
      <c r="AZ424" s="2" t="s">
        <v>613</v>
      </c>
    </row>
    <row r="425" spans="1:52" s="3" customFormat="1" x14ac:dyDescent="0.35">
      <c r="A425" s="380">
        <v>45112.675694444442</v>
      </c>
      <c r="B425" s="436">
        <v>45108</v>
      </c>
      <c r="C425" s="357" t="s">
        <v>604</v>
      </c>
      <c r="D425" s="295" t="s">
        <v>10</v>
      </c>
      <c r="E425" s="295" t="s">
        <v>3602</v>
      </c>
      <c r="F425" s="295" t="s">
        <v>562</v>
      </c>
      <c r="G425" s="295" t="s">
        <v>2109</v>
      </c>
      <c r="H425" s="297" t="s">
        <v>3603</v>
      </c>
      <c r="I425" s="417" t="s">
        <v>3604</v>
      </c>
      <c r="J425" s="295">
        <v>5010</v>
      </c>
      <c r="K425" s="295">
        <v>4700091722</v>
      </c>
      <c r="L425" s="298" t="s">
        <v>606</v>
      </c>
      <c r="M425" s="301" t="s">
        <v>607</v>
      </c>
      <c r="N425" s="301">
        <v>64803</v>
      </c>
      <c r="O425" s="295">
        <v>6</v>
      </c>
      <c r="P425" s="301" t="s">
        <v>648</v>
      </c>
      <c r="Q425" s="303">
        <v>15893.83</v>
      </c>
      <c r="R425" s="303">
        <v>3.9540000000000002</v>
      </c>
      <c r="S425" s="304">
        <v>304785.65999999997</v>
      </c>
      <c r="T425" s="301" t="s">
        <v>609</v>
      </c>
      <c r="U425" s="298" t="s">
        <v>610</v>
      </c>
      <c r="V425" s="367"/>
      <c r="W425" s="305" t="s">
        <v>3605</v>
      </c>
      <c r="X425" s="224" t="s">
        <v>563</v>
      </c>
      <c r="Y425" s="299">
        <v>45112.675694444442</v>
      </c>
      <c r="Z425" s="299">
        <v>45124.75</v>
      </c>
      <c r="AA425" s="226">
        <v>45125</v>
      </c>
      <c r="AB425" s="226">
        <v>45125</v>
      </c>
      <c r="AC425" s="306"/>
      <c r="AD425" s="301" t="s">
        <v>3608</v>
      </c>
      <c r="AE425" s="226">
        <v>45124</v>
      </c>
      <c r="AF425" s="301">
        <v>189894</v>
      </c>
      <c r="AG425" s="307">
        <v>2755</v>
      </c>
      <c r="AH425" s="307">
        <v>454.96</v>
      </c>
      <c r="AI425" s="307">
        <v>300.5</v>
      </c>
      <c r="AJ425" s="307">
        <v>204.79</v>
      </c>
      <c r="AK425" s="304">
        <v>338</v>
      </c>
      <c r="AL425" s="309">
        <v>25</v>
      </c>
      <c r="AM425" s="310">
        <v>0</v>
      </c>
      <c r="AN425" s="310">
        <v>250</v>
      </c>
      <c r="AO425" s="310">
        <v>0</v>
      </c>
      <c r="AP425" s="310">
        <v>0</v>
      </c>
      <c r="AQ425" s="310">
        <v>590.22</v>
      </c>
      <c r="AR425" s="304">
        <v>0</v>
      </c>
      <c r="AS425" s="304">
        <v>0</v>
      </c>
      <c r="AT425" s="160">
        <f t="shared" si="29"/>
        <v>4918.47</v>
      </c>
      <c r="AU425" s="160">
        <f>AT425</f>
        <v>4918.47</v>
      </c>
      <c r="AV425" s="301"/>
      <c r="AW425" s="301" t="s">
        <v>395</v>
      </c>
      <c r="AX425" s="311">
        <v>0.31527777777777777</v>
      </c>
      <c r="AY425" s="311">
        <v>0.38194444444444442</v>
      </c>
      <c r="AZ425" s="2" t="s">
        <v>613</v>
      </c>
    </row>
    <row r="426" spans="1:52" s="3" customFormat="1" x14ac:dyDescent="0.35">
      <c r="A426" s="380">
        <v>45112.675694444442</v>
      </c>
      <c r="B426" s="436">
        <v>45108</v>
      </c>
      <c r="C426" s="357" t="s">
        <v>604</v>
      </c>
      <c r="D426" s="295" t="s">
        <v>10</v>
      </c>
      <c r="E426" s="295" t="s">
        <v>3602</v>
      </c>
      <c r="F426" s="295" t="s">
        <v>562</v>
      </c>
      <c r="G426" s="295" t="s">
        <v>2109</v>
      </c>
      <c r="H426" s="297" t="s">
        <v>3603</v>
      </c>
      <c r="I426" s="417" t="s">
        <v>3604</v>
      </c>
      <c r="J426" s="295">
        <v>5010</v>
      </c>
      <c r="K426" s="295">
        <v>4700091722</v>
      </c>
      <c r="L426" s="298" t="s">
        <v>606</v>
      </c>
      <c r="M426" s="301" t="s">
        <v>607</v>
      </c>
      <c r="N426" s="301">
        <v>64804</v>
      </c>
      <c r="O426" s="295">
        <v>6</v>
      </c>
      <c r="P426" s="301" t="s">
        <v>648</v>
      </c>
      <c r="Q426" s="303">
        <v>15893.83</v>
      </c>
      <c r="R426" s="303">
        <v>3.9540000000000002</v>
      </c>
      <c r="S426" s="304">
        <v>304785.65999999997</v>
      </c>
      <c r="T426" s="301" t="s">
        <v>609</v>
      </c>
      <c r="U426" s="298" t="s">
        <v>610</v>
      </c>
      <c r="V426" s="367"/>
      <c r="W426" s="305" t="s">
        <v>3605</v>
      </c>
      <c r="X426" s="224" t="s">
        <v>563</v>
      </c>
      <c r="Y426" s="299">
        <v>45112.675694444442</v>
      </c>
      <c r="Z426" s="299">
        <v>45124.75</v>
      </c>
      <c r="AA426" s="226">
        <v>45125</v>
      </c>
      <c r="AB426" s="226">
        <v>45125</v>
      </c>
      <c r="AC426" s="306"/>
      <c r="AD426" s="301" t="s">
        <v>3608</v>
      </c>
      <c r="AE426" s="226">
        <v>45124</v>
      </c>
      <c r="AF426" s="301">
        <v>189881</v>
      </c>
      <c r="AG426" s="307">
        <v>2755</v>
      </c>
      <c r="AH426" s="307">
        <v>454.96</v>
      </c>
      <c r="AI426" s="307">
        <v>300.5</v>
      </c>
      <c r="AJ426" s="307">
        <v>204.79</v>
      </c>
      <c r="AK426" s="304">
        <v>338</v>
      </c>
      <c r="AL426" s="309">
        <v>25</v>
      </c>
      <c r="AM426" s="310">
        <v>0</v>
      </c>
      <c r="AN426" s="310">
        <v>250</v>
      </c>
      <c r="AO426" s="310">
        <v>0</v>
      </c>
      <c r="AP426" s="310">
        <v>0</v>
      </c>
      <c r="AQ426" s="310">
        <v>590.22</v>
      </c>
      <c r="AR426" s="304">
        <v>0</v>
      </c>
      <c r="AS426" s="304">
        <v>0</v>
      </c>
      <c r="AT426" s="160">
        <f t="shared" si="29"/>
        <v>4918.47</v>
      </c>
      <c r="AU426" s="160">
        <f t="shared" si="30"/>
        <v>4918.47</v>
      </c>
      <c r="AV426" s="301"/>
      <c r="AW426" s="301" t="s">
        <v>395</v>
      </c>
      <c r="AX426" s="311">
        <v>0.3354166666666667</v>
      </c>
      <c r="AY426" s="311">
        <v>0.4201388888888889</v>
      </c>
      <c r="AZ426" s="2" t="s">
        <v>613</v>
      </c>
    </row>
    <row r="427" spans="1:52" s="3" customFormat="1" x14ac:dyDescent="0.35">
      <c r="A427" s="380">
        <v>45111.480555555558</v>
      </c>
      <c r="B427" s="436">
        <v>45108</v>
      </c>
      <c r="C427" s="357" t="s">
        <v>604</v>
      </c>
      <c r="D427" s="295" t="s">
        <v>10</v>
      </c>
      <c r="E427" s="295" t="s">
        <v>3564</v>
      </c>
      <c r="F427" s="295" t="s">
        <v>562</v>
      </c>
      <c r="G427" s="295" t="s">
        <v>2109</v>
      </c>
      <c r="H427" s="297" t="s">
        <v>3609</v>
      </c>
      <c r="I427" s="417" t="s">
        <v>3610</v>
      </c>
      <c r="J427" s="295">
        <v>5010</v>
      </c>
      <c r="K427" s="295">
        <v>4700090943</v>
      </c>
      <c r="L427" s="298" t="s">
        <v>606</v>
      </c>
      <c r="M427" s="301" t="s">
        <v>607</v>
      </c>
      <c r="N427" s="301">
        <v>64809</v>
      </c>
      <c r="O427" s="295">
        <v>15</v>
      </c>
      <c r="P427" s="301" t="s">
        <v>616</v>
      </c>
      <c r="Q427" s="303">
        <v>3100</v>
      </c>
      <c r="R427" s="303">
        <v>19.736999999999998</v>
      </c>
      <c r="S427" s="304">
        <v>875172.21</v>
      </c>
      <c r="T427" s="301" t="s">
        <v>609</v>
      </c>
      <c r="U427" s="298" t="s">
        <v>610</v>
      </c>
      <c r="V427" s="367"/>
      <c r="W427" s="305" t="s">
        <v>3611</v>
      </c>
      <c r="X427" s="224" t="s">
        <v>3612</v>
      </c>
      <c r="Y427" s="299">
        <v>45113.680555555555</v>
      </c>
      <c r="Z427" s="299">
        <v>45121.333333333336</v>
      </c>
      <c r="AA427" s="226">
        <v>45121</v>
      </c>
      <c r="AB427" s="226">
        <v>45121</v>
      </c>
      <c r="AC427" s="306"/>
      <c r="AD427" s="301" t="s">
        <v>3597</v>
      </c>
      <c r="AE427" s="226">
        <v>45120</v>
      </c>
      <c r="AF427" s="301">
        <v>189614</v>
      </c>
      <c r="AG427" s="307">
        <v>2755</v>
      </c>
      <c r="AH427" s="307">
        <v>472.97</v>
      </c>
      <c r="AI427" s="307">
        <v>221.5</v>
      </c>
      <c r="AJ427" s="307">
        <v>775.17</v>
      </c>
      <c r="AK427" s="304">
        <v>0</v>
      </c>
      <c r="AL427" s="309">
        <v>25</v>
      </c>
      <c r="AM427" s="310">
        <v>0</v>
      </c>
      <c r="AN427" s="310">
        <v>250</v>
      </c>
      <c r="AO427" s="310">
        <v>0</v>
      </c>
      <c r="AP427" s="310">
        <v>0</v>
      </c>
      <c r="AQ427" s="310">
        <v>613.59</v>
      </c>
      <c r="AR427" s="304">
        <v>0</v>
      </c>
      <c r="AS427" s="304">
        <v>0</v>
      </c>
      <c r="AT427" s="160">
        <f t="shared" si="29"/>
        <v>5113.2300000000005</v>
      </c>
      <c r="AU427" s="160">
        <f t="shared" si="30"/>
        <v>5113.2300000000005</v>
      </c>
      <c r="AV427" s="301"/>
      <c r="AW427" s="301" t="s">
        <v>395</v>
      </c>
      <c r="AX427" s="311">
        <v>0.46458333333333335</v>
      </c>
      <c r="AY427" s="311">
        <v>0.54027777777777775</v>
      </c>
      <c r="AZ427" s="2" t="s">
        <v>613</v>
      </c>
    </row>
    <row r="428" spans="1:52" s="3" customFormat="1" x14ac:dyDescent="0.35">
      <c r="A428" s="380">
        <v>45118.760416666664</v>
      </c>
      <c r="B428" s="436">
        <v>45108</v>
      </c>
      <c r="C428" s="357" t="s">
        <v>604</v>
      </c>
      <c r="D428" s="295" t="s">
        <v>10</v>
      </c>
      <c r="E428" s="295" t="s">
        <v>3613</v>
      </c>
      <c r="F428" s="295" t="s">
        <v>559</v>
      </c>
      <c r="G428" s="295" t="s">
        <v>2109</v>
      </c>
      <c r="H428" s="297" t="s">
        <v>3614</v>
      </c>
      <c r="I428" s="417" t="s">
        <v>3615</v>
      </c>
      <c r="J428" s="295">
        <v>5014</v>
      </c>
      <c r="K428" s="295">
        <v>4700091417</v>
      </c>
      <c r="L428" s="298" t="s">
        <v>606</v>
      </c>
      <c r="M428" s="301" t="s">
        <v>607</v>
      </c>
      <c r="N428" s="301">
        <v>64838</v>
      </c>
      <c r="O428" s="295">
        <v>1</v>
      </c>
      <c r="P428" s="301" t="s">
        <v>616</v>
      </c>
      <c r="Q428" s="303">
        <v>450</v>
      </c>
      <c r="R428" s="303">
        <v>1.4019999999999999</v>
      </c>
      <c r="S428" s="304">
        <v>30102.42</v>
      </c>
      <c r="T428" s="301" t="s">
        <v>609</v>
      </c>
      <c r="U428" s="298" t="s">
        <v>610</v>
      </c>
      <c r="V428" s="367"/>
      <c r="W428" s="305" t="s">
        <v>3616</v>
      </c>
      <c r="X428" s="224" t="s">
        <v>644</v>
      </c>
      <c r="Y428" s="299">
        <v>45118.761805555558</v>
      </c>
      <c r="Z428" s="299">
        <v>45121.375</v>
      </c>
      <c r="AA428" s="226">
        <v>45121</v>
      </c>
      <c r="AB428" s="226">
        <v>45121</v>
      </c>
      <c r="AC428" s="306"/>
      <c r="AD428" s="301"/>
      <c r="AE428" s="226">
        <v>45120</v>
      </c>
      <c r="AF428" s="301">
        <v>189606</v>
      </c>
      <c r="AG428" s="307">
        <v>1990</v>
      </c>
      <c r="AH428" s="307">
        <v>252.29</v>
      </c>
      <c r="AI428" s="307">
        <v>132.9</v>
      </c>
      <c r="AJ428" s="307">
        <v>0</v>
      </c>
      <c r="AK428" s="304">
        <v>0</v>
      </c>
      <c r="AL428" s="309">
        <v>25</v>
      </c>
      <c r="AM428" s="310">
        <v>0</v>
      </c>
      <c r="AN428" s="310">
        <v>0</v>
      </c>
      <c r="AO428" s="310">
        <v>0</v>
      </c>
      <c r="AP428" s="310">
        <v>0</v>
      </c>
      <c r="AQ428" s="310">
        <v>327.3</v>
      </c>
      <c r="AR428" s="304">
        <v>0</v>
      </c>
      <c r="AS428" s="304">
        <v>0</v>
      </c>
      <c r="AT428" s="160">
        <f t="shared" si="29"/>
        <v>2727.4900000000002</v>
      </c>
      <c r="AU428" s="160">
        <f t="shared" si="30"/>
        <v>2727.4900000000002</v>
      </c>
      <c r="AV428" s="301"/>
      <c r="AW428" s="301" t="s">
        <v>395</v>
      </c>
      <c r="AX428" s="311">
        <v>0.49305555555555558</v>
      </c>
      <c r="AY428" s="311">
        <v>0.57500000000000007</v>
      </c>
      <c r="AZ428" s="2" t="s">
        <v>613</v>
      </c>
    </row>
    <row r="429" spans="1:52" s="3" customFormat="1" x14ac:dyDescent="0.35">
      <c r="A429" s="380">
        <v>45119.522222222222</v>
      </c>
      <c r="B429" s="436">
        <v>45108</v>
      </c>
      <c r="C429" s="357" t="s">
        <v>604</v>
      </c>
      <c r="D429" s="295" t="s">
        <v>10</v>
      </c>
      <c r="E429" s="295" t="s">
        <v>3617</v>
      </c>
      <c r="F429" s="295" t="s">
        <v>559</v>
      </c>
      <c r="G429" s="295" t="s">
        <v>2109</v>
      </c>
      <c r="H429" s="297" t="s">
        <v>3618</v>
      </c>
      <c r="I429" s="417" t="s">
        <v>3619</v>
      </c>
      <c r="J429" s="295">
        <v>5010</v>
      </c>
      <c r="K429" s="295">
        <v>4700090351</v>
      </c>
      <c r="L429" s="298" t="s">
        <v>606</v>
      </c>
      <c r="M429" s="301" t="s">
        <v>607</v>
      </c>
      <c r="N429" s="301" t="s">
        <v>3620</v>
      </c>
      <c r="O429" s="295">
        <v>5</v>
      </c>
      <c r="P429" s="301" t="s">
        <v>616</v>
      </c>
      <c r="Q429" s="303">
        <v>1200</v>
      </c>
      <c r="R429" s="303">
        <v>7.117</v>
      </c>
      <c r="S429" s="304">
        <v>340548.26</v>
      </c>
      <c r="T429" s="301" t="s">
        <v>609</v>
      </c>
      <c r="U429" s="298" t="s">
        <v>610</v>
      </c>
      <c r="V429" s="367"/>
      <c r="W429" s="305" t="s">
        <v>3621</v>
      </c>
      <c r="X429" s="224" t="s">
        <v>630</v>
      </c>
      <c r="Y429" s="299">
        <v>45119.522222222222</v>
      </c>
      <c r="Z429" s="299">
        <v>45121.416666666664</v>
      </c>
      <c r="AA429" s="226">
        <v>45121</v>
      </c>
      <c r="AB429" s="226">
        <v>45121</v>
      </c>
      <c r="AC429" s="306"/>
      <c r="AD429" s="301"/>
      <c r="AE429" s="226">
        <v>45120</v>
      </c>
      <c r="AF429" s="301">
        <v>189618</v>
      </c>
      <c r="AG429" s="307">
        <v>2755</v>
      </c>
      <c r="AH429" s="307">
        <v>380.81</v>
      </c>
      <c r="AI429" s="307">
        <v>221.5</v>
      </c>
      <c r="AJ429" s="307">
        <v>240.55</v>
      </c>
      <c r="AK429" s="304">
        <v>0</v>
      </c>
      <c r="AL429" s="309">
        <v>25</v>
      </c>
      <c r="AM429" s="310">
        <v>0</v>
      </c>
      <c r="AN429" s="310">
        <v>0</v>
      </c>
      <c r="AO429" s="310">
        <v>0</v>
      </c>
      <c r="AP429" s="310">
        <v>0</v>
      </c>
      <c r="AQ429" s="310">
        <v>494.03</v>
      </c>
      <c r="AR429" s="304">
        <v>0</v>
      </c>
      <c r="AS429" s="304">
        <v>0</v>
      </c>
      <c r="AT429" s="160">
        <f t="shared" si="29"/>
        <v>4116.8900000000003</v>
      </c>
      <c r="AU429" s="160">
        <f t="shared" si="30"/>
        <v>4116.8900000000003</v>
      </c>
      <c r="AV429" s="301"/>
      <c r="AW429" s="301" t="s">
        <v>395</v>
      </c>
      <c r="AX429" s="311">
        <v>0.55208333333333337</v>
      </c>
      <c r="AY429" s="311">
        <v>0.63124999999999998</v>
      </c>
      <c r="AZ429" s="2" t="s">
        <v>613</v>
      </c>
    </row>
    <row r="430" spans="1:52" s="3" customFormat="1" x14ac:dyDescent="0.35">
      <c r="A430" s="380">
        <v>45118.718055555553</v>
      </c>
      <c r="B430" s="436">
        <v>45108</v>
      </c>
      <c r="C430" s="357" t="s">
        <v>604</v>
      </c>
      <c r="D430" s="295" t="s">
        <v>10</v>
      </c>
      <c r="E430" s="295" t="s">
        <v>3622</v>
      </c>
      <c r="F430" s="295" t="s">
        <v>562</v>
      </c>
      <c r="G430" s="295" t="s">
        <v>2109</v>
      </c>
      <c r="H430" s="297" t="s">
        <v>3623</v>
      </c>
      <c r="I430" s="417" t="s">
        <v>3624</v>
      </c>
      <c r="J430" s="295">
        <v>5010</v>
      </c>
      <c r="K430" s="295">
        <v>4700090114</v>
      </c>
      <c r="L430" s="298" t="s">
        <v>606</v>
      </c>
      <c r="M430" s="301" t="s">
        <v>607</v>
      </c>
      <c r="N430" s="301" t="s">
        <v>3625</v>
      </c>
      <c r="O430" s="295">
        <v>4</v>
      </c>
      <c r="P430" s="301" t="s">
        <v>619</v>
      </c>
      <c r="Q430" s="303">
        <v>6256</v>
      </c>
      <c r="R430" s="303">
        <v>27.45</v>
      </c>
      <c r="S430" s="304">
        <v>974625.18</v>
      </c>
      <c r="T430" s="301" t="s">
        <v>609</v>
      </c>
      <c r="U430" s="298" t="s">
        <v>610</v>
      </c>
      <c r="V430" s="367"/>
      <c r="W430" s="305" t="s">
        <v>3626</v>
      </c>
      <c r="X430" s="224" t="s">
        <v>3627</v>
      </c>
      <c r="Y430" s="299">
        <v>45118.71875</v>
      </c>
      <c r="Z430" s="299">
        <v>45121.5</v>
      </c>
      <c r="AA430" s="226">
        <v>45124</v>
      </c>
      <c r="AB430" s="226">
        <v>45124</v>
      </c>
      <c r="AC430" s="306"/>
      <c r="AD430" s="301"/>
      <c r="AE430" s="226">
        <v>45120</v>
      </c>
      <c r="AF430" s="301" t="s">
        <v>3628</v>
      </c>
      <c r="AG430" s="307">
        <f>2755+2755</f>
        <v>5510</v>
      </c>
      <c r="AH430" s="307">
        <f>528.89+385.46</f>
        <v>914.34999999999991</v>
      </c>
      <c r="AI430" s="307">
        <f>221.5+221.5</f>
        <v>443</v>
      </c>
      <c r="AJ430" s="307">
        <f>1251.17+ 30.15</f>
        <v>1281.3200000000002</v>
      </c>
      <c r="AK430" s="304">
        <v>0</v>
      </c>
      <c r="AL430" s="309">
        <v>50</v>
      </c>
      <c r="AM430" s="310">
        <v>0</v>
      </c>
      <c r="AN430" s="310">
        <v>500</v>
      </c>
      <c r="AO430" s="310">
        <v>0</v>
      </c>
      <c r="AP430" s="310">
        <v>0</v>
      </c>
      <c r="AQ430" s="310">
        <f>686.12+500.06</f>
        <v>1186.18</v>
      </c>
      <c r="AR430" s="304">
        <v>0</v>
      </c>
      <c r="AS430" s="304">
        <v>0</v>
      </c>
      <c r="AT430" s="160">
        <f t="shared" si="29"/>
        <v>9884.85</v>
      </c>
      <c r="AU430" s="160">
        <f t="shared" si="30"/>
        <v>9884.85</v>
      </c>
      <c r="AV430" s="301"/>
      <c r="AW430" s="301" t="s">
        <v>395</v>
      </c>
      <c r="AX430" s="311">
        <v>0.31944444444444448</v>
      </c>
      <c r="AY430" s="311">
        <v>0.3923611111111111</v>
      </c>
      <c r="AZ430" s="2" t="s">
        <v>613</v>
      </c>
    </row>
    <row r="431" spans="1:52" s="3" customFormat="1" x14ac:dyDescent="0.35">
      <c r="A431" s="380">
        <v>45118.803472222222</v>
      </c>
      <c r="B431" s="436">
        <v>45108</v>
      </c>
      <c r="C431" s="357" t="s">
        <v>604</v>
      </c>
      <c r="D431" s="295" t="s">
        <v>10</v>
      </c>
      <c r="E431" s="295" t="s">
        <v>3629</v>
      </c>
      <c r="F431" s="295" t="s">
        <v>559</v>
      </c>
      <c r="G431" s="295" t="s">
        <v>2109</v>
      </c>
      <c r="H431" s="297" t="s">
        <v>3630</v>
      </c>
      <c r="I431" s="417" t="s">
        <v>3631</v>
      </c>
      <c r="J431" s="295">
        <v>5014</v>
      </c>
      <c r="K431" s="295" t="s">
        <v>3632</v>
      </c>
      <c r="L431" s="298" t="s">
        <v>606</v>
      </c>
      <c r="M431" s="301" t="s">
        <v>607</v>
      </c>
      <c r="N431" s="301">
        <v>64831</v>
      </c>
      <c r="O431" s="295">
        <v>15</v>
      </c>
      <c r="P431" s="301" t="s">
        <v>616</v>
      </c>
      <c r="Q431" s="303">
        <v>2330</v>
      </c>
      <c r="R431" s="303">
        <v>6.37</v>
      </c>
      <c r="S431" s="304">
        <v>453748.93</v>
      </c>
      <c r="T431" s="301" t="s">
        <v>609</v>
      </c>
      <c r="U431" s="298" t="s">
        <v>610</v>
      </c>
      <c r="V431" s="367"/>
      <c r="W431" s="305" t="s">
        <v>3633</v>
      </c>
      <c r="X431" s="224" t="s">
        <v>3634</v>
      </c>
      <c r="Y431" s="299">
        <v>45118.803472222222</v>
      </c>
      <c r="Z431" s="299">
        <v>45121.5</v>
      </c>
      <c r="AA431" s="226">
        <v>45124</v>
      </c>
      <c r="AB431" s="226">
        <v>45124</v>
      </c>
      <c r="AC431" s="306"/>
      <c r="AD431" s="301"/>
      <c r="AE431" s="226">
        <v>45120</v>
      </c>
      <c r="AF431" s="301">
        <v>189608</v>
      </c>
      <c r="AG431" s="307">
        <v>1990</v>
      </c>
      <c r="AH431" s="307">
        <v>293.83999999999997</v>
      </c>
      <c r="AI431" s="307">
        <v>132.9</v>
      </c>
      <c r="AJ431" s="307">
        <v>353.75</v>
      </c>
      <c r="AK431" s="304">
        <v>0</v>
      </c>
      <c r="AL431" s="309">
        <v>25</v>
      </c>
      <c r="AM431" s="310">
        <v>0</v>
      </c>
      <c r="AN431" s="310">
        <v>0</v>
      </c>
      <c r="AO431" s="310">
        <v>0</v>
      </c>
      <c r="AP431" s="310">
        <v>0</v>
      </c>
      <c r="AQ431" s="310">
        <v>381.2</v>
      </c>
      <c r="AR431" s="304">
        <v>0</v>
      </c>
      <c r="AS431" s="304">
        <v>0</v>
      </c>
      <c r="AT431" s="160">
        <f t="shared" si="29"/>
        <v>3176.69</v>
      </c>
      <c r="AU431" s="160">
        <f t="shared" si="30"/>
        <v>3176.69</v>
      </c>
      <c r="AV431" s="301"/>
      <c r="AW431" s="301" t="s">
        <v>395</v>
      </c>
      <c r="AX431" s="311">
        <v>0.31388888888888888</v>
      </c>
      <c r="AY431" s="311">
        <v>0.38541666666666669</v>
      </c>
      <c r="AZ431" s="2" t="s">
        <v>613</v>
      </c>
    </row>
    <row r="432" spans="1:52" s="3" customFormat="1" x14ac:dyDescent="0.35">
      <c r="A432" s="380">
        <v>45124.553472222222</v>
      </c>
      <c r="B432" s="436">
        <v>45108</v>
      </c>
      <c r="C432" s="357" t="s">
        <v>604</v>
      </c>
      <c r="D432" s="295" t="s">
        <v>10</v>
      </c>
      <c r="E432" s="295" t="s">
        <v>3635</v>
      </c>
      <c r="F432" s="295" t="s">
        <v>562</v>
      </c>
      <c r="G432" s="295" t="s">
        <v>2109</v>
      </c>
      <c r="H432" s="297" t="s">
        <v>3636</v>
      </c>
      <c r="I432" s="417" t="s">
        <v>3637</v>
      </c>
      <c r="J432" s="295">
        <v>5010</v>
      </c>
      <c r="K432" s="295" t="s">
        <v>3638</v>
      </c>
      <c r="L432" s="298" t="s">
        <v>606</v>
      </c>
      <c r="M432" s="301" t="s">
        <v>607</v>
      </c>
      <c r="N432" s="301">
        <v>64875</v>
      </c>
      <c r="O432" s="295">
        <v>2</v>
      </c>
      <c r="P432" s="301" t="s">
        <v>3639</v>
      </c>
      <c r="Q432" s="303" t="s">
        <v>3640</v>
      </c>
      <c r="R432" s="303">
        <v>10.361000000000001</v>
      </c>
      <c r="S432" s="304">
        <v>374993.94</v>
      </c>
      <c r="T432" s="301" t="s">
        <v>609</v>
      </c>
      <c r="U432" s="298" t="s">
        <v>610</v>
      </c>
      <c r="V432" s="367"/>
      <c r="W432" s="305" t="s">
        <v>3641</v>
      </c>
      <c r="X432" s="224" t="s">
        <v>617</v>
      </c>
      <c r="Y432" s="299"/>
      <c r="Z432" s="299">
        <v>45126.333333333336</v>
      </c>
      <c r="AA432" s="226">
        <v>45126</v>
      </c>
      <c r="AB432" s="226">
        <v>45126</v>
      </c>
      <c r="AC432" s="306"/>
      <c r="AD432" s="301"/>
      <c r="AE432" s="226">
        <v>45125</v>
      </c>
      <c r="AF432" s="301">
        <v>190059</v>
      </c>
      <c r="AG432" s="307">
        <v>1990</v>
      </c>
      <c r="AH432" s="307">
        <v>284.58999999999997</v>
      </c>
      <c r="AI432" s="307">
        <v>132.9</v>
      </c>
      <c r="AJ432" s="307">
        <v>274.99</v>
      </c>
      <c r="AK432" s="304">
        <v>0</v>
      </c>
      <c r="AL432" s="309">
        <v>25</v>
      </c>
      <c r="AM432" s="310">
        <v>0</v>
      </c>
      <c r="AN432" s="310">
        <v>0</v>
      </c>
      <c r="AO432" s="310">
        <v>0</v>
      </c>
      <c r="AP432" s="310">
        <v>0</v>
      </c>
      <c r="AQ432" s="310">
        <v>369.2</v>
      </c>
      <c r="AR432" s="304">
        <v>0</v>
      </c>
      <c r="AS432" s="304">
        <v>0</v>
      </c>
      <c r="AT432" s="160">
        <f t="shared" si="29"/>
        <v>3076.6800000000003</v>
      </c>
      <c r="AU432" s="160">
        <f t="shared" si="30"/>
        <v>3076.6800000000003</v>
      </c>
      <c r="AV432" s="301"/>
      <c r="AW432" s="301" t="s">
        <v>395</v>
      </c>
      <c r="AX432" s="311">
        <v>0.4513888888888889</v>
      </c>
      <c r="AY432" s="311">
        <v>0.5444444444444444</v>
      </c>
      <c r="AZ432" s="2" t="s">
        <v>613</v>
      </c>
    </row>
    <row r="433" spans="1:52" s="3" customFormat="1" x14ac:dyDescent="0.35">
      <c r="A433" s="380">
        <v>45120.405555555553</v>
      </c>
      <c r="B433" s="436">
        <v>45108</v>
      </c>
      <c r="C433" s="357" t="s">
        <v>604</v>
      </c>
      <c r="D433" s="295" t="s">
        <v>10</v>
      </c>
      <c r="E433" s="295" t="s">
        <v>3642</v>
      </c>
      <c r="F433" s="295" t="s">
        <v>559</v>
      </c>
      <c r="G433" s="295" t="s">
        <v>2109</v>
      </c>
      <c r="H433" s="297" t="s">
        <v>3643</v>
      </c>
      <c r="I433" s="417" t="s">
        <v>3644</v>
      </c>
      <c r="J433" s="295">
        <v>5010</v>
      </c>
      <c r="K433" s="295">
        <v>4700092060</v>
      </c>
      <c r="L433" s="298" t="s">
        <v>606</v>
      </c>
      <c r="M433" s="301" t="s">
        <v>607</v>
      </c>
      <c r="N433" s="301" t="s">
        <v>3645</v>
      </c>
      <c r="O433" s="295">
        <v>4</v>
      </c>
      <c r="P433" s="301" t="s">
        <v>616</v>
      </c>
      <c r="Q433" s="303">
        <v>940</v>
      </c>
      <c r="R433" s="303">
        <v>5.9859999999999998</v>
      </c>
      <c r="S433" s="304">
        <v>232343.51</v>
      </c>
      <c r="T433" s="301" t="s">
        <v>609</v>
      </c>
      <c r="U433" s="298" t="s">
        <v>610</v>
      </c>
      <c r="V433" s="367"/>
      <c r="W433" s="305" t="s">
        <v>3646</v>
      </c>
      <c r="X433" s="224" t="s">
        <v>630</v>
      </c>
      <c r="Y433" s="299"/>
      <c r="Z433" s="299">
        <v>45124.708333333336</v>
      </c>
      <c r="AA433" s="226">
        <v>45125</v>
      </c>
      <c r="AB433" s="226">
        <v>45125</v>
      </c>
      <c r="AC433" s="306"/>
      <c r="AD433" s="301"/>
      <c r="AE433" s="226">
        <v>45121</v>
      </c>
      <c r="AF433" s="301">
        <v>189771</v>
      </c>
      <c r="AG433" s="307">
        <v>2755</v>
      </c>
      <c r="AH433" s="307">
        <v>368.1</v>
      </c>
      <c r="AI433" s="307">
        <v>221.5</v>
      </c>
      <c r="AJ433" s="307">
        <v>132.34</v>
      </c>
      <c r="AK433" s="304">
        <v>0</v>
      </c>
      <c r="AL433" s="309">
        <v>25</v>
      </c>
      <c r="AM433" s="310">
        <v>0</v>
      </c>
      <c r="AN433" s="310">
        <v>0</v>
      </c>
      <c r="AO433" s="310">
        <v>0</v>
      </c>
      <c r="AP433" s="310">
        <v>0</v>
      </c>
      <c r="AQ433" s="310">
        <v>477.54</v>
      </c>
      <c r="AR433" s="304">
        <v>0</v>
      </c>
      <c r="AS433" s="304">
        <v>0</v>
      </c>
      <c r="AT433" s="160">
        <f t="shared" si="29"/>
        <v>3979.48</v>
      </c>
      <c r="AU433" s="160">
        <f>AT433</f>
        <v>3979.48</v>
      </c>
      <c r="AV433" s="301"/>
      <c r="AW433" s="301" t="s">
        <v>395</v>
      </c>
      <c r="AX433" s="311">
        <v>0.3263888888888889</v>
      </c>
      <c r="AY433" s="311">
        <v>0.40069444444444446</v>
      </c>
      <c r="AZ433" s="2" t="s">
        <v>613</v>
      </c>
    </row>
    <row r="434" spans="1:52" s="3" customFormat="1" x14ac:dyDescent="0.35">
      <c r="A434" s="380">
        <v>45121.759722222225</v>
      </c>
      <c r="B434" s="436">
        <v>45108</v>
      </c>
      <c r="C434" s="357" t="s">
        <v>604</v>
      </c>
      <c r="D434" s="295" t="s">
        <v>10</v>
      </c>
      <c r="E434" s="295" t="s">
        <v>3647</v>
      </c>
      <c r="F434" s="295" t="s">
        <v>562</v>
      </c>
      <c r="G434" s="295" t="s">
        <v>2109</v>
      </c>
      <c r="H434" s="297" t="s">
        <v>3648</v>
      </c>
      <c r="I434" s="417" t="s">
        <v>3649</v>
      </c>
      <c r="J434" s="295">
        <v>5013</v>
      </c>
      <c r="K434" s="295" t="s">
        <v>3650</v>
      </c>
      <c r="L434" s="298" t="s">
        <v>606</v>
      </c>
      <c r="M434" s="301" t="s">
        <v>607</v>
      </c>
      <c r="N434" s="301" t="s">
        <v>3651</v>
      </c>
      <c r="O434" s="295">
        <v>14</v>
      </c>
      <c r="P434" s="301" t="s">
        <v>648</v>
      </c>
      <c r="Q434" s="303">
        <v>20731</v>
      </c>
      <c r="R434" s="303">
        <v>32.64</v>
      </c>
      <c r="S434" s="304">
        <v>349845.51</v>
      </c>
      <c r="T434" s="301" t="s">
        <v>609</v>
      </c>
      <c r="U434" s="298" t="s">
        <v>610</v>
      </c>
      <c r="V434" s="367" t="s">
        <v>3652</v>
      </c>
      <c r="W434" s="305" t="s">
        <v>3653</v>
      </c>
      <c r="X434" s="224" t="s">
        <v>615</v>
      </c>
      <c r="Y434" s="299">
        <v>45121.759722222225</v>
      </c>
      <c r="Z434" s="299">
        <v>45126.541666666664</v>
      </c>
      <c r="AA434" s="226">
        <v>45126</v>
      </c>
      <c r="AB434" s="226">
        <v>45127</v>
      </c>
      <c r="AC434" s="306"/>
      <c r="AD434" s="301"/>
      <c r="AE434" s="226">
        <v>45125</v>
      </c>
      <c r="AF434" s="301">
        <v>190186</v>
      </c>
      <c r="AG434" s="307">
        <v>2755</v>
      </c>
      <c r="AH434" s="307">
        <v>411.27</v>
      </c>
      <c r="AI434" s="307">
        <v>221.5</v>
      </c>
      <c r="AJ434" s="307">
        <v>249.85</v>
      </c>
      <c r="AK434" s="304">
        <v>0</v>
      </c>
      <c r="AL434" s="309">
        <v>25</v>
      </c>
      <c r="AM434" s="310">
        <v>0</v>
      </c>
      <c r="AN434" s="310">
        <v>250</v>
      </c>
      <c r="AO434" s="310">
        <v>0</v>
      </c>
      <c r="AP434" s="310">
        <v>0</v>
      </c>
      <c r="AQ434" s="310">
        <v>533.54</v>
      </c>
      <c r="AR434" s="304">
        <v>0</v>
      </c>
      <c r="AS434" s="304">
        <v>0</v>
      </c>
      <c r="AT434" s="160">
        <f t="shared" si="29"/>
        <v>4446.16</v>
      </c>
      <c r="AU434" s="160">
        <f t="shared" si="30"/>
        <v>4446.16</v>
      </c>
      <c r="AV434" s="301"/>
      <c r="AW434" s="301" t="s">
        <v>395</v>
      </c>
      <c r="AX434" s="311">
        <v>0.31875000000000003</v>
      </c>
      <c r="AY434" s="311">
        <v>0.39583333333333331</v>
      </c>
      <c r="AZ434" s="2" t="s">
        <v>613</v>
      </c>
    </row>
    <row r="435" spans="1:52" s="3" customFormat="1" x14ac:dyDescent="0.35">
      <c r="A435" s="380">
        <v>45121.759722222225</v>
      </c>
      <c r="B435" s="436">
        <v>45108</v>
      </c>
      <c r="C435" s="357" t="s">
        <v>604</v>
      </c>
      <c r="D435" s="295" t="s">
        <v>10</v>
      </c>
      <c r="E435" s="295" t="s">
        <v>3647</v>
      </c>
      <c r="F435" s="295" t="s">
        <v>562</v>
      </c>
      <c r="G435" s="295" t="s">
        <v>2109</v>
      </c>
      <c r="H435" s="297" t="s">
        <v>3648</v>
      </c>
      <c r="I435" s="417" t="s">
        <v>3649</v>
      </c>
      <c r="J435" s="295">
        <v>5013</v>
      </c>
      <c r="K435" s="295" t="s">
        <v>3650</v>
      </c>
      <c r="L435" s="298" t="s">
        <v>606</v>
      </c>
      <c r="M435" s="301" t="s">
        <v>607</v>
      </c>
      <c r="N435" s="301" t="s">
        <v>3654</v>
      </c>
      <c r="O435" s="295">
        <v>12</v>
      </c>
      <c r="P435" s="301" t="s">
        <v>648</v>
      </c>
      <c r="Q435" s="303">
        <v>21999</v>
      </c>
      <c r="R435" s="303">
        <v>33.29</v>
      </c>
      <c r="S435" s="304">
        <v>587737.96</v>
      </c>
      <c r="T435" s="301" t="s">
        <v>609</v>
      </c>
      <c r="U435" s="298" t="s">
        <v>610</v>
      </c>
      <c r="V435" s="367" t="s">
        <v>3655</v>
      </c>
      <c r="W435" s="305" t="s">
        <v>3653</v>
      </c>
      <c r="X435" s="224" t="s">
        <v>615</v>
      </c>
      <c r="Y435" s="299">
        <v>45121.759722222225</v>
      </c>
      <c r="Z435" s="299">
        <v>45126.541666666664</v>
      </c>
      <c r="AA435" s="226">
        <v>45126</v>
      </c>
      <c r="AB435" s="226">
        <v>45127</v>
      </c>
      <c r="AC435" s="306"/>
      <c r="AD435" s="301"/>
      <c r="AE435" s="226">
        <v>45125</v>
      </c>
      <c r="AF435" s="301">
        <v>190185</v>
      </c>
      <c r="AG435" s="307">
        <v>2755</v>
      </c>
      <c r="AH435" s="307">
        <v>439.21</v>
      </c>
      <c r="AI435" s="307">
        <v>221.5</v>
      </c>
      <c r="AJ435" s="307">
        <v>487.74</v>
      </c>
      <c r="AK435" s="304">
        <v>0</v>
      </c>
      <c r="AL435" s="309">
        <v>25</v>
      </c>
      <c r="AM435" s="310">
        <v>0</v>
      </c>
      <c r="AN435" s="310">
        <v>250</v>
      </c>
      <c r="AO435" s="310">
        <v>0</v>
      </c>
      <c r="AP435" s="310">
        <v>0</v>
      </c>
      <c r="AQ435" s="310">
        <v>569.79</v>
      </c>
      <c r="AR435" s="304">
        <v>0</v>
      </c>
      <c r="AS435" s="304">
        <v>0</v>
      </c>
      <c r="AT435" s="160">
        <f t="shared" si="29"/>
        <v>4748.24</v>
      </c>
      <c r="AU435" s="160">
        <f t="shared" si="30"/>
        <v>4748.24</v>
      </c>
      <c r="AV435" s="301"/>
      <c r="AW435" s="301" t="s">
        <v>395</v>
      </c>
      <c r="AX435" s="311">
        <v>0.30555555555555552</v>
      </c>
      <c r="AY435" s="311">
        <v>0.38541666666666669</v>
      </c>
      <c r="AZ435" s="2" t="s">
        <v>613</v>
      </c>
    </row>
    <row r="436" spans="1:52" s="3" customFormat="1" x14ac:dyDescent="0.35">
      <c r="A436" s="380">
        <v>45121.759722222225</v>
      </c>
      <c r="B436" s="436">
        <v>45108</v>
      </c>
      <c r="C436" s="357" t="s">
        <v>604</v>
      </c>
      <c r="D436" s="295" t="s">
        <v>10</v>
      </c>
      <c r="E436" s="295" t="s">
        <v>3647</v>
      </c>
      <c r="F436" s="295" t="s">
        <v>562</v>
      </c>
      <c r="G436" s="295" t="s">
        <v>2109</v>
      </c>
      <c r="H436" s="297" t="s">
        <v>3648</v>
      </c>
      <c r="I436" s="417" t="s">
        <v>3649</v>
      </c>
      <c r="J436" s="295">
        <v>5013</v>
      </c>
      <c r="K436" s="295" t="s">
        <v>3650</v>
      </c>
      <c r="L436" s="298" t="s">
        <v>606</v>
      </c>
      <c r="M436" s="301" t="s">
        <v>607</v>
      </c>
      <c r="N436" s="301" t="s">
        <v>3656</v>
      </c>
      <c r="O436" s="295">
        <v>9</v>
      </c>
      <c r="P436" s="301" t="s">
        <v>648</v>
      </c>
      <c r="Q436" s="303">
        <v>20552</v>
      </c>
      <c r="R436" s="303">
        <v>29.56</v>
      </c>
      <c r="S436" s="304">
        <v>614815.4</v>
      </c>
      <c r="T436" s="301" t="s">
        <v>609</v>
      </c>
      <c r="U436" s="298" t="s">
        <v>610</v>
      </c>
      <c r="V436" s="367" t="s">
        <v>3657</v>
      </c>
      <c r="W436" s="305" t="s">
        <v>3653</v>
      </c>
      <c r="X436" s="224" t="s">
        <v>615</v>
      </c>
      <c r="Y436" s="299">
        <v>45121.759722222225</v>
      </c>
      <c r="Z436" s="299">
        <v>45126.541666666664</v>
      </c>
      <c r="AA436" s="226">
        <v>45126</v>
      </c>
      <c r="AB436" s="226">
        <v>45127</v>
      </c>
      <c r="AC436" s="306"/>
      <c r="AD436" s="301"/>
      <c r="AE436" s="226">
        <v>45125</v>
      </c>
      <c r="AF436" s="301">
        <v>190183</v>
      </c>
      <c r="AG436" s="307">
        <v>2755</v>
      </c>
      <c r="AH436" s="307">
        <v>447.6</v>
      </c>
      <c r="AI436" s="307">
        <v>265.8</v>
      </c>
      <c r="AJ436" s="307">
        <v>514.82000000000005</v>
      </c>
      <c r="AK436" s="304">
        <v>0</v>
      </c>
      <c r="AL436" s="309">
        <v>25</v>
      </c>
      <c r="AM436" s="310">
        <v>0</v>
      </c>
      <c r="AN436" s="310">
        <v>250</v>
      </c>
      <c r="AO436" s="310">
        <v>0</v>
      </c>
      <c r="AP436" s="310">
        <v>0</v>
      </c>
      <c r="AQ436" s="310">
        <v>580.66999999999996</v>
      </c>
      <c r="AR436" s="304">
        <v>0</v>
      </c>
      <c r="AS436" s="304">
        <v>0</v>
      </c>
      <c r="AT436" s="160">
        <f t="shared" si="29"/>
        <v>4838.8900000000003</v>
      </c>
      <c r="AU436" s="160">
        <f t="shared" si="30"/>
        <v>4838.8900000000003</v>
      </c>
      <c r="AV436" s="301"/>
      <c r="AW436" s="301" t="s">
        <v>395</v>
      </c>
      <c r="AX436" s="311">
        <v>0.31041666666666667</v>
      </c>
      <c r="AY436" s="311">
        <v>0.31041666666666667</v>
      </c>
      <c r="AZ436" s="2" t="s">
        <v>613</v>
      </c>
    </row>
    <row r="437" spans="1:52" s="3" customFormat="1" x14ac:dyDescent="0.35">
      <c r="A437" s="380">
        <v>45127.455555555556</v>
      </c>
      <c r="B437" s="436">
        <v>45108</v>
      </c>
      <c r="C437" s="357" t="s">
        <v>604</v>
      </c>
      <c r="D437" s="295" t="s">
        <v>10</v>
      </c>
      <c r="E437" s="295" t="s">
        <v>3658</v>
      </c>
      <c r="F437" s="295" t="s">
        <v>3659</v>
      </c>
      <c r="G437" s="295" t="s">
        <v>2109</v>
      </c>
      <c r="H437" s="297" t="s">
        <v>3660</v>
      </c>
      <c r="I437" s="417" t="s">
        <v>3661</v>
      </c>
      <c r="J437" s="295">
        <v>5014</v>
      </c>
      <c r="K437" s="295">
        <v>4700091855</v>
      </c>
      <c r="L437" s="298" t="s">
        <v>606</v>
      </c>
      <c r="M437" s="301" t="s">
        <v>607</v>
      </c>
      <c r="N437" s="301">
        <v>64923</v>
      </c>
      <c r="O437" s="295">
        <v>2</v>
      </c>
      <c r="P437" s="301" t="s">
        <v>3662</v>
      </c>
      <c r="Q437" s="303" t="s">
        <v>3663</v>
      </c>
      <c r="R437" s="303">
        <v>7.23</v>
      </c>
      <c r="S437" s="304">
        <v>61608.35</v>
      </c>
      <c r="T437" s="301" t="s">
        <v>609</v>
      </c>
      <c r="U437" s="298" t="s">
        <v>610</v>
      </c>
      <c r="V437" s="367"/>
      <c r="W437" s="305" t="s">
        <v>3664</v>
      </c>
      <c r="X437" s="224" t="s">
        <v>3665</v>
      </c>
      <c r="Y437" s="299"/>
      <c r="Z437" s="299">
        <v>45128.375</v>
      </c>
      <c r="AA437" s="226" t="s">
        <v>3666</v>
      </c>
      <c r="AB437" s="226">
        <v>45131</v>
      </c>
      <c r="AC437" s="306">
        <v>45019</v>
      </c>
      <c r="AD437" s="301" t="s">
        <v>3667</v>
      </c>
      <c r="AE437" s="226">
        <v>45127</v>
      </c>
      <c r="AF437" s="301">
        <v>190530</v>
      </c>
      <c r="AG437" s="307">
        <v>1735</v>
      </c>
      <c r="AH437" s="307">
        <v>217.14</v>
      </c>
      <c r="AI437" s="307">
        <v>88.6</v>
      </c>
      <c r="AJ437" s="307">
        <v>0</v>
      </c>
      <c r="AK437" s="304">
        <v>0</v>
      </c>
      <c r="AL437" s="309">
        <v>25</v>
      </c>
      <c r="AM437" s="310">
        <v>0</v>
      </c>
      <c r="AN437" s="310">
        <v>0</v>
      </c>
      <c r="AO437" s="310">
        <v>0</v>
      </c>
      <c r="AP437" s="310">
        <v>0</v>
      </c>
      <c r="AQ437" s="310">
        <v>281.69</v>
      </c>
      <c r="AR437" s="304">
        <v>0</v>
      </c>
      <c r="AS437" s="304">
        <v>0</v>
      </c>
      <c r="AT437" s="160">
        <f t="shared" si="29"/>
        <v>2347.4299999999998</v>
      </c>
      <c r="AU437" s="160">
        <f t="shared" si="30"/>
        <v>2347.4299999999998</v>
      </c>
      <c r="AV437" s="301"/>
      <c r="AW437" s="301" t="s">
        <v>395</v>
      </c>
      <c r="AX437" s="311">
        <v>0.60625000000000007</v>
      </c>
      <c r="AY437" s="311">
        <v>0.68055555555555547</v>
      </c>
      <c r="AZ437" s="2" t="s">
        <v>613</v>
      </c>
    </row>
    <row r="438" spans="1:52" s="3" customFormat="1" x14ac:dyDescent="0.35">
      <c r="A438" s="380">
        <v>45125.724305555559</v>
      </c>
      <c r="B438" s="436">
        <v>45108</v>
      </c>
      <c r="C438" s="357" t="s">
        <v>604</v>
      </c>
      <c r="D438" s="295" t="s">
        <v>10</v>
      </c>
      <c r="E438" s="295" t="s">
        <v>3668</v>
      </c>
      <c r="F438" s="295" t="s">
        <v>3659</v>
      </c>
      <c r="G438" s="295" t="s">
        <v>2109</v>
      </c>
      <c r="H438" s="297" t="s">
        <v>3669</v>
      </c>
      <c r="I438" s="417" t="s">
        <v>3670</v>
      </c>
      <c r="J438" s="295">
        <v>5013</v>
      </c>
      <c r="K438" s="295" t="s">
        <v>3671</v>
      </c>
      <c r="L438" s="298" t="s">
        <v>606</v>
      </c>
      <c r="M438" s="301" t="s">
        <v>607</v>
      </c>
      <c r="N438" s="301">
        <v>64864</v>
      </c>
      <c r="O438" s="295">
        <v>15</v>
      </c>
      <c r="P438" s="301" t="s">
        <v>648</v>
      </c>
      <c r="Q438" s="303" t="s">
        <v>3672</v>
      </c>
      <c r="R438" s="303">
        <v>34.47</v>
      </c>
      <c r="S438" s="304">
        <v>382396.44</v>
      </c>
      <c r="T438" s="301" t="s">
        <v>609</v>
      </c>
      <c r="U438" s="298" t="s">
        <v>610</v>
      </c>
      <c r="V438" s="367" t="s">
        <v>3673</v>
      </c>
      <c r="W438" s="305" t="s">
        <v>3674</v>
      </c>
      <c r="X438" s="224" t="s">
        <v>615</v>
      </c>
      <c r="Y438" s="299"/>
      <c r="Z438" s="299">
        <v>45128.458333333336</v>
      </c>
      <c r="AA438" s="226">
        <v>45128</v>
      </c>
      <c r="AB438" s="226">
        <v>45128</v>
      </c>
      <c r="AC438" s="306" t="s">
        <v>612</v>
      </c>
      <c r="AD438" s="301" t="s">
        <v>3675</v>
      </c>
      <c r="AE438" s="226">
        <v>45127</v>
      </c>
      <c r="AF438" s="301">
        <v>190520</v>
      </c>
      <c r="AG438" s="307">
        <v>2755</v>
      </c>
      <c r="AH438" s="307">
        <v>450.33</v>
      </c>
      <c r="AI438" s="307">
        <v>221.5</v>
      </c>
      <c r="AJ438" s="307">
        <v>582.4</v>
      </c>
      <c r="AK438" s="304">
        <v>0</v>
      </c>
      <c r="AL438" s="309">
        <v>25</v>
      </c>
      <c r="AM438" s="310">
        <v>0</v>
      </c>
      <c r="AN438" s="310">
        <v>250</v>
      </c>
      <c r="AO438" s="310">
        <v>0</v>
      </c>
      <c r="AP438" s="310">
        <v>0</v>
      </c>
      <c r="AQ438" s="310">
        <v>584.21</v>
      </c>
      <c r="AR438" s="304">
        <v>0</v>
      </c>
      <c r="AS438" s="304">
        <v>0</v>
      </c>
      <c r="AT438" s="160">
        <f t="shared" si="29"/>
        <v>4868.4399999999996</v>
      </c>
      <c r="AU438" s="160">
        <f t="shared" si="30"/>
        <v>4868.4399999999996</v>
      </c>
      <c r="AV438" s="301"/>
      <c r="AW438" s="301" t="s">
        <v>395</v>
      </c>
      <c r="AX438" s="311">
        <v>0.61111111111111105</v>
      </c>
      <c r="AY438" s="311">
        <v>0.70000000000000007</v>
      </c>
      <c r="AZ438" s="2" t="s">
        <v>613</v>
      </c>
    </row>
    <row r="439" spans="1:52" s="3" customFormat="1" x14ac:dyDescent="0.35">
      <c r="A439" s="380">
        <v>45126.711805555555</v>
      </c>
      <c r="B439" s="436">
        <v>45108</v>
      </c>
      <c r="C439" s="357" t="s">
        <v>604</v>
      </c>
      <c r="D439" s="295" t="s">
        <v>10</v>
      </c>
      <c r="E439" s="295" t="s">
        <v>3602</v>
      </c>
      <c r="F439" s="295" t="s">
        <v>3676</v>
      </c>
      <c r="G439" s="295" t="s">
        <v>2109</v>
      </c>
      <c r="H439" s="297" t="s">
        <v>3677</v>
      </c>
      <c r="I439" s="417" t="s">
        <v>3678</v>
      </c>
      <c r="J439" s="295">
        <v>5013</v>
      </c>
      <c r="K439" s="295">
        <v>4700088973</v>
      </c>
      <c r="L439" s="298" t="s">
        <v>606</v>
      </c>
      <c r="M439" s="301" t="s">
        <v>607</v>
      </c>
      <c r="N439" s="301">
        <v>64908</v>
      </c>
      <c r="O439" s="295">
        <v>6</v>
      </c>
      <c r="P439" s="301" t="s">
        <v>648</v>
      </c>
      <c r="Q439" s="303" t="s">
        <v>3679</v>
      </c>
      <c r="R439" s="303">
        <v>15.367000000000001</v>
      </c>
      <c r="S439" s="304">
        <v>127196.03</v>
      </c>
      <c r="T439" s="301" t="s">
        <v>609</v>
      </c>
      <c r="U439" s="298" t="s">
        <v>610</v>
      </c>
      <c r="V439" s="367"/>
      <c r="W439" s="305" t="s">
        <v>3680</v>
      </c>
      <c r="X439" s="224" t="s">
        <v>3665</v>
      </c>
      <c r="Y439" s="299">
        <v>45127.561805555553</v>
      </c>
      <c r="Z439" s="299">
        <v>45131.291666666664</v>
      </c>
      <c r="AA439" s="226">
        <v>45131</v>
      </c>
      <c r="AB439" s="226">
        <v>45131</v>
      </c>
      <c r="AC439" s="306" t="s">
        <v>612</v>
      </c>
      <c r="AD439" s="301" t="s">
        <v>3681</v>
      </c>
      <c r="AE439" s="226">
        <v>45128</v>
      </c>
      <c r="AF439" s="301">
        <v>190665</v>
      </c>
      <c r="AG439" s="307">
        <v>2755</v>
      </c>
      <c r="AH439" s="307">
        <v>385.12</v>
      </c>
      <c r="AI439" s="307">
        <v>221.5</v>
      </c>
      <c r="AJ439" s="307">
        <v>27.2</v>
      </c>
      <c r="AK439" s="304">
        <v>0</v>
      </c>
      <c r="AL439" s="309">
        <v>25</v>
      </c>
      <c r="AM439" s="310">
        <v>0</v>
      </c>
      <c r="AN439" s="310">
        <v>250</v>
      </c>
      <c r="AO439" s="310">
        <v>0</v>
      </c>
      <c r="AP439" s="310">
        <v>0</v>
      </c>
      <c r="AQ439" s="310">
        <v>499.61</v>
      </c>
      <c r="AR439" s="304">
        <v>0</v>
      </c>
      <c r="AS439" s="304">
        <v>0</v>
      </c>
      <c r="AT439" s="160">
        <f t="shared" ref="AT439:AT440" si="31">AG439+AH439+AI439+AJ439+AK439+AL439+AM439+AN439+AO439+AP439+AQ439</f>
        <v>4163.4299999999994</v>
      </c>
      <c r="AU439" s="160">
        <v>4163.4299999999994</v>
      </c>
      <c r="AV439" s="301" t="s">
        <v>3682</v>
      </c>
      <c r="AW439" s="301" t="s">
        <v>395</v>
      </c>
      <c r="AX439" s="311">
        <v>0.46875</v>
      </c>
      <c r="AY439" s="311">
        <v>0.61805555555555558</v>
      </c>
      <c r="AZ439" s="2" t="s">
        <v>613</v>
      </c>
    </row>
    <row r="440" spans="1:52" s="3" customFormat="1" x14ac:dyDescent="0.35">
      <c r="A440" s="380">
        <v>45128.688888888886</v>
      </c>
      <c r="B440" s="436">
        <v>45108</v>
      </c>
      <c r="C440" s="357" t="s">
        <v>604</v>
      </c>
      <c r="D440" s="295" t="s">
        <v>10</v>
      </c>
      <c r="E440" s="295" t="s">
        <v>3683</v>
      </c>
      <c r="F440" s="295" t="s">
        <v>3659</v>
      </c>
      <c r="G440" s="295" t="s">
        <v>2109</v>
      </c>
      <c r="H440" s="297" t="s">
        <v>3684</v>
      </c>
      <c r="I440" s="417" t="s">
        <v>3685</v>
      </c>
      <c r="J440" s="295">
        <v>5010</v>
      </c>
      <c r="K440" s="295">
        <v>4700091409</v>
      </c>
      <c r="L440" s="298" t="s">
        <v>606</v>
      </c>
      <c r="M440" s="301" t="s">
        <v>607</v>
      </c>
      <c r="N440" s="301">
        <v>64952</v>
      </c>
      <c r="O440" s="295">
        <v>11</v>
      </c>
      <c r="P440" s="301" t="s">
        <v>616</v>
      </c>
      <c r="Q440" s="303" t="s">
        <v>3686</v>
      </c>
      <c r="R440" s="303">
        <v>22.67</v>
      </c>
      <c r="S440" s="304">
        <v>514258.66</v>
      </c>
      <c r="T440" s="301" t="s">
        <v>609</v>
      </c>
      <c r="U440" s="298" t="s">
        <v>610</v>
      </c>
      <c r="V440" s="367"/>
      <c r="W440" s="305" t="s">
        <v>3687</v>
      </c>
      <c r="X440" s="224" t="s">
        <v>617</v>
      </c>
      <c r="Y440" s="299">
        <v>45128.759027777778</v>
      </c>
      <c r="Z440" s="299">
        <v>45133.375</v>
      </c>
      <c r="AA440" s="226">
        <v>45133</v>
      </c>
      <c r="AB440" s="226">
        <v>45133</v>
      </c>
      <c r="AC440" s="306" t="s">
        <v>628</v>
      </c>
      <c r="AD440" s="301" t="s">
        <v>3688</v>
      </c>
      <c r="AE440" s="226">
        <v>45132</v>
      </c>
      <c r="AF440" s="301">
        <v>191044</v>
      </c>
      <c r="AG440" s="307">
        <v>2755</v>
      </c>
      <c r="AH440" s="307">
        <v>479.56</v>
      </c>
      <c r="AI440" s="307">
        <v>300.5</v>
      </c>
      <c r="AJ440" s="307">
        <v>414.26</v>
      </c>
      <c r="AK440" s="304">
        <v>338</v>
      </c>
      <c r="AL440" s="309">
        <v>25</v>
      </c>
      <c r="AM440" s="310">
        <v>0</v>
      </c>
      <c r="AN440" s="310">
        <v>250</v>
      </c>
      <c r="AO440" s="310">
        <v>0</v>
      </c>
      <c r="AP440" s="310">
        <v>0</v>
      </c>
      <c r="AQ440" s="310">
        <v>622.13</v>
      </c>
      <c r="AR440" s="304">
        <v>0</v>
      </c>
      <c r="AS440" s="304">
        <v>0</v>
      </c>
      <c r="AT440" s="160">
        <f t="shared" si="31"/>
        <v>5184.45</v>
      </c>
      <c r="AU440" s="160">
        <v>5184.45</v>
      </c>
      <c r="AV440" s="301" t="s">
        <v>3689</v>
      </c>
      <c r="AW440" s="301" t="s">
        <v>395</v>
      </c>
      <c r="AX440" s="311">
        <v>0.51041666666666663</v>
      </c>
      <c r="AY440" s="311">
        <v>0.71527777777777779</v>
      </c>
      <c r="AZ440" s="2" t="s">
        <v>613</v>
      </c>
    </row>
    <row r="441" spans="1:52" s="3" customFormat="1" x14ac:dyDescent="0.35">
      <c r="A441" s="380">
        <v>45103.447222222225</v>
      </c>
      <c r="B441" s="436">
        <v>45108</v>
      </c>
      <c r="C441" s="357" t="s">
        <v>622</v>
      </c>
      <c r="D441" s="295" t="s">
        <v>10</v>
      </c>
      <c r="E441" s="295" t="s">
        <v>3690</v>
      </c>
      <c r="F441" s="295" t="s">
        <v>3691</v>
      </c>
      <c r="G441" s="295" t="s">
        <v>2109</v>
      </c>
      <c r="H441" s="297" t="s">
        <v>3692</v>
      </c>
      <c r="I441" s="417" t="s">
        <v>3693</v>
      </c>
      <c r="J441" s="295">
        <v>5014</v>
      </c>
      <c r="K441" s="295" t="s">
        <v>3694</v>
      </c>
      <c r="L441" s="298" t="s">
        <v>606</v>
      </c>
      <c r="M441" s="301" t="s">
        <v>607</v>
      </c>
      <c r="N441" s="301">
        <v>64603</v>
      </c>
      <c r="O441" s="295">
        <v>1</v>
      </c>
      <c r="P441" s="301" t="s">
        <v>608</v>
      </c>
      <c r="Q441" s="303">
        <v>1023</v>
      </c>
      <c r="R441" s="303">
        <v>1.496</v>
      </c>
      <c r="S441" s="304">
        <v>67708.710000000006</v>
      </c>
      <c r="T441" s="301" t="s">
        <v>609</v>
      </c>
      <c r="U441" s="298" t="s">
        <v>610</v>
      </c>
      <c r="V441" s="367"/>
      <c r="W441" s="305" t="s">
        <v>3695</v>
      </c>
      <c r="X441" s="224" t="s">
        <v>3696</v>
      </c>
      <c r="Y441" s="299">
        <v>45103.447222222225</v>
      </c>
      <c r="Z441" s="299">
        <v>45196.375</v>
      </c>
      <c r="AA441" s="226">
        <v>45104</v>
      </c>
      <c r="AB441" s="226">
        <v>45104</v>
      </c>
      <c r="AC441" s="306"/>
      <c r="AD441" s="301"/>
      <c r="AE441" s="226">
        <v>45103</v>
      </c>
      <c r="AF441" s="301">
        <v>187343</v>
      </c>
      <c r="AG441" s="307">
        <v>734.17</v>
      </c>
      <c r="AH441" s="307">
        <v>99.13</v>
      </c>
      <c r="AI441" s="307">
        <v>84.8</v>
      </c>
      <c r="AJ441" s="307">
        <v>0</v>
      </c>
      <c r="AK441" s="304">
        <v>0</v>
      </c>
      <c r="AL441" s="309">
        <v>25</v>
      </c>
      <c r="AM441" s="310">
        <v>0</v>
      </c>
      <c r="AN441" s="310">
        <v>0</v>
      </c>
      <c r="AO441" s="310">
        <v>0</v>
      </c>
      <c r="AP441" s="310">
        <v>0</v>
      </c>
      <c r="AQ441" s="310">
        <v>128.6</v>
      </c>
      <c r="AR441" s="304">
        <v>0</v>
      </c>
      <c r="AS441" s="304">
        <v>0</v>
      </c>
      <c r="AT441" s="160">
        <f>AG441+AH441+AI441+AJ441+AK441+AL441+AM441+AN441+AO441+AP441+AQ441</f>
        <v>1071.6999999999998</v>
      </c>
      <c r="AU441" s="160">
        <f>AT441</f>
        <v>1071.6999999999998</v>
      </c>
      <c r="AV441" s="301"/>
      <c r="AW441" s="301" t="s">
        <v>395</v>
      </c>
      <c r="AX441" s="311">
        <v>0.5</v>
      </c>
      <c r="AY441" s="311">
        <v>0.5854166666666667</v>
      </c>
      <c r="AZ441" s="2" t="s">
        <v>613</v>
      </c>
    </row>
    <row r="442" spans="1:52" s="3" customFormat="1" x14ac:dyDescent="0.35">
      <c r="A442" s="380">
        <v>45126.620138888888</v>
      </c>
      <c r="B442" s="436">
        <v>45108</v>
      </c>
      <c r="C442" s="357" t="s">
        <v>604</v>
      </c>
      <c r="D442" s="295" t="s">
        <v>10</v>
      </c>
      <c r="E442" s="295" t="s">
        <v>3697</v>
      </c>
      <c r="F442" s="295" t="s">
        <v>3659</v>
      </c>
      <c r="G442" s="295" t="s">
        <v>2109</v>
      </c>
      <c r="H442" s="297" t="s">
        <v>3698</v>
      </c>
      <c r="I442" s="417" t="s">
        <v>3699</v>
      </c>
      <c r="J442" s="295">
        <v>5010</v>
      </c>
      <c r="K442" s="295">
        <v>4700090340</v>
      </c>
      <c r="L442" s="298" t="s">
        <v>606</v>
      </c>
      <c r="M442" s="301" t="s">
        <v>607</v>
      </c>
      <c r="N442" s="301">
        <v>64914</v>
      </c>
      <c r="O442" s="295">
        <v>4</v>
      </c>
      <c r="P442" s="301" t="s">
        <v>616</v>
      </c>
      <c r="Q442" s="303" t="s">
        <v>3700</v>
      </c>
      <c r="R442" s="303">
        <v>8.2319999999999993</v>
      </c>
      <c r="S442" s="304">
        <v>997599.96</v>
      </c>
      <c r="T442" s="301" t="s">
        <v>609</v>
      </c>
      <c r="U442" s="298" t="s">
        <v>610</v>
      </c>
      <c r="V442" s="367"/>
      <c r="W442" s="305" t="s">
        <v>3701</v>
      </c>
      <c r="X442" s="224" t="s">
        <v>617</v>
      </c>
      <c r="Y442" s="299"/>
      <c r="Z442" s="299" t="s">
        <v>3702</v>
      </c>
      <c r="AA442" s="226">
        <v>45131</v>
      </c>
      <c r="AB442" s="226">
        <v>45132</v>
      </c>
      <c r="AC442" s="306"/>
      <c r="AD442" s="301"/>
      <c r="AE442" s="226">
        <v>45127</v>
      </c>
      <c r="AF442" s="301">
        <v>190523</v>
      </c>
      <c r="AG442" s="307">
        <v>1990</v>
      </c>
      <c r="AH442" s="307">
        <v>402.99</v>
      </c>
      <c r="AI442" s="307">
        <v>180.3</v>
      </c>
      <c r="AJ442" s="307">
        <v>897.6</v>
      </c>
      <c r="AK442" s="304">
        <v>338</v>
      </c>
      <c r="AL442" s="309">
        <v>25</v>
      </c>
      <c r="AM442" s="310">
        <v>0</v>
      </c>
      <c r="AN442" s="310">
        <v>0</v>
      </c>
      <c r="AO442" s="310">
        <v>0</v>
      </c>
      <c r="AP442" s="310">
        <v>0</v>
      </c>
      <c r="AQ442" s="310">
        <v>522.79999999999995</v>
      </c>
      <c r="AR442" s="304">
        <v>0</v>
      </c>
      <c r="AS442" s="304">
        <v>0</v>
      </c>
      <c r="AT442" s="160">
        <f t="shared" ref="AT442:AT443" si="32">AG442+AH442+AI442+AJ442+AK442+AL442+AM442+AN442+AO442+AP442+AQ442</f>
        <v>4356.6899999999996</v>
      </c>
      <c r="AU442" s="160">
        <v>4356.6899999999996</v>
      </c>
      <c r="AV442" s="301"/>
      <c r="AW442" s="301" t="s">
        <v>395</v>
      </c>
      <c r="AX442" s="311">
        <v>0.31875000000000003</v>
      </c>
      <c r="AY442" s="311">
        <v>0.35416666666666669</v>
      </c>
      <c r="AZ442" s="2" t="s">
        <v>613</v>
      </c>
    </row>
    <row r="443" spans="1:52" s="3" customFormat="1" x14ac:dyDescent="0.35">
      <c r="A443" s="380">
        <v>45126.609722222223</v>
      </c>
      <c r="B443" s="436">
        <v>45108</v>
      </c>
      <c r="C443" s="357" t="s">
        <v>604</v>
      </c>
      <c r="D443" s="295" t="s">
        <v>10</v>
      </c>
      <c r="E443" s="295" t="s">
        <v>3703</v>
      </c>
      <c r="F443" s="295" t="s">
        <v>3659</v>
      </c>
      <c r="G443" s="295" t="s">
        <v>2109</v>
      </c>
      <c r="H443" s="297" t="s">
        <v>3704</v>
      </c>
      <c r="I443" s="417" t="s">
        <v>3705</v>
      </c>
      <c r="J443" s="295">
        <v>5014</v>
      </c>
      <c r="K443" s="295" t="s">
        <v>3706</v>
      </c>
      <c r="L443" s="298" t="s">
        <v>606</v>
      </c>
      <c r="M443" s="301" t="s">
        <v>607</v>
      </c>
      <c r="N443" s="301">
        <v>64907</v>
      </c>
      <c r="O443" s="295">
        <v>5</v>
      </c>
      <c r="P443" s="301" t="s">
        <v>616</v>
      </c>
      <c r="Q443" s="303">
        <v>771</v>
      </c>
      <c r="R443" s="303">
        <v>3.1509999999999998</v>
      </c>
      <c r="S443" s="304">
        <v>47251.63</v>
      </c>
      <c r="T443" s="301" t="s">
        <v>609</v>
      </c>
      <c r="U443" s="298" t="s">
        <v>610</v>
      </c>
      <c r="V443" s="367"/>
      <c r="W443" s="305" t="s">
        <v>3707</v>
      </c>
      <c r="X443" s="224" t="s">
        <v>624</v>
      </c>
      <c r="Y443" s="299"/>
      <c r="Z443" s="299" t="s">
        <v>3702</v>
      </c>
      <c r="AA443" s="226">
        <v>45131</v>
      </c>
      <c r="AB443" s="226">
        <v>45132</v>
      </c>
      <c r="AC443" s="306"/>
      <c r="AD443" s="301"/>
      <c r="AE443" s="226">
        <v>45127</v>
      </c>
      <c r="AF443" s="301" t="s">
        <v>3708</v>
      </c>
      <c r="AG443" s="307">
        <v>555.88</v>
      </c>
      <c r="AH443" s="307">
        <f>39.7+82.35</f>
        <v>122.05</v>
      </c>
      <c r="AI443" s="307">
        <v>120.2</v>
      </c>
      <c r="AJ443" s="307">
        <v>0</v>
      </c>
      <c r="AK443" s="304">
        <v>338</v>
      </c>
      <c r="AL443" s="309">
        <v>25</v>
      </c>
      <c r="AM443" s="310">
        <v>0</v>
      </c>
      <c r="AN443" s="310">
        <v>0</v>
      </c>
      <c r="AO443" s="310">
        <v>0</v>
      </c>
      <c r="AP443" s="310">
        <v>0</v>
      </c>
      <c r="AQ443" s="310">
        <f>51.5+106.83</f>
        <v>158.32999999999998</v>
      </c>
      <c r="AR443" s="304">
        <v>0</v>
      </c>
      <c r="AS443" s="304">
        <v>0</v>
      </c>
      <c r="AT443" s="160">
        <f t="shared" si="32"/>
        <v>1319.46</v>
      </c>
      <c r="AU443" s="160">
        <v>1319.46</v>
      </c>
      <c r="AV443" s="301"/>
      <c r="AW443" s="301" t="s">
        <v>395</v>
      </c>
      <c r="AX443" s="311">
        <v>0.31875000000000003</v>
      </c>
      <c r="AY443" s="311">
        <v>0.35416666666666669</v>
      </c>
      <c r="AZ443" s="2" t="s">
        <v>613</v>
      </c>
    </row>
    <row r="444" spans="1:52" s="3" customFormat="1" x14ac:dyDescent="0.35">
      <c r="A444" s="380">
        <v>45126.670138888891</v>
      </c>
      <c r="B444" s="436">
        <v>45108</v>
      </c>
      <c r="C444" s="357" t="s">
        <v>604</v>
      </c>
      <c r="D444" s="295" t="s">
        <v>10</v>
      </c>
      <c r="E444" s="295" t="s">
        <v>3709</v>
      </c>
      <c r="F444" s="295" t="s">
        <v>559</v>
      </c>
      <c r="G444" s="295" t="s">
        <v>2109</v>
      </c>
      <c r="H444" s="297" t="s">
        <v>3710</v>
      </c>
      <c r="I444" s="417" t="s">
        <v>3711</v>
      </c>
      <c r="J444" s="295">
        <v>5010</v>
      </c>
      <c r="K444" s="295">
        <v>4700091283</v>
      </c>
      <c r="L444" s="298" t="s">
        <v>606</v>
      </c>
      <c r="M444" s="301" t="s">
        <v>607</v>
      </c>
      <c r="N444" s="301">
        <v>64909</v>
      </c>
      <c r="O444" s="295">
        <v>2</v>
      </c>
      <c r="P444" s="301" t="s">
        <v>616</v>
      </c>
      <c r="Q444" s="303">
        <v>490</v>
      </c>
      <c r="R444" s="303">
        <v>4.5199999999999996</v>
      </c>
      <c r="S444" s="304">
        <v>219344.19</v>
      </c>
      <c r="T444" s="301" t="s">
        <v>609</v>
      </c>
      <c r="U444" s="298" t="s">
        <v>610</v>
      </c>
      <c r="V444" s="367"/>
      <c r="W444" s="305" t="s">
        <v>3712</v>
      </c>
      <c r="X444" s="224" t="s">
        <v>630</v>
      </c>
      <c r="Y444" s="299"/>
      <c r="Z444" s="299">
        <v>45131.458333333336</v>
      </c>
      <c r="AA444" s="226">
        <v>45131</v>
      </c>
      <c r="AB444" s="226">
        <v>45132</v>
      </c>
      <c r="AC444" s="306" t="s">
        <v>618</v>
      </c>
      <c r="AD444" s="301" t="s">
        <v>3713</v>
      </c>
      <c r="AE444" s="226">
        <v>45128</v>
      </c>
      <c r="AF444" s="301">
        <v>190680</v>
      </c>
      <c r="AG444" s="307">
        <v>353.28</v>
      </c>
      <c r="AH444" s="307">
        <v>69.66</v>
      </c>
      <c r="AI444" s="307">
        <v>95.4</v>
      </c>
      <c r="AJ444" s="307">
        <v>119.34</v>
      </c>
      <c r="AK444" s="304">
        <v>0</v>
      </c>
      <c r="AL444" s="309">
        <v>25</v>
      </c>
      <c r="AM444" s="310">
        <v>0</v>
      </c>
      <c r="AN444" s="310">
        <v>0</v>
      </c>
      <c r="AO444" s="310">
        <v>0</v>
      </c>
      <c r="AP444" s="310">
        <v>0</v>
      </c>
      <c r="AQ444" s="310">
        <v>90.36</v>
      </c>
      <c r="AR444" s="304">
        <v>0</v>
      </c>
      <c r="AS444" s="304">
        <v>0</v>
      </c>
      <c r="AT444" s="160">
        <f>AG444+AH444+AI444+AJ444+AK444+AL444+AM444+AN444+AO444+AP444+AQ444</f>
        <v>753.04</v>
      </c>
      <c r="AU444" s="160">
        <f>AT444</f>
        <v>753.04</v>
      </c>
      <c r="AV444" s="301" t="s">
        <v>3713</v>
      </c>
      <c r="AW444" s="301" t="s">
        <v>395</v>
      </c>
      <c r="AX444" s="311">
        <v>0.42708333333333331</v>
      </c>
      <c r="AY444" s="311">
        <v>0.55902777777777779</v>
      </c>
      <c r="AZ444" s="2" t="s">
        <v>3404</v>
      </c>
    </row>
    <row r="445" spans="1:52" s="3" customFormat="1" x14ac:dyDescent="0.35">
      <c r="A445" s="380">
        <v>45127.522222222222</v>
      </c>
      <c r="B445" s="436">
        <v>45108</v>
      </c>
      <c r="C445" s="357" t="s">
        <v>604</v>
      </c>
      <c r="D445" s="295" t="s">
        <v>10</v>
      </c>
      <c r="E445" s="295" t="s">
        <v>3714</v>
      </c>
      <c r="F445" s="295" t="s">
        <v>3659</v>
      </c>
      <c r="G445" s="295" t="s">
        <v>2109</v>
      </c>
      <c r="H445" s="297" t="s">
        <v>3715</v>
      </c>
      <c r="I445" s="417" t="s">
        <v>3716</v>
      </c>
      <c r="J445" s="295">
        <v>5013</v>
      </c>
      <c r="K445" s="295" t="s">
        <v>3717</v>
      </c>
      <c r="L445" s="298" t="s">
        <v>606</v>
      </c>
      <c r="M445" s="301" t="s">
        <v>607</v>
      </c>
      <c r="N445" s="301" t="s">
        <v>3718</v>
      </c>
      <c r="O445" s="295">
        <v>11</v>
      </c>
      <c r="P445" s="301" t="s">
        <v>648</v>
      </c>
      <c r="Q445" s="303">
        <v>23458</v>
      </c>
      <c r="R445" s="303">
        <v>35.840000000000003</v>
      </c>
      <c r="S445" s="304">
        <v>449879.5</v>
      </c>
      <c r="T445" s="301" t="s">
        <v>609</v>
      </c>
      <c r="U445" s="298" t="s">
        <v>610</v>
      </c>
      <c r="V445" s="367" t="s">
        <v>3719</v>
      </c>
      <c r="W445" s="305" t="s">
        <v>3720</v>
      </c>
      <c r="X445" s="224" t="s">
        <v>615</v>
      </c>
      <c r="Y445" s="299"/>
      <c r="Z445" s="299">
        <v>45131.583333333336</v>
      </c>
      <c r="AA445" s="226">
        <v>45131</v>
      </c>
      <c r="AB445" s="226">
        <v>45132</v>
      </c>
      <c r="AC445" s="306" t="s">
        <v>612</v>
      </c>
      <c r="AD445" s="301" t="s">
        <v>3721</v>
      </c>
      <c r="AE445" s="226">
        <v>45131</v>
      </c>
      <c r="AF445" s="301">
        <v>190745</v>
      </c>
      <c r="AG445" s="307">
        <v>2755</v>
      </c>
      <c r="AH445" s="307">
        <v>423.02</v>
      </c>
      <c r="AI445" s="307">
        <v>221.5</v>
      </c>
      <c r="AJ445" s="307">
        <v>349.88</v>
      </c>
      <c r="AK445" s="304">
        <v>0</v>
      </c>
      <c r="AL445" s="309">
        <v>25</v>
      </c>
      <c r="AM445" s="310">
        <v>0</v>
      </c>
      <c r="AN445" s="310">
        <v>250</v>
      </c>
      <c r="AO445" s="310">
        <v>0</v>
      </c>
      <c r="AP445" s="310">
        <v>0</v>
      </c>
      <c r="AQ445" s="310">
        <v>548.78</v>
      </c>
      <c r="AR445" s="304">
        <v>0</v>
      </c>
      <c r="AS445" s="304">
        <v>0</v>
      </c>
      <c r="AT445" s="160">
        <f>AG445+AH445+AI445+AJ445+AK445+AL445+AM445+AN445+AO445+AP445+AQ445</f>
        <v>4573.18</v>
      </c>
      <c r="AU445" s="160">
        <f>AT445</f>
        <v>4573.18</v>
      </c>
      <c r="AV445" s="301" t="s">
        <v>3721</v>
      </c>
      <c r="AW445" s="301" t="s">
        <v>395</v>
      </c>
      <c r="AX445" s="311">
        <v>0.34097222222222223</v>
      </c>
      <c r="AY445" s="311">
        <v>0.68541666666666667</v>
      </c>
      <c r="AZ445" s="2" t="s">
        <v>3404</v>
      </c>
    </row>
    <row r="446" spans="1:52" s="3" customFormat="1" x14ac:dyDescent="0.35">
      <c r="A446" s="380">
        <v>45127.522222222222</v>
      </c>
      <c r="B446" s="436">
        <v>45108</v>
      </c>
      <c r="C446" s="357" t="s">
        <v>604</v>
      </c>
      <c r="D446" s="295" t="s">
        <v>10</v>
      </c>
      <c r="E446" s="295" t="s">
        <v>3714</v>
      </c>
      <c r="F446" s="295" t="s">
        <v>3659</v>
      </c>
      <c r="G446" s="295" t="s">
        <v>2109</v>
      </c>
      <c r="H446" s="297" t="s">
        <v>3715</v>
      </c>
      <c r="I446" s="417" t="s">
        <v>3716</v>
      </c>
      <c r="J446" s="295">
        <v>5013</v>
      </c>
      <c r="K446" s="295" t="s">
        <v>3717</v>
      </c>
      <c r="L446" s="298" t="s">
        <v>606</v>
      </c>
      <c r="M446" s="301" t="s">
        <v>607</v>
      </c>
      <c r="N446" s="301" t="s">
        <v>3722</v>
      </c>
      <c r="O446" s="295">
        <v>12</v>
      </c>
      <c r="P446" s="301" t="s">
        <v>648</v>
      </c>
      <c r="Q446" s="303">
        <v>22992</v>
      </c>
      <c r="R446" s="303">
        <v>33.56</v>
      </c>
      <c r="S446" s="304">
        <v>637396.93000000005</v>
      </c>
      <c r="T446" s="301" t="s">
        <v>609</v>
      </c>
      <c r="U446" s="298" t="s">
        <v>610</v>
      </c>
      <c r="V446" s="367" t="s">
        <v>3723</v>
      </c>
      <c r="W446" s="305" t="s">
        <v>3720</v>
      </c>
      <c r="X446" s="224" t="s">
        <v>615</v>
      </c>
      <c r="Y446" s="299"/>
      <c r="Z446" s="299">
        <v>45131.583333333336</v>
      </c>
      <c r="AA446" s="226">
        <v>45131</v>
      </c>
      <c r="AB446" s="226">
        <v>45132</v>
      </c>
      <c r="AC446" s="306" t="s">
        <v>612</v>
      </c>
      <c r="AD446" s="301" t="s">
        <v>3724</v>
      </c>
      <c r="AE446" s="226">
        <v>45131</v>
      </c>
      <c r="AF446" s="301">
        <v>190716</v>
      </c>
      <c r="AG446" s="307">
        <v>2755</v>
      </c>
      <c r="AH446" s="307">
        <v>445.05</v>
      </c>
      <c r="AI446" s="307">
        <v>221.5</v>
      </c>
      <c r="AJ446" s="307">
        <v>537.4</v>
      </c>
      <c r="AK446" s="304">
        <v>0</v>
      </c>
      <c r="AL446" s="309">
        <v>25</v>
      </c>
      <c r="AM446" s="310">
        <v>0</v>
      </c>
      <c r="AN446" s="310">
        <v>250</v>
      </c>
      <c r="AO446" s="310">
        <v>0</v>
      </c>
      <c r="AP446" s="310">
        <v>0</v>
      </c>
      <c r="AQ446" s="310">
        <v>577.36</v>
      </c>
      <c r="AR446" s="304">
        <v>0</v>
      </c>
      <c r="AS446" s="304">
        <v>0</v>
      </c>
      <c r="AT446" s="160">
        <f>AG446+AH446+AI446+AJ446+AK446+AL446+AM446+AN446+AO446+AP446+AQ446</f>
        <v>4811.3100000000004</v>
      </c>
      <c r="AU446" s="160">
        <f>AT446</f>
        <v>4811.3100000000004</v>
      </c>
      <c r="AV446" s="301" t="s">
        <v>3724</v>
      </c>
      <c r="AW446" s="301" t="s">
        <v>395</v>
      </c>
      <c r="AX446" s="311">
        <v>0.43888888888888888</v>
      </c>
      <c r="AY446" s="311">
        <v>0.80763888888888891</v>
      </c>
      <c r="AZ446" s="2" t="s">
        <v>3404</v>
      </c>
    </row>
    <row r="447" spans="1:52" s="3" customFormat="1" x14ac:dyDescent="0.35">
      <c r="A447" s="380">
        <v>45127.7</v>
      </c>
      <c r="B447" s="436">
        <v>45108</v>
      </c>
      <c r="C447" s="357" t="s">
        <v>604</v>
      </c>
      <c r="D447" s="295" t="s">
        <v>10</v>
      </c>
      <c r="E447" s="295" t="s">
        <v>3725</v>
      </c>
      <c r="F447" s="295" t="s">
        <v>3659</v>
      </c>
      <c r="G447" s="295" t="s">
        <v>2109</v>
      </c>
      <c r="H447" s="297" t="s">
        <v>3726</v>
      </c>
      <c r="I447" s="417" t="s">
        <v>3727</v>
      </c>
      <c r="J447" s="295">
        <v>5010</v>
      </c>
      <c r="K447" s="295">
        <v>4700092211</v>
      </c>
      <c r="L447" s="298" t="s">
        <v>606</v>
      </c>
      <c r="M447" s="301" t="s">
        <v>607</v>
      </c>
      <c r="N447" s="301">
        <v>64883</v>
      </c>
      <c r="O447" s="295">
        <v>7</v>
      </c>
      <c r="P447" s="301" t="s">
        <v>648</v>
      </c>
      <c r="Q447" s="303" t="s">
        <v>3728</v>
      </c>
      <c r="R447" s="303">
        <v>66.41</v>
      </c>
      <c r="S447" s="304">
        <v>199363.79</v>
      </c>
      <c r="T447" s="301" t="s">
        <v>609</v>
      </c>
      <c r="U447" s="298" t="s">
        <v>610</v>
      </c>
      <c r="V447" s="367"/>
      <c r="W447" s="305" t="s">
        <v>3729</v>
      </c>
      <c r="X447" s="224" t="s">
        <v>564</v>
      </c>
      <c r="Y447" s="299"/>
      <c r="Z447" s="299" t="s">
        <v>3730</v>
      </c>
      <c r="AA447" s="226">
        <v>45131</v>
      </c>
      <c r="AB447" s="226">
        <v>45132</v>
      </c>
      <c r="AC447" s="306" t="s">
        <v>612</v>
      </c>
      <c r="AD447" s="301" t="s">
        <v>3731</v>
      </c>
      <c r="AE447" s="226">
        <v>45128</v>
      </c>
      <c r="AF447" s="301">
        <v>190682</v>
      </c>
      <c r="AG447" s="307">
        <v>2755</v>
      </c>
      <c r="AH447" s="307">
        <v>442.57</v>
      </c>
      <c r="AI447" s="307">
        <v>300.5</v>
      </c>
      <c r="AJ447" s="307">
        <v>99.36</v>
      </c>
      <c r="AK447" s="304">
        <v>338</v>
      </c>
      <c r="AL447" s="309">
        <v>25</v>
      </c>
      <c r="AM447" s="310">
        <v>0</v>
      </c>
      <c r="AN447" s="310">
        <v>250</v>
      </c>
      <c r="AO447" s="310">
        <v>0</v>
      </c>
      <c r="AP447" s="310">
        <v>0</v>
      </c>
      <c r="AQ447" s="310">
        <v>574.15</v>
      </c>
      <c r="AR447" s="304">
        <v>0</v>
      </c>
      <c r="AS447" s="304">
        <v>0</v>
      </c>
      <c r="AT447" s="160">
        <f>AG447+AH447+AI447+AJ447+AK447+AL447+AM447+AN447+AO447+AP447+AQ447</f>
        <v>4784.58</v>
      </c>
      <c r="AU447" s="160">
        <f>AT447</f>
        <v>4784.58</v>
      </c>
      <c r="AV447" s="301" t="s">
        <v>3731</v>
      </c>
      <c r="AW447" s="301" t="s">
        <v>395</v>
      </c>
      <c r="AX447" s="311">
        <v>0.28541666666666665</v>
      </c>
      <c r="AY447" s="311">
        <v>0.46666666666666662</v>
      </c>
      <c r="AZ447" s="2" t="s">
        <v>3404</v>
      </c>
    </row>
    <row r="448" spans="1:52" s="3" customFormat="1" x14ac:dyDescent="0.35">
      <c r="A448" s="380">
        <v>45127.593055555553</v>
      </c>
      <c r="B448" s="436">
        <v>45108</v>
      </c>
      <c r="C448" s="357" t="s">
        <v>622</v>
      </c>
      <c r="D448" s="295" t="s">
        <v>10</v>
      </c>
      <c r="E448" s="295" t="s">
        <v>3732</v>
      </c>
      <c r="F448" s="295" t="s">
        <v>559</v>
      </c>
      <c r="G448" s="295" t="s">
        <v>2109</v>
      </c>
      <c r="H448" s="297" t="s">
        <v>3733</v>
      </c>
      <c r="I448" s="417" t="s">
        <v>3734</v>
      </c>
      <c r="J448" s="295">
        <v>5002</v>
      </c>
      <c r="K448" s="295" t="s">
        <v>3735</v>
      </c>
      <c r="L448" s="298" t="s">
        <v>606</v>
      </c>
      <c r="M448" s="301" t="s">
        <v>607</v>
      </c>
      <c r="N448" s="301" t="s">
        <v>3736</v>
      </c>
      <c r="O448" s="295">
        <v>26</v>
      </c>
      <c r="P448" s="301" t="s">
        <v>619</v>
      </c>
      <c r="Q448" s="303">
        <v>9132</v>
      </c>
      <c r="R448" s="303">
        <v>40</v>
      </c>
      <c r="S448" s="304">
        <v>640436.81999999995</v>
      </c>
      <c r="T448" s="301" t="s">
        <v>609</v>
      </c>
      <c r="U448" s="298" t="s">
        <v>610</v>
      </c>
      <c r="V448" s="367" t="s">
        <v>3737</v>
      </c>
      <c r="W448" s="305" t="s">
        <v>3738</v>
      </c>
      <c r="X448" s="224" t="s">
        <v>3739</v>
      </c>
      <c r="Y448" s="299"/>
      <c r="Z448" s="299">
        <v>45132.375</v>
      </c>
      <c r="AA448" s="226">
        <v>45132</v>
      </c>
      <c r="AB448" s="226">
        <v>45132</v>
      </c>
      <c r="AC448" s="306" t="s">
        <v>612</v>
      </c>
      <c r="AD448" s="301" t="s">
        <v>3740</v>
      </c>
      <c r="AE448" s="226">
        <v>45131</v>
      </c>
      <c r="AF448" s="301">
        <v>190843</v>
      </c>
      <c r="AG448" s="307">
        <v>2755</v>
      </c>
      <c r="AH448" s="307">
        <v>445.4</v>
      </c>
      <c r="AI448" s="307">
        <v>221.5</v>
      </c>
      <c r="AJ448" s="307">
        <v>540.44000000000005</v>
      </c>
      <c r="AK448" s="304">
        <v>0</v>
      </c>
      <c r="AL448" s="309">
        <v>25</v>
      </c>
      <c r="AM448" s="310">
        <v>0</v>
      </c>
      <c r="AN448" s="310">
        <v>250</v>
      </c>
      <c r="AO448" s="310">
        <v>0</v>
      </c>
      <c r="AP448" s="310">
        <v>0</v>
      </c>
      <c r="AQ448" s="310">
        <v>577.82000000000005</v>
      </c>
      <c r="AR448" s="304">
        <v>0</v>
      </c>
      <c r="AS448" s="304">
        <v>0</v>
      </c>
      <c r="AT448" s="160">
        <f>AG448+AH448+AI448+AJ448+AK448+AL448+AM448+AN448+AO448+AP448+AQ448+AR448+AS448</f>
        <v>4815.16</v>
      </c>
      <c r="AU448" s="160">
        <v>4815.16</v>
      </c>
      <c r="AV448" s="301" t="s">
        <v>3741</v>
      </c>
      <c r="AW448" s="301" t="s">
        <v>395</v>
      </c>
      <c r="AX448" s="311">
        <v>0.52083333333333337</v>
      </c>
      <c r="AY448" s="311">
        <v>0.69444444444444453</v>
      </c>
      <c r="AZ448" s="2" t="s">
        <v>3404</v>
      </c>
    </row>
    <row r="449" spans="1:52" s="3" customFormat="1" x14ac:dyDescent="0.35">
      <c r="A449" s="380">
        <v>45127.593055555553</v>
      </c>
      <c r="B449" s="436">
        <v>45108</v>
      </c>
      <c r="C449" s="357" t="s">
        <v>622</v>
      </c>
      <c r="D449" s="295" t="s">
        <v>10</v>
      </c>
      <c r="E449" s="295" t="s">
        <v>3732</v>
      </c>
      <c r="F449" s="295" t="s">
        <v>559</v>
      </c>
      <c r="G449" s="295" t="s">
        <v>2109</v>
      </c>
      <c r="H449" s="297" t="s">
        <v>3733</v>
      </c>
      <c r="I449" s="417" t="s">
        <v>3734</v>
      </c>
      <c r="J449" s="295">
        <v>5002</v>
      </c>
      <c r="K449" s="295" t="s">
        <v>3735</v>
      </c>
      <c r="L449" s="298" t="s">
        <v>606</v>
      </c>
      <c r="M449" s="301" t="s">
        <v>607</v>
      </c>
      <c r="N449" s="301" t="s">
        <v>3742</v>
      </c>
      <c r="O449" s="295">
        <v>6</v>
      </c>
      <c r="P449" s="301" t="s">
        <v>619</v>
      </c>
      <c r="Q449" s="303">
        <v>3672</v>
      </c>
      <c r="R449" s="303">
        <v>25</v>
      </c>
      <c r="S449" s="304">
        <v>262185.68</v>
      </c>
      <c r="T449" s="301" t="s">
        <v>609</v>
      </c>
      <c r="U449" s="298" t="s">
        <v>610</v>
      </c>
      <c r="V449" s="367" t="s">
        <v>3743</v>
      </c>
      <c r="W449" s="305" t="s">
        <v>3738</v>
      </c>
      <c r="X449" s="224" t="s">
        <v>3739</v>
      </c>
      <c r="Y449" s="299"/>
      <c r="Z449" s="299">
        <v>45132.375</v>
      </c>
      <c r="AA449" s="226">
        <v>45132</v>
      </c>
      <c r="AB449" s="226">
        <v>45132</v>
      </c>
      <c r="AC449" s="306" t="s">
        <v>612</v>
      </c>
      <c r="AD449" s="301" t="s">
        <v>3744</v>
      </c>
      <c r="AE449" s="226">
        <v>45131</v>
      </c>
      <c r="AF449" s="301">
        <v>190852</v>
      </c>
      <c r="AG449" s="307">
        <v>2755</v>
      </c>
      <c r="AH449" s="307">
        <v>400.97</v>
      </c>
      <c r="AI449" s="307">
        <v>221.5</v>
      </c>
      <c r="AJ449" s="307">
        <v>162.19</v>
      </c>
      <c r="AK449" s="304">
        <v>0</v>
      </c>
      <c r="AL449" s="309">
        <v>25</v>
      </c>
      <c r="AM449" s="310">
        <v>0</v>
      </c>
      <c r="AN449" s="310">
        <v>250</v>
      </c>
      <c r="AO449" s="310">
        <v>0</v>
      </c>
      <c r="AP449" s="310">
        <v>0</v>
      </c>
      <c r="AQ449" s="310">
        <v>520.17999999999995</v>
      </c>
      <c r="AR449" s="304">
        <v>0</v>
      </c>
      <c r="AS449" s="304">
        <v>0</v>
      </c>
      <c r="AT449" s="160">
        <f>AG449+AH449+AI449+AJ449+AK449+AL449+AM449+AN449+AO449+AP449+AQ449+AR449+AS449</f>
        <v>4334.84</v>
      </c>
      <c r="AU449" s="160">
        <v>4334.84</v>
      </c>
      <c r="AV449" s="301" t="s">
        <v>3744</v>
      </c>
      <c r="AW449" s="301" t="s">
        <v>395</v>
      </c>
      <c r="AX449" s="311">
        <v>0.51250000000000007</v>
      </c>
      <c r="AY449" s="311">
        <v>0.69305555555555554</v>
      </c>
      <c r="AZ449" s="2" t="s">
        <v>3404</v>
      </c>
    </row>
    <row r="450" spans="1:52" s="3" customFormat="1" x14ac:dyDescent="0.35">
      <c r="A450" s="380">
        <v>45128.401388888888</v>
      </c>
      <c r="B450" s="436">
        <v>45108</v>
      </c>
      <c r="C450" s="357" t="s">
        <v>604</v>
      </c>
      <c r="D450" s="295" t="s">
        <v>10</v>
      </c>
      <c r="E450" s="295" t="s">
        <v>3745</v>
      </c>
      <c r="F450" s="295" t="s">
        <v>3659</v>
      </c>
      <c r="G450" s="295" t="s">
        <v>2109</v>
      </c>
      <c r="H450" s="297" t="s">
        <v>3746</v>
      </c>
      <c r="I450" s="417" t="s">
        <v>3747</v>
      </c>
      <c r="J450" s="295">
        <v>5010</v>
      </c>
      <c r="K450" s="295" t="s">
        <v>3748</v>
      </c>
      <c r="L450" s="298" t="s">
        <v>606</v>
      </c>
      <c r="M450" s="301" t="s">
        <v>607</v>
      </c>
      <c r="N450" s="301" t="s">
        <v>3749</v>
      </c>
      <c r="O450" s="295">
        <v>9</v>
      </c>
      <c r="P450" s="301" t="s">
        <v>3639</v>
      </c>
      <c r="Q450" s="303">
        <v>7653</v>
      </c>
      <c r="R450" s="303">
        <v>29.84</v>
      </c>
      <c r="S450" s="304">
        <v>979438.82</v>
      </c>
      <c r="T450" s="301" t="s">
        <v>609</v>
      </c>
      <c r="U450" s="298" t="s">
        <v>610</v>
      </c>
      <c r="V450" s="367"/>
      <c r="W450" s="305" t="s">
        <v>3750</v>
      </c>
      <c r="X450" s="224" t="s">
        <v>617</v>
      </c>
      <c r="Y450" s="299"/>
      <c r="Z450" s="299">
        <v>45132.291666666664</v>
      </c>
      <c r="AA450" s="226">
        <v>45132</v>
      </c>
      <c r="AB450" s="226">
        <v>45133</v>
      </c>
      <c r="AC450" s="306" t="s">
        <v>612</v>
      </c>
      <c r="AD450" s="301" t="s">
        <v>3751</v>
      </c>
      <c r="AE450" s="226">
        <v>45131</v>
      </c>
      <c r="AF450" s="301">
        <v>190835</v>
      </c>
      <c r="AG450" s="307">
        <v>2755</v>
      </c>
      <c r="AH450" s="307">
        <v>484.84</v>
      </c>
      <c r="AI450" s="307">
        <v>221.5</v>
      </c>
      <c r="AJ450" s="307">
        <v>876.15</v>
      </c>
      <c r="AK450" s="304">
        <v>0</v>
      </c>
      <c r="AL450" s="309">
        <v>25</v>
      </c>
      <c r="AM450" s="310">
        <v>0</v>
      </c>
      <c r="AN450" s="310">
        <v>250</v>
      </c>
      <c r="AO450" s="310">
        <v>0</v>
      </c>
      <c r="AP450" s="310">
        <v>0</v>
      </c>
      <c r="AQ450" s="310">
        <v>628.98</v>
      </c>
      <c r="AR450" s="304">
        <v>0</v>
      </c>
      <c r="AS450" s="304">
        <v>0</v>
      </c>
      <c r="AT450" s="160">
        <f t="shared" ref="AT450:AT496" si="33">AG450+AH450+AI450+AJ450+AK450+AL450+AM450+AN450+AO450+AP450+AQ450</f>
        <v>5241.4699999999993</v>
      </c>
      <c r="AU450" s="160">
        <f t="shared" ref="AU450:AU496" si="34">AT450</f>
        <v>5241.4699999999993</v>
      </c>
      <c r="AV450" s="301" t="s">
        <v>3752</v>
      </c>
      <c r="AW450" s="301" t="s">
        <v>395</v>
      </c>
      <c r="AX450" s="311">
        <v>0.37361111111111112</v>
      </c>
      <c r="AY450" s="311">
        <v>0.52986111111111112</v>
      </c>
      <c r="AZ450" s="2" t="s">
        <v>3404</v>
      </c>
    </row>
    <row r="451" spans="1:52" s="3" customFormat="1" x14ac:dyDescent="0.35">
      <c r="A451" s="380">
        <v>45132.384027777778</v>
      </c>
      <c r="B451" s="436">
        <v>45108</v>
      </c>
      <c r="C451" s="357" t="s">
        <v>604</v>
      </c>
      <c r="D451" s="295" t="s">
        <v>10</v>
      </c>
      <c r="E451" s="295" t="s">
        <v>3753</v>
      </c>
      <c r="F451" s="295" t="s">
        <v>3659</v>
      </c>
      <c r="G451" s="295" t="s">
        <v>2109</v>
      </c>
      <c r="H451" s="297" t="s">
        <v>3754</v>
      </c>
      <c r="I451" s="417" t="s">
        <v>3755</v>
      </c>
      <c r="J451" s="295">
        <v>5010</v>
      </c>
      <c r="K451" s="295">
        <v>4700091929</v>
      </c>
      <c r="L451" s="298" t="s">
        <v>606</v>
      </c>
      <c r="M451" s="301" t="s">
        <v>607</v>
      </c>
      <c r="N451" s="301">
        <v>64951</v>
      </c>
      <c r="O451" s="295">
        <v>5</v>
      </c>
      <c r="P451" s="301" t="s">
        <v>648</v>
      </c>
      <c r="Q451" s="303">
        <v>1207</v>
      </c>
      <c r="R451" s="303">
        <v>11.859</v>
      </c>
      <c r="S451" s="304">
        <v>135207.9</v>
      </c>
      <c r="T451" s="301" t="s">
        <v>609</v>
      </c>
      <c r="U451" s="298" t="s">
        <v>610</v>
      </c>
      <c r="V451" s="367"/>
      <c r="W451" s="305" t="s">
        <v>3756</v>
      </c>
      <c r="X451" s="224" t="s">
        <v>643</v>
      </c>
      <c r="Y451" s="299">
        <v>45132.420138888891</v>
      </c>
      <c r="Z451" s="299">
        <v>45134.375</v>
      </c>
      <c r="AA451" s="226">
        <v>45134</v>
      </c>
      <c r="AB451" s="226">
        <v>45134</v>
      </c>
      <c r="AC451" s="306" t="s">
        <v>628</v>
      </c>
      <c r="AD451" s="301" t="s">
        <v>3757</v>
      </c>
      <c r="AE451" s="226">
        <v>45133</v>
      </c>
      <c r="AF451" s="301">
        <v>191179</v>
      </c>
      <c r="AG451" s="307">
        <v>1990</v>
      </c>
      <c r="AH451" s="307">
        <v>256.43</v>
      </c>
      <c r="AI451" s="307">
        <v>132.9</v>
      </c>
      <c r="AJ451" s="307">
        <v>35.21</v>
      </c>
      <c r="AK451" s="304">
        <v>0</v>
      </c>
      <c r="AL451" s="309">
        <v>25</v>
      </c>
      <c r="AM451" s="310">
        <v>0</v>
      </c>
      <c r="AN451" s="310">
        <v>0</v>
      </c>
      <c r="AO451" s="310">
        <v>0</v>
      </c>
      <c r="AP451" s="310">
        <v>0</v>
      </c>
      <c r="AQ451" s="310">
        <v>332.66</v>
      </c>
      <c r="AR451" s="304">
        <v>0</v>
      </c>
      <c r="AS451" s="304">
        <v>0</v>
      </c>
      <c r="AT451" s="160">
        <f t="shared" si="33"/>
        <v>2772.2</v>
      </c>
      <c r="AU451" s="160">
        <f t="shared" si="34"/>
        <v>2772.2</v>
      </c>
      <c r="AV451" s="301" t="s">
        <v>3758</v>
      </c>
      <c r="AW451" s="301" t="s">
        <v>395</v>
      </c>
      <c r="AX451" s="311">
        <v>0.51388888888888895</v>
      </c>
      <c r="AY451" s="311">
        <v>0.65486111111111112</v>
      </c>
      <c r="AZ451" s="2" t="s">
        <v>3759</v>
      </c>
    </row>
    <row r="452" spans="1:52" s="3" customFormat="1" x14ac:dyDescent="0.35">
      <c r="A452" s="380">
        <v>45125.634722222225</v>
      </c>
      <c r="B452" s="436">
        <v>45108</v>
      </c>
      <c r="C452" s="357" t="s">
        <v>604</v>
      </c>
      <c r="D452" s="295" t="s">
        <v>10</v>
      </c>
      <c r="E452" s="295" t="s">
        <v>3760</v>
      </c>
      <c r="F452" s="295" t="s">
        <v>3659</v>
      </c>
      <c r="G452" s="295" t="s">
        <v>2109</v>
      </c>
      <c r="H452" s="297" t="s">
        <v>3761</v>
      </c>
      <c r="I452" s="417" t="s">
        <v>3762</v>
      </c>
      <c r="J452" s="295">
        <v>5014</v>
      </c>
      <c r="K452" s="295" t="s">
        <v>3763</v>
      </c>
      <c r="L452" s="298" t="s">
        <v>606</v>
      </c>
      <c r="M452" s="301" t="s">
        <v>607</v>
      </c>
      <c r="N452" s="301">
        <v>64882</v>
      </c>
      <c r="O452" s="295">
        <v>2</v>
      </c>
      <c r="P452" s="301" t="s">
        <v>616</v>
      </c>
      <c r="Q452" s="303" t="s">
        <v>3764</v>
      </c>
      <c r="R452" s="303">
        <v>7.5220000000000002</v>
      </c>
      <c r="S452" s="304">
        <v>182196.74</v>
      </c>
      <c r="T452" s="301" t="s">
        <v>609</v>
      </c>
      <c r="U452" s="298" t="s">
        <v>610</v>
      </c>
      <c r="V452" s="367"/>
      <c r="W452" s="305" t="s">
        <v>3765</v>
      </c>
      <c r="X452" s="224" t="s">
        <v>615</v>
      </c>
      <c r="Y452" s="299">
        <v>45125.634722222225</v>
      </c>
      <c r="Z452" s="299">
        <v>45133.583333333336</v>
      </c>
      <c r="AA452" s="226">
        <v>45128</v>
      </c>
      <c r="AB452" s="226">
        <v>45134</v>
      </c>
      <c r="AC452" s="306" t="s">
        <v>628</v>
      </c>
      <c r="AD452" s="301" t="s">
        <v>3766</v>
      </c>
      <c r="AE452" s="226">
        <v>45133</v>
      </c>
      <c r="AF452" s="301">
        <v>191050</v>
      </c>
      <c r="AG452" s="307">
        <v>2190</v>
      </c>
      <c r="AH452" s="307">
        <v>0</v>
      </c>
      <c r="AI452" s="307">
        <v>184.74</v>
      </c>
      <c r="AJ452" s="307">
        <f>182.2+94.74</f>
        <v>276.94</v>
      </c>
      <c r="AK452" s="304">
        <v>0</v>
      </c>
      <c r="AL452" s="309">
        <v>45</v>
      </c>
      <c r="AM452" s="310">
        <v>0</v>
      </c>
      <c r="AN452" s="310">
        <v>0</v>
      </c>
      <c r="AO452" s="310">
        <v>3460</v>
      </c>
      <c r="AP452" s="310">
        <v>0</v>
      </c>
      <c r="AQ452" s="310">
        <v>839.55</v>
      </c>
      <c r="AR452" s="304">
        <v>0</v>
      </c>
      <c r="AS452" s="304">
        <v>0</v>
      </c>
      <c r="AT452" s="160">
        <f t="shared" si="33"/>
        <v>6996.2300000000005</v>
      </c>
      <c r="AU452" s="160">
        <f t="shared" si="34"/>
        <v>6996.2300000000005</v>
      </c>
      <c r="AV452" s="301" t="s">
        <v>3767</v>
      </c>
      <c r="AW452" s="301" t="s">
        <v>395</v>
      </c>
      <c r="AX452" s="311">
        <v>0.34027777777777773</v>
      </c>
      <c r="AY452" s="311">
        <v>0.4152777777777778</v>
      </c>
      <c r="AZ452" s="2" t="s">
        <v>3759</v>
      </c>
    </row>
    <row r="453" spans="1:52" s="3" customFormat="1" x14ac:dyDescent="0.35">
      <c r="A453" s="380">
        <v>45132.47152777778</v>
      </c>
      <c r="B453" s="436">
        <v>45108</v>
      </c>
      <c r="C453" s="357" t="s">
        <v>604</v>
      </c>
      <c r="D453" s="295" t="s">
        <v>10</v>
      </c>
      <c r="E453" s="295" t="s">
        <v>3768</v>
      </c>
      <c r="F453" s="295" t="s">
        <v>3659</v>
      </c>
      <c r="G453" s="295" t="s">
        <v>2109</v>
      </c>
      <c r="H453" s="297" t="s">
        <v>3769</v>
      </c>
      <c r="I453" s="417" t="s">
        <v>3770</v>
      </c>
      <c r="J453" s="295">
        <v>5010</v>
      </c>
      <c r="K453" s="295">
        <v>4700091933</v>
      </c>
      <c r="L453" s="298" t="s">
        <v>606</v>
      </c>
      <c r="M453" s="301" t="s">
        <v>607</v>
      </c>
      <c r="N453" s="301">
        <v>64967</v>
      </c>
      <c r="O453" s="295">
        <v>5</v>
      </c>
      <c r="P453" s="301" t="s">
        <v>648</v>
      </c>
      <c r="Q453" s="303">
        <v>19665.810000000001</v>
      </c>
      <c r="R453" s="303">
        <v>3.9449999999999998</v>
      </c>
      <c r="S453" s="304">
        <v>370936.18</v>
      </c>
      <c r="T453" s="301" t="s">
        <v>609</v>
      </c>
      <c r="U453" s="298" t="s">
        <v>610</v>
      </c>
      <c r="V453" s="367"/>
      <c r="W453" s="305" t="s">
        <v>3771</v>
      </c>
      <c r="X453" s="224" t="s">
        <v>563</v>
      </c>
      <c r="Y453" s="299">
        <v>45132.6875</v>
      </c>
      <c r="Z453" s="299">
        <v>45139.791666666664</v>
      </c>
      <c r="AA453" s="226">
        <v>45140</v>
      </c>
      <c r="AB453" s="226">
        <v>45140</v>
      </c>
      <c r="AC453" s="306" t="s">
        <v>628</v>
      </c>
      <c r="AD453" s="301" t="s">
        <v>3772</v>
      </c>
      <c r="AE453" s="226">
        <v>45139</v>
      </c>
      <c r="AF453" s="301">
        <v>191736</v>
      </c>
      <c r="AG453" s="307">
        <v>2755</v>
      </c>
      <c r="AH453" s="307">
        <v>462.73</v>
      </c>
      <c r="AI453" s="307">
        <v>300.5</v>
      </c>
      <c r="AJ453" s="307">
        <v>270.94</v>
      </c>
      <c r="AK453" s="304">
        <v>338</v>
      </c>
      <c r="AL453" s="309">
        <v>25</v>
      </c>
      <c r="AM453" s="310">
        <v>0</v>
      </c>
      <c r="AN453" s="310">
        <v>250</v>
      </c>
      <c r="AO453" s="310">
        <v>0</v>
      </c>
      <c r="AP453" s="310">
        <v>0</v>
      </c>
      <c r="AQ453" s="310">
        <v>600.29999999999995</v>
      </c>
      <c r="AR453" s="304">
        <v>0</v>
      </c>
      <c r="AS453" s="304">
        <v>0</v>
      </c>
      <c r="AT453" s="160">
        <f t="shared" si="33"/>
        <v>5002.47</v>
      </c>
      <c r="AU453" s="160">
        <f t="shared" si="34"/>
        <v>5002.47</v>
      </c>
      <c r="AV453" s="301" t="s">
        <v>3721</v>
      </c>
      <c r="AW453" s="301" t="s">
        <v>395</v>
      </c>
      <c r="AX453" s="311">
        <v>0.36458333333333331</v>
      </c>
      <c r="AY453" s="311">
        <v>0.60555555555555551</v>
      </c>
      <c r="AZ453" s="2" t="s">
        <v>3759</v>
      </c>
    </row>
    <row r="454" spans="1:52" s="3" customFormat="1" x14ac:dyDescent="0.35">
      <c r="A454" s="380">
        <v>45132.47152777778</v>
      </c>
      <c r="B454" s="436">
        <v>45108</v>
      </c>
      <c r="C454" s="357" t="s">
        <v>604</v>
      </c>
      <c r="D454" s="295" t="s">
        <v>10</v>
      </c>
      <c r="E454" s="295" t="s">
        <v>3768</v>
      </c>
      <c r="F454" s="295" t="s">
        <v>3659</v>
      </c>
      <c r="G454" s="295" t="s">
        <v>2109</v>
      </c>
      <c r="H454" s="297" t="s">
        <v>3769</v>
      </c>
      <c r="I454" s="417" t="s">
        <v>3770</v>
      </c>
      <c r="J454" s="295">
        <v>5010</v>
      </c>
      <c r="K454" s="295">
        <v>4700091933</v>
      </c>
      <c r="L454" s="298" t="s">
        <v>606</v>
      </c>
      <c r="M454" s="301" t="s">
        <v>607</v>
      </c>
      <c r="N454" s="301">
        <v>64968</v>
      </c>
      <c r="O454" s="295">
        <v>5</v>
      </c>
      <c r="P454" s="301" t="s">
        <v>648</v>
      </c>
      <c r="Q454" s="303">
        <v>19868.55</v>
      </c>
      <c r="R454" s="303">
        <v>3.9910000000000001</v>
      </c>
      <c r="S454" s="304">
        <v>374760.26</v>
      </c>
      <c r="T454" s="301" t="s">
        <v>609</v>
      </c>
      <c r="U454" s="298" t="s">
        <v>610</v>
      </c>
      <c r="V454" s="367"/>
      <c r="W454" s="305" t="s">
        <v>3771</v>
      </c>
      <c r="X454" s="224" t="s">
        <v>563</v>
      </c>
      <c r="Y454" s="299">
        <v>45132.6875</v>
      </c>
      <c r="Z454" s="299">
        <v>45138.791666666664</v>
      </c>
      <c r="AA454" s="226">
        <v>45139</v>
      </c>
      <c r="AB454" s="226">
        <v>45139</v>
      </c>
      <c r="AC454" s="306" t="s">
        <v>628</v>
      </c>
      <c r="AD454" s="301" t="s">
        <v>3772</v>
      </c>
      <c r="AE454" s="226">
        <v>45138</v>
      </c>
      <c r="AF454" s="301">
        <v>191553</v>
      </c>
      <c r="AG454" s="307">
        <v>2755</v>
      </c>
      <c r="AH454" s="307">
        <v>463.18</v>
      </c>
      <c r="AI454" s="307">
        <v>300.5</v>
      </c>
      <c r="AJ454" s="307">
        <v>274.76</v>
      </c>
      <c r="AK454" s="304">
        <v>338</v>
      </c>
      <c r="AL454" s="309">
        <v>25</v>
      </c>
      <c r="AM454" s="310">
        <v>0</v>
      </c>
      <c r="AN454" s="310">
        <v>250</v>
      </c>
      <c r="AO454" s="310">
        <v>0</v>
      </c>
      <c r="AP454" s="310">
        <v>0</v>
      </c>
      <c r="AQ454" s="310">
        <v>600.88</v>
      </c>
      <c r="AR454" s="304">
        <v>0</v>
      </c>
      <c r="AS454" s="304">
        <v>0</v>
      </c>
      <c r="AT454" s="160">
        <f t="shared" si="33"/>
        <v>5007.32</v>
      </c>
      <c r="AU454" s="160">
        <f t="shared" si="34"/>
        <v>5007.32</v>
      </c>
      <c r="AV454" s="301" t="s">
        <v>3773</v>
      </c>
      <c r="AW454" s="301" t="s">
        <v>395</v>
      </c>
      <c r="AX454" s="311">
        <v>0.30763888888888891</v>
      </c>
      <c r="AY454" s="311">
        <v>0.58888888888888891</v>
      </c>
      <c r="AZ454" s="2" t="s">
        <v>3759</v>
      </c>
    </row>
    <row r="455" spans="1:52" s="3" customFormat="1" x14ac:dyDescent="0.35">
      <c r="A455" s="380">
        <v>45132.47152777778</v>
      </c>
      <c r="B455" s="436">
        <v>45108</v>
      </c>
      <c r="C455" s="357" t="s">
        <v>604</v>
      </c>
      <c r="D455" s="295" t="s">
        <v>10</v>
      </c>
      <c r="E455" s="295" t="s">
        <v>3768</v>
      </c>
      <c r="F455" s="295" t="s">
        <v>3659</v>
      </c>
      <c r="G455" s="295" t="s">
        <v>2109</v>
      </c>
      <c r="H455" s="297" t="s">
        <v>3769</v>
      </c>
      <c r="I455" s="417" t="s">
        <v>3770</v>
      </c>
      <c r="J455" s="295">
        <v>5010</v>
      </c>
      <c r="K455" s="295">
        <v>4700091933</v>
      </c>
      <c r="L455" s="298" t="s">
        <v>606</v>
      </c>
      <c r="M455" s="301" t="s">
        <v>607</v>
      </c>
      <c r="N455" s="301">
        <v>64969</v>
      </c>
      <c r="O455" s="295">
        <v>5</v>
      </c>
      <c r="P455" s="301" t="s">
        <v>648</v>
      </c>
      <c r="Q455" s="303">
        <v>18854.849999999999</v>
      </c>
      <c r="R455" s="303">
        <v>3.7789999999999999</v>
      </c>
      <c r="S455" s="304">
        <v>355639.83</v>
      </c>
      <c r="T455" s="301" t="s">
        <v>609</v>
      </c>
      <c r="U455" s="298" t="s">
        <v>610</v>
      </c>
      <c r="V455" s="367"/>
      <c r="W455" s="305" t="s">
        <v>3771</v>
      </c>
      <c r="X455" s="224" t="s">
        <v>563</v>
      </c>
      <c r="Y455" s="299">
        <v>45132.6875</v>
      </c>
      <c r="Z455" s="299">
        <v>45141.75</v>
      </c>
      <c r="AA455" s="226">
        <v>45142</v>
      </c>
      <c r="AB455" s="226">
        <v>45142</v>
      </c>
      <c r="AC455" s="306" t="s">
        <v>628</v>
      </c>
      <c r="AD455" s="301" t="s">
        <v>3772</v>
      </c>
      <c r="AE455" s="226">
        <v>45140</v>
      </c>
      <c r="AF455" s="301">
        <v>191954</v>
      </c>
      <c r="AG455" s="307">
        <v>2755</v>
      </c>
      <c r="AH455" s="307">
        <v>460.93</v>
      </c>
      <c r="AI455" s="307">
        <v>300.5</v>
      </c>
      <c r="AJ455" s="307">
        <v>255.64</v>
      </c>
      <c r="AK455" s="304">
        <v>338</v>
      </c>
      <c r="AL455" s="309">
        <v>25</v>
      </c>
      <c r="AM455" s="310">
        <v>0</v>
      </c>
      <c r="AN455" s="310">
        <v>250</v>
      </c>
      <c r="AO455" s="310">
        <v>0</v>
      </c>
      <c r="AP455" s="310">
        <v>0</v>
      </c>
      <c r="AQ455" s="310">
        <v>597.96</v>
      </c>
      <c r="AR455" s="304">
        <v>0</v>
      </c>
      <c r="AS455" s="304">
        <v>0</v>
      </c>
      <c r="AT455" s="160">
        <f t="shared" si="33"/>
        <v>4983.03</v>
      </c>
      <c r="AU455" s="160">
        <f t="shared" si="34"/>
        <v>4983.03</v>
      </c>
      <c r="AV455" s="301" t="s">
        <v>3774</v>
      </c>
      <c r="AW455" s="301" t="s">
        <v>395</v>
      </c>
      <c r="AX455" s="311">
        <v>0.35555555555555557</v>
      </c>
      <c r="AY455" s="311">
        <v>0.4770833333333333</v>
      </c>
      <c r="AZ455" s="2" t="s">
        <v>3759</v>
      </c>
    </row>
    <row r="456" spans="1:52" s="3" customFormat="1" x14ac:dyDescent="0.35">
      <c r="A456" s="380">
        <v>45132.47152777778</v>
      </c>
      <c r="B456" s="436">
        <v>45108</v>
      </c>
      <c r="C456" s="357" t="s">
        <v>604</v>
      </c>
      <c r="D456" s="295" t="s">
        <v>10</v>
      </c>
      <c r="E456" s="295" t="s">
        <v>3768</v>
      </c>
      <c r="F456" s="295" t="s">
        <v>3659</v>
      </c>
      <c r="G456" s="295" t="s">
        <v>2109</v>
      </c>
      <c r="H456" s="297" t="s">
        <v>3769</v>
      </c>
      <c r="I456" s="417" t="s">
        <v>3770</v>
      </c>
      <c r="J456" s="295">
        <v>5010</v>
      </c>
      <c r="K456" s="295">
        <v>4700091933</v>
      </c>
      <c r="L456" s="298" t="s">
        <v>606</v>
      </c>
      <c r="M456" s="301" t="s">
        <v>607</v>
      </c>
      <c r="N456" s="301">
        <v>64970</v>
      </c>
      <c r="O456" s="295">
        <v>5</v>
      </c>
      <c r="P456" s="301" t="s">
        <v>648</v>
      </c>
      <c r="Q456" s="303">
        <v>19361.7</v>
      </c>
      <c r="R456" s="303">
        <v>3.863</v>
      </c>
      <c r="S456" s="304">
        <v>365200.05</v>
      </c>
      <c r="T456" s="301" t="s">
        <v>609</v>
      </c>
      <c r="U456" s="298" t="s">
        <v>610</v>
      </c>
      <c r="V456" s="367"/>
      <c r="W456" s="305" t="s">
        <v>3771</v>
      </c>
      <c r="X456" s="224" t="s">
        <v>563</v>
      </c>
      <c r="Y456" s="299">
        <v>45132.6875</v>
      </c>
      <c r="Z456" s="299">
        <v>45139.75</v>
      </c>
      <c r="AA456" s="226">
        <v>45140</v>
      </c>
      <c r="AB456" s="226">
        <v>45140</v>
      </c>
      <c r="AC456" s="306" t="s">
        <v>628</v>
      </c>
      <c r="AD456" s="301" t="s">
        <v>3772</v>
      </c>
      <c r="AE456" s="226">
        <v>45139</v>
      </c>
      <c r="AF456" s="301">
        <v>191729</v>
      </c>
      <c r="AG456" s="307">
        <v>2755</v>
      </c>
      <c r="AH456" s="307">
        <v>462.05</v>
      </c>
      <c r="AI456" s="307">
        <v>300.5</v>
      </c>
      <c r="AJ456" s="307">
        <v>265.2</v>
      </c>
      <c r="AK456" s="304">
        <v>338</v>
      </c>
      <c r="AL456" s="309">
        <v>25</v>
      </c>
      <c r="AM456" s="310">
        <v>0</v>
      </c>
      <c r="AN456" s="310">
        <v>250</v>
      </c>
      <c r="AO456" s="310">
        <v>0</v>
      </c>
      <c r="AP456" s="310">
        <v>0</v>
      </c>
      <c r="AQ456" s="310">
        <v>599.41999999999996</v>
      </c>
      <c r="AR456" s="304">
        <v>0</v>
      </c>
      <c r="AS456" s="304">
        <v>0</v>
      </c>
      <c r="AT456" s="160">
        <f t="shared" si="33"/>
        <v>4995.17</v>
      </c>
      <c r="AU456" s="160">
        <f t="shared" si="34"/>
        <v>4995.17</v>
      </c>
      <c r="AV456" s="301" t="s">
        <v>3775</v>
      </c>
      <c r="AW456" s="301" t="s">
        <v>395</v>
      </c>
      <c r="AX456" s="311">
        <v>0.43263888888888885</v>
      </c>
      <c r="AY456" s="311">
        <v>0.60972222222222217</v>
      </c>
      <c r="AZ456" s="2" t="s">
        <v>3759</v>
      </c>
    </row>
    <row r="457" spans="1:52" s="3" customFormat="1" x14ac:dyDescent="0.35">
      <c r="A457" s="380">
        <v>45132.47152777778</v>
      </c>
      <c r="B457" s="436">
        <v>45108</v>
      </c>
      <c r="C457" s="357" t="s">
        <v>604</v>
      </c>
      <c r="D457" s="295" t="s">
        <v>10</v>
      </c>
      <c r="E457" s="295" t="s">
        <v>3768</v>
      </c>
      <c r="F457" s="295" t="s">
        <v>3659</v>
      </c>
      <c r="G457" s="295" t="s">
        <v>2109</v>
      </c>
      <c r="H457" s="297" t="s">
        <v>3769</v>
      </c>
      <c r="I457" s="417" t="s">
        <v>3770</v>
      </c>
      <c r="J457" s="295">
        <v>5010</v>
      </c>
      <c r="K457" s="295">
        <v>4700091933</v>
      </c>
      <c r="L457" s="298" t="s">
        <v>606</v>
      </c>
      <c r="M457" s="301" t="s">
        <v>607</v>
      </c>
      <c r="N457" s="301">
        <v>64971</v>
      </c>
      <c r="O457" s="295">
        <v>5</v>
      </c>
      <c r="P457" s="301" t="s">
        <v>648</v>
      </c>
      <c r="Q457" s="303">
        <v>19463.07</v>
      </c>
      <c r="R457" s="303">
        <v>3.8839999999999999</v>
      </c>
      <c r="S457" s="304">
        <v>367112.09</v>
      </c>
      <c r="T457" s="301" t="s">
        <v>609</v>
      </c>
      <c r="U457" s="298" t="s">
        <v>610</v>
      </c>
      <c r="V457" s="367"/>
      <c r="W457" s="305" t="s">
        <v>3771</v>
      </c>
      <c r="X457" s="224" t="s">
        <v>563</v>
      </c>
      <c r="Y457" s="299">
        <v>45132.6875</v>
      </c>
      <c r="Z457" s="299">
        <v>45138.75</v>
      </c>
      <c r="AA457" s="226">
        <v>45139</v>
      </c>
      <c r="AB457" s="226">
        <v>45139</v>
      </c>
      <c r="AC457" s="306" t="s">
        <v>628</v>
      </c>
      <c r="AD457" s="301" t="s">
        <v>3772</v>
      </c>
      <c r="AE457" s="226">
        <v>45138</v>
      </c>
      <c r="AF457" s="301">
        <v>191556</v>
      </c>
      <c r="AG457" s="307">
        <v>2755</v>
      </c>
      <c r="AH457" s="307">
        <v>462.28</v>
      </c>
      <c r="AI457" s="307">
        <v>300.5</v>
      </c>
      <c r="AJ457" s="307">
        <v>267.11</v>
      </c>
      <c r="AK457" s="304">
        <v>338</v>
      </c>
      <c r="AL457" s="309">
        <v>25</v>
      </c>
      <c r="AM457" s="310">
        <v>0</v>
      </c>
      <c r="AN457" s="310">
        <v>250</v>
      </c>
      <c r="AO457" s="310">
        <v>0</v>
      </c>
      <c r="AP457" s="310">
        <v>0</v>
      </c>
      <c r="AQ457" s="310">
        <v>599.71</v>
      </c>
      <c r="AR457" s="304">
        <v>0</v>
      </c>
      <c r="AS457" s="304">
        <v>0</v>
      </c>
      <c r="AT457" s="160">
        <f t="shared" si="33"/>
        <v>4997.5999999999995</v>
      </c>
      <c r="AU457" s="160">
        <f t="shared" si="34"/>
        <v>4997.5999999999995</v>
      </c>
      <c r="AV457" s="301" t="s">
        <v>3776</v>
      </c>
      <c r="AW457" s="301" t="s">
        <v>3777</v>
      </c>
      <c r="AX457" s="311">
        <v>0.35347222222222219</v>
      </c>
      <c r="AY457" s="311">
        <v>0.50138888888888888</v>
      </c>
      <c r="AZ457" s="2" t="s">
        <v>2107</v>
      </c>
    </row>
    <row r="458" spans="1:52" s="3" customFormat="1" x14ac:dyDescent="0.35">
      <c r="A458" s="380">
        <v>45132.47152777778</v>
      </c>
      <c r="B458" s="436">
        <v>45108</v>
      </c>
      <c r="C458" s="357" t="s">
        <v>604</v>
      </c>
      <c r="D458" s="295" t="s">
        <v>10</v>
      </c>
      <c r="E458" s="295" t="s">
        <v>3768</v>
      </c>
      <c r="F458" s="295" t="s">
        <v>3659</v>
      </c>
      <c r="G458" s="295" t="s">
        <v>2109</v>
      </c>
      <c r="H458" s="297" t="s">
        <v>3769</v>
      </c>
      <c r="I458" s="417" t="s">
        <v>3770</v>
      </c>
      <c r="J458" s="295">
        <v>5010</v>
      </c>
      <c r="K458" s="295">
        <v>4700091933</v>
      </c>
      <c r="L458" s="298" t="s">
        <v>606</v>
      </c>
      <c r="M458" s="301" t="s">
        <v>607</v>
      </c>
      <c r="N458" s="301">
        <v>64972</v>
      </c>
      <c r="O458" s="295">
        <v>5</v>
      </c>
      <c r="P458" s="301" t="s">
        <v>648</v>
      </c>
      <c r="Q458" s="303">
        <v>18114.849999999999</v>
      </c>
      <c r="R458" s="303">
        <v>3.629</v>
      </c>
      <c r="S458" s="304">
        <v>341681.93</v>
      </c>
      <c r="T458" s="301" t="s">
        <v>609</v>
      </c>
      <c r="U458" s="298" t="s">
        <v>610</v>
      </c>
      <c r="V458" s="367"/>
      <c r="W458" s="305" t="s">
        <v>3771</v>
      </c>
      <c r="X458" s="224" t="s">
        <v>563</v>
      </c>
      <c r="Y458" s="299">
        <v>45132.6875</v>
      </c>
      <c r="Z458" s="299">
        <v>45140.791666666664</v>
      </c>
      <c r="AA458" s="226">
        <v>45141</v>
      </c>
      <c r="AB458" s="226">
        <v>45141</v>
      </c>
      <c r="AC458" s="306" t="s">
        <v>612</v>
      </c>
      <c r="AD458" s="301" t="s">
        <v>3772</v>
      </c>
      <c r="AE458" s="226">
        <v>45140</v>
      </c>
      <c r="AF458" s="301">
        <v>191890</v>
      </c>
      <c r="AG458" s="307">
        <v>2755</v>
      </c>
      <c r="AH458" s="307">
        <v>459.29</v>
      </c>
      <c r="AI458" s="307">
        <v>300.5</v>
      </c>
      <c r="AJ458" s="307">
        <v>241.68</v>
      </c>
      <c r="AK458" s="304">
        <v>338</v>
      </c>
      <c r="AL458" s="309">
        <v>25</v>
      </c>
      <c r="AM458" s="310">
        <v>0</v>
      </c>
      <c r="AN458" s="310">
        <v>250</v>
      </c>
      <c r="AO458" s="310">
        <v>0</v>
      </c>
      <c r="AP458" s="310">
        <v>0</v>
      </c>
      <c r="AQ458" s="310">
        <v>595.84</v>
      </c>
      <c r="AR458" s="304">
        <v>0</v>
      </c>
      <c r="AS458" s="304">
        <v>0</v>
      </c>
      <c r="AT458" s="160">
        <f t="shared" si="33"/>
        <v>4965.3099999999995</v>
      </c>
      <c r="AU458" s="160">
        <f t="shared" si="34"/>
        <v>4965.3099999999995</v>
      </c>
      <c r="AV458" s="301" t="s">
        <v>3778</v>
      </c>
      <c r="AW458" s="301"/>
      <c r="AX458" s="311">
        <v>0.28472222222222221</v>
      </c>
      <c r="AY458" s="311">
        <v>0.4458333333333333</v>
      </c>
      <c r="AZ458" s="2"/>
    </row>
    <row r="459" spans="1:52" s="3" customFormat="1" x14ac:dyDescent="0.35">
      <c r="A459" s="380">
        <v>45132.47152777778</v>
      </c>
      <c r="B459" s="436">
        <v>45108</v>
      </c>
      <c r="C459" s="357" t="s">
        <v>604</v>
      </c>
      <c r="D459" s="295" t="s">
        <v>10</v>
      </c>
      <c r="E459" s="295" t="s">
        <v>3768</v>
      </c>
      <c r="F459" s="295" t="s">
        <v>3659</v>
      </c>
      <c r="G459" s="295" t="s">
        <v>2109</v>
      </c>
      <c r="H459" s="297" t="s">
        <v>3769</v>
      </c>
      <c r="I459" s="417" t="s">
        <v>3770</v>
      </c>
      <c r="J459" s="295">
        <v>5010</v>
      </c>
      <c r="K459" s="295">
        <v>4700091933</v>
      </c>
      <c r="L459" s="298" t="s">
        <v>606</v>
      </c>
      <c r="M459" s="301" t="s">
        <v>607</v>
      </c>
      <c r="N459" s="301">
        <v>64973</v>
      </c>
      <c r="O459" s="295">
        <v>5</v>
      </c>
      <c r="P459" s="301" t="s">
        <v>648</v>
      </c>
      <c r="Q459" s="303">
        <v>18753.48</v>
      </c>
      <c r="R459" s="303">
        <v>3.758</v>
      </c>
      <c r="S459" s="304">
        <v>353727.8</v>
      </c>
      <c r="T459" s="301" t="s">
        <v>609</v>
      </c>
      <c r="U459" s="298" t="s">
        <v>610</v>
      </c>
      <c r="V459" s="367"/>
      <c r="W459" s="305" t="s">
        <v>3771</v>
      </c>
      <c r="X459" s="224" t="s">
        <v>563</v>
      </c>
      <c r="Y459" s="299">
        <v>45132.6875</v>
      </c>
      <c r="Z459" s="299">
        <v>45138.75</v>
      </c>
      <c r="AA459" s="226">
        <v>45139</v>
      </c>
      <c r="AB459" s="226">
        <v>45139</v>
      </c>
      <c r="AC459" s="306" t="s">
        <v>628</v>
      </c>
      <c r="AD459" s="301" t="s">
        <v>3772</v>
      </c>
      <c r="AE459" s="226">
        <v>45138</v>
      </c>
      <c r="AF459" s="301">
        <v>191547</v>
      </c>
      <c r="AG459" s="307">
        <v>2755</v>
      </c>
      <c r="AH459" s="307">
        <v>460.71</v>
      </c>
      <c r="AI459" s="307">
        <v>300.5</v>
      </c>
      <c r="AJ459" s="307">
        <v>253.73</v>
      </c>
      <c r="AK459" s="304">
        <v>338</v>
      </c>
      <c r="AL459" s="309">
        <v>25</v>
      </c>
      <c r="AM459" s="310">
        <v>0</v>
      </c>
      <c r="AN459" s="310">
        <v>250</v>
      </c>
      <c r="AO459" s="310">
        <v>0</v>
      </c>
      <c r="AP459" s="310">
        <v>0</v>
      </c>
      <c r="AQ459" s="310">
        <v>597.66999999999996</v>
      </c>
      <c r="AR459" s="304">
        <v>0</v>
      </c>
      <c r="AS459" s="304">
        <v>0</v>
      </c>
      <c r="AT459" s="160">
        <f t="shared" si="33"/>
        <v>4980.6100000000006</v>
      </c>
      <c r="AU459" s="160">
        <f t="shared" si="34"/>
        <v>4980.6100000000006</v>
      </c>
      <c r="AV459" s="301" t="s">
        <v>3779</v>
      </c>
      <c r="AW459" s="301" t="s">
        <v>395</v>
      </c>
      <c r="AX459" s="311">
        <v>0.3756944444444445</v>
      </c>
      <c r="AY459" s="311">
        <v>0.68402777777777779</v>
      </c>
      <c r="AZ459" s="2" t="s">
        <v>3759</v>
      </c>
    </row>
    <row r="460" spans="1:52" s="3" customFormat="1" x14ac:dyDescent="0.35">
      <c r="A460" s="380">
        <v>45132.47152777778</v>
      </c>
      <c r="B460" s="436">
        <v>45108</v>
      </c>
      <c r="C460" s="357" t="s">
        <v>604</v>
      </c>
      <c r="D460" s="295" t="s">
        <v>10</v>
      </c>
      <c r="E460" s="295" t="s">
        <v>3768</v>
      </c>
      <c r="F460" s="295" t="s">
        <v>3659</v>
      </c>
      <c r="G460" s="295" t="s">
        <v>2109</v>
      </c>
      <c r="H460" s="297" t="s">
        <v>3769</v>
      </c>
      <c r="I460" s="417" t="s">
        <v>3770</v>
      </c>
      <c r="J460" s="295">
        <v>5010</v>
      </c>
      <c r="K460" s="295">
        <v>4700091933</v>
      </c>
      <c r="L460" s="298" t="s">
        <v>606</v>
      </c>
      <c r="M460" s="301" t="s">
        <v>607</v>
      </c>
      <c r="N460" s="301">
        <v>64974</v>
      </c>
      <c r="O460" s="295">
        <v>5</v>
      </c>
      <c r="P460" s="301" t="s">
        <v>648</v>
      </c>
      <c r="Q460" s="303">
        <v>18145.259999999998</v>
      </c>
      <c r="R460" s="303">
        <v>3.64</v>
      </c>
      <c r="S460" s="304">
        <v>342255.55</v>
      </c>
      <c r="T460" s="301" t="s">
        <v>609</v>
      </c>
      <c r="U460" s="298" t="s">
        <v>610</v>
      </c>
      <c r="V460" s="367"/>
      <c r="W460" s="305" t="s">
        <v>3771</v>
      </c>
      <c r="X460" s="224" t="s">
        <v>563</v>
      </c>
      <c r="Y460" s="299">
        <v>45132.6875</v>
      </c>
      <c r="Z460" s="299">
        <v>45140.75</v>
      </c>
      <c r="AA460" s="226">
        <v>45141</v>
      </c>
      <c r="AB460" s="226">
        <v>45141</v>
      </c>
      <c r="AC460" s="306" t="s">
        <v>612</v>
      </c>
      <c r="AD460" s="301" t="s">
        <v>3772</v>
      </c>
      <c r="AE460" s="226">
        <v>45140</v>
      </c>
      <c r="AF460" s="301">
        <v>191882</v>
      </c>
      <c r="AG460" s="307">
        <v>2755</v>
      </c>
      <c r="AH460" s="307">
        <v>459.36</v>
      </c>
      <c r="AI460" s="307">
        <v>300.5</v>
      </c>
      <c r="AJ460" s="307">
        <v>242.26</v>
      </c>
      <c r="AK460" s="304">
        <v>338</v>
      </c>
      <c r="AL460" s="309">
        <v>25</v>
      </c>
      <c r="AM460" s="310">
        <v>0</v>
      </c>
      <c r="AN460" s="310">
        <v>250</v>
      </c>
      <c r="AO460" s="310">
        <v>0</v>
      </c>
      <c r="AP460" s="310">
        <v>0</v>
      </c>
      <c r="AQ460" s="310">
        <v>595.92999999999995</v>
      </c>
      <c r="AR460" s="304">
        <v>0</v>
      </c>
      <c r="AS460" s="304">
        <v>0</v>
      </c>
      <c r="AT460" s="160">
        <f t="shared" si="33"/>
        <v>4966.05</v>
      </c>
      <c r="AU460" s="160">
        <f t="shared" si="34"/>
        <v>4966.05</v>
      </c>
      <c r="AV460" s="301" t="s">
        <v>3780</v>
      </c>
      <c r="AW460" s="301" t="s">
        <v>395</v>
      </c>
      <c r="AX460" s="311">
        <v>0.62361111111111112</v>
      </c>
      <c r="AY460" s="311">
        <v>0.72083333333333333</v>
      </c>
      <c r="AZ460" s="2" t="s">
        <v>3759</v>
      </c>
    </row>
    <row r="461" spans="1:52" s="3" customFormat="1" x14ac:dyDescent="0.35">
      <c r="A461" s="380">
        <v>45132.47152777778</v>
      </c>
      <c r="B461" s="436">
        <v>45108</v>
      </c>
      <c r="C461" s="357" t="s">
        <v>604</v>
      </c>
      <c r="D461" s="295" t="s">
        <v>10</v>
      </c>
      <c r="E461" s="295" t="s">
        <v>3768</v>
      </c>
      <c r="F461" s="295" t="s">
        <v>3659</v>
      </c>
      <c r="G461" s="295" t="s">
        <v>2109</v>
      </c>
      <c r="H461" s="297" t="s">
        <v>3769</v>
      </c>
      <c r="I461" s="417" t="s">
        <v>3770</v>
      </c>
      <c r="J461" s="295">
        <v>5010</v>
      </c>
      <c r="K461" s="295">
        <v>4700091933</v>
      </c>
      <c r="L461" s="298" t="s">
        <v>606</v>
      </c>
      <c r="M461" s="301" t="s">
        <v>607</v>
      </c>
      <c r="N461" s="301">
        <v>64975</v>
      </c>
      <c r="O461" s="295">
        <v>5</v>
      </c>
      <c r="P461" s="301" t="s">
        <v>648</v>
      </c>
      <c r="Q461" s="303">
        <v>17841.150000000001</v>
      </c>
      <c r="R461" s="303">
        <v>3.5609999999999999</v>
      </c>
      <c r="S461" s="304">
        <v>336519.42</v>
      </c>
      <c r="T461" s="301" t="s">
        <v>609</v>
      </c>
      <c r="U461" s="298" t="s">
        <v>610</v>
      </c>
      <c r="V461" s="367"/>
      <c r="W461" s="305" t="s">
        <v>3771</v>
      </c>
      <c r="X461" s="224" t="s">
        <v>563</v>
      </c>
      <c r="Y461" s="299">
        <v>45132.6875</v>
      </c>
      <c r="Z461" s="299">
        <v>45139.791666666664</v>
      </c>
      <c r="AA461" s="226">
        <v>45140</v>
      </c>
      <c r="AB461" s="226">
        <v>45140</v>
      </c>
      <c r="AC461" s="306" t="s">
        <v>628</v>
      </c>
      <c r="AD461" s="301" t="s">
        <v>3772</v>
      </c>
      <c r="AE461" s="226">
        <v>45139</v>
      </c>
      <c r="AF461" s="301">
        <v>191735</v>
      </c>
      <c r="AG461" s="307">
        <v>2755</v>
      </c>
      <c r="AH461" s="307">
        <v>458.68</v>
      </c>
      <c r="AI461" s="307">
        <v>300.5</v>
      </c>
      <c r="AJ461" s="307">
        <v>236.52</v>
      </c>
      <c r="AK461" s="304">
        <v>338</v>
      </c>
      <c r="AL461" s="309">
        <v>25</v>
      </c>
      <c r="AM461" s="310">
        <v>0</v>
      </c>
      <c r="AN461" s="310">
        <v>250</v>
      </c>
      <c r="AO461" s="310">
        <v>0</v>
      </c>
      <c r="AP461" s="310">
        <v>0</v>
      </c>
      <c r="AQ461" s="310">
        <v>595.04999999999995</v>
      </c>
      <c r="AR461" s="304">
        <v>0</v>
      </c>
      <c r="AS461" s="304">
        <v>0</v>
      </c>
      <c r="AT461" s="160">
        <f t="shared" si="33"/>
        <v>4958.75</v>
      </c>
      <c r="AU461" s="160">
        <f t="shared" si="34"/>
        <v>4958.75</v>
      </c>
      <c r="AV461" s="301" t="s">
        <v>3781</v>
      </c>
      <c r="AW461" s="301" t="s">
        <v>395</v>
      </c>
      <c r="AX461" s="311">
        <v>0.35347222222222219</v>
      </c>
      <c r="AY461" s="311">
        <v>0.48888888888888887</v>
      </c>
      <c r="AZ461" s="2" t="s">
        <v>3759</v>
      </c>
    </row>
    <row r="462" spans="1:52" s="3" customFormat="1" x14ac:dyDescent="0.35">
      <c r="A462" s="380">
        <v>45132.47152777778</v>
      </c>
      <c r="B462" s="436">
        <v>45108</v>
      </c>
      <c r="C462" s="357" t="s">
        <v>604</v>
      </c>
      <c r="D462" s="295" t="s">
        <v>10</v>
      </c>
      <c r="E462" s="295" t="s">
        <v>3768</v>
      </c>
      <c r="F462" s="295" t="s">
        <v>3659</v>
      </c>
      <c r="G462" s="295" t="s">
        <v>2109</v>
      </c>
      <c r="H462" s="297" t="s">
        <v>3769</v>
      </c>
      <c r="I462" s="417" t="s">
        <v>3770</v>
      </c>
      <c r="J462" s="295">
        <v>5010</v>
      </c>
      <c r="K462" s="295">
        <v>4700091933</v>
      </c>
      <c r="L462" s="298" t="s">
        <v>606</v>
      </c>
      <c r="M462" s="301" t="s">
        <v>607</v>
      </c>
      <c r="N462" s="301">
        <v>64976</v>
      </c>
      <c r="O462" s="295">
        <v>5</v>
      </c>
      <c r="P462" s="301" t="s">
        <v>648</v>
      </c>
      <c r="Q462" s="303">
        <v>17131.560000000001</v>
      </c>
      <c r="R462" s="303">
        <v>3.4390000000000001</v>
      </c>
      <c r="S462" s="304">
        <v>323135.12</v>
      </c>
      <c r="T462" s="301" t="s">
        <v>609</v>
      </c>
      <c r="U462" s="298" t="s">
        <v>610</v>
      </c>
      <c r="V462" s="367"/>
      <c r="W462" s="305" t="s">
        <v>3771</v>
      </c>
      <c r="X462" s="224" t="s">
        <v>563</v>
      </c>
      <c r="Y462" s="299">
        <v>45132.6875</v>
      </c>
      <c r="Z462" s="299">
        <v>45140.75</v>
      </c>
      <c r="AA462" s="226">
        <v>45141</v>
      </c>
      <c r="AB462" s="226">
        <v>45141</v>
      </c>
      <c r="AC462" s="306" t="s">
        <v>612</v>
      </c>
      <c r="AD462" s="301" t="s">
        <v>3772</v>
      </c>
      <c r="AE462" s="226">
        <v>45140</v>
      </c>
      <c r="AF462" s="301">
        <v>191878</v>
      </c>
      <c r="AG462" s="307">
        <v>2755</v>
      </c>
      <c r="AH462" s="307">
        <v>457.11</v>
      </c>
      <c r="AI462" s="307">
        <v>300.5</v>
      </c>
      <c r="AJ462" s="307">
        <v>223.14</v>
      </c>
      <c r="AK462" s="304">
        <v>338</v>
      </c>
      <c r="AL462" s="309">
        <v>25</v>
      </c>
      <c r="AM462" s="310">
        <v>0</v>
      </c>
      <c r="AN462" s="310">
        <v>250</v>
      </c>
      <c r="AO462" s="310">
        <v>0</v>
      </c>
      <c r="AP462" s="310">
        <v>0</v>
      </c>
      <c r="AQ462" s="310">
        <v>593.01</v>
      </c>
      <c r="AR462" s="304">
        <v>0</v>
      </c>
      <c r="AS462" s="304">
        <v>0</v>
      </c>
      <c r="AT462" s="160">
        <f t="shared" si="33"/>
        <v>4941.76</v>
      </c>
      <c r="AU462" s="160">
        <f t="shared" si="34"/>
        <v>4941.76</v>
      </c>
      <c r="AV462" s="301" t="s">
        <v>3782</v>
      </c>
      <c r="AW462" s="301" t="s">
        <v>395</v>
      </c>
      <c r="AX462" s="311">
        <v>0.37986111111111115</v>
      </c>
      <c r="AY462" s="311">
        <v>0.61388888888888882</v>
      </c>
      <c r="AZ462" s="2" t="s">
        <v>3759</v>
      </c>
    </row>
    <row r="463" spans="1:52" s="3" customFormat="1" x14ac:dyDescent="0.35">
      <c r="A463" s="380">
        <v>45132.47152777778</v>
      </c>
      <c r="B463" s="436">
        <v>45108</v>
      </c>
      <c r="C463" s="357" t="s">
        <v>604</v>
      </c>
      <c r="D463" s="295" t="s">
        <v>10</v>
      </c>
      <c r="E463" s="295" t="s">
        <v>3768</v>
      </c>
      <c r="F463" s="295" t="s">
        <v>3659</v>
      </c>
      <c r="G463" s="295" t="s">
        <v>2109</v>
      </c>
      <c r="H463" s="297" t="s">
        <v>3769</v>
      </c>
      <c r="I463" s="417" t="s">
        <v>3770</v>
      </c>
      <c r="J463" s="295">
        <v>5010</v>
      </c>
      <c r="K463" s="295">
        <v>4700091933</v>
      </c>
      <c r="L463" s="298" t="s">
        <v>606</v>
      </c>
      <c r="M463" s="301" t="s">
        <v>607</v>
      </c>
      <c r="N463" s="301">
        <v>64977</v>
      </c>
      <c r="O463" s="295">
        <v>5</v>
      </c>
      <c r="P463" s="301" t="s">
        <v>648</v>
      </c>
      <c r="Q463" s="303">
        <v>17131.560000000001</v>
      </c>
      <c r="R463" s="303">
        <v>3.4390000000000001</v>
      </c>
      <c r="S463" s="304">
        <v>323135.12</v>
      </c>
      <c r="T463" s="301" t="s">
        <v>609</v>
      </c>
      <c r="U463" s="298" t="s">
        <v>610</v>
      </c>
      <c r="V463" s="367"/>
      <c r="W463" s="305" t="s">
        <v>3771</v>
      </c>
      <c r="X463" s="224" t="s">
        <v>563</v>
      </c>
      <c r="Y463" s="299">
        <v>45132.6875</v>
      </c>
      <c r="Z463" s="299">
        <v>45140.791666666664</v>
      </c>
      <c r="AA463" s="226">
        <v>45141</v>
      </c>
      <c r="AB463" s="226">
        <v>45141</v>
      </c>
      <c r="AC463" s="306" t="s">
        <v>612</v>
      </c>
      <c r="AD463" s="301" t="s">
        <v>3772</v>
      </c>
      <c r="AE463" s="226">
        <v>45140</v>
      </c>
      <c r="AF463" s="301">
        <v>191887</v>
      </c>
      <c r="AG463" s="307">
        <v>2755</v>
      </c>
      <c r="AH463" s="307">
        <v>457.11</v>
      </c>
      <c r="AI463" s="307">
        <v>300.5</v>
      </c>
      <c r="AJ463" s="307">
        <v>223.14</v>
      </c>
      <c r="AK463" s="304">
        <v>338</v>
      </c>
      <c r="AL463" s="309">
        <v>25</v>
      </c>
      <c r="AM463" s="310">
        <v>0</v>
      </c>
      <c r="AN463" s="310">
        <v>250</v>
      </c>
      <c r="AO463" s="310">
        <v>0</v>
      </c>
      <c r="AP463" s="310">
        <v>0</v>
      </c>
      <c r="AQ463" s="310">
        <v>593.01</v>
      </c>
      <c r="AR463" s="304">
        <v>0</v>
      </c>
      <c r="AS463" s="304">
        <v>0</v>
      </c>
      <c r="AT463" s="160">
        <f t="shared" si="33"/>
        <v>4941.76</v>
      </c>
      <c r="AU463" s="160">
        <f t="shared" si="34"/>
        <v>4941.76</v>
      </c>
      <c r="AV463" s="301" t="s">
        <v>3783</v>
      </c>
      <c r="AW463" s="301" t="s">
        <v>395</v>
      </c>
      <c r="AX463" s="311">
        <v>0.56319444444444444</v>
      </c>
      <c r="AY463" s="311">
        <v>0.67361111111111116</v>
      </c>
      <c r="AZ463" s="2" t="s">
        <v>3759</v>
      </c>
    </row>
    <row r="464" spans="1:52" s="3" customFormat="1" x14ac:dyDescent="0.35">
      <c r="A464" s="380">
        <v>45132.47152777778</v>
      </c>
      <c r="B464" s="436">
        <v>45108</v>
      </c>
      <c r="C464" s="357" t="s">
        <v>604</v>
      </c>
      <c r="D464" s="295" t="s">
        <v>10</v>
      </c>
      <c r="E464" s="295" t="s">
        <v>3768</v>
      </c>
      <c r="F464" s="295" t="s">
        <v>3659</v>
      </c>
      <c r="G464" s="295" t="s">
        <v>2109</v>
      </c>
      <c r="H464" s="297" t="s">
        <v>3769</v>
      </c>
      <c r="I464" s="417" t="s">
        <v>3770</v>
      </c>
      <c r="J464" s="295">
        <v>5010</v>
      </c>
      <c r="K464" s="295">
        <v>4700091933</v>
      </c>
      <c r="L464" s="298" t="s">
        <v>606</v>
      </c>
      <c r="M464" s="301" t="s">
        <v>607</v>
      </c>
      <c r="N464" s="301">
        <v>64978</v>
      </c>
      <c r="O464" s="295">
        <v>5</v>
      </c>
      <c r="P464" s="301" t="s">
        <v>648</v>
      </c>
      <c r="Q464" s="303">
        <v>17619.150000000001</v>
      </c>
      <c r="R464" s="303">
        <v>3.4620000000000002</v>
      </c>
      <c r="S464" s="304">
        <v>332332.05</v>
      </c>
      <c r="T464" s="301" t="s">
        <v>609</v>
      </c>
      <c r="U464" s="298" t="s">
        <v>610</v>
      </c>
      <c r="V464" s="367"/>
      <c r="W464" s="305" t="s">
        <v>3771</v>
      </c>
      <c r="X464" s="224" t="s">
        <v>563</v>
      </c>
      <c r="Y464" s="299">
        <v>45132.6875</v>
      </c>
      <c r="Z464" s="299">
        <v>45138.791666666664</v>
      </c>
      <c r="AA464" s="226">
        <v>45139</v>
      </c>
      <c r="AB464" s="226">
        <v>45139</v>
      </c>
      <c r="AC464" s="306" t="s">
        <v>3572</v>
      </c>
      <c r="AD464" s="301" t="s">
        <v>3772</v>
      </c>
      <c r="AE464" s="226">
        <v>45138</v>
      </c>
      <c r="AF464" s="301">
        <v>191548</v>
      </c>
      <c r="AG464" s="307">
        <v>2755</v>
      </c>
      <c r="AH464" s="307">
        <v>458.19</v>
      </c>
      <c r="AI464" s="307">
        <v>300.5</v>
      </c>
      <c r="AJ464" s="307">
        <v>232.33</v>
      </c>
      <c r="AK464" s="304">
        <v>338</v>
      </c>
      <c r="AL464" s="309">
        <v>25</v>
      </c>
      <c r="AM464" s="310">
        <v>0</v>
      </c>
      <c r="AN464" s="310">
        <v>250</v>
      </c>
      <c r="AO464" s="310">
        <v>0</v>
      </c>
      <c r="AP464" s="310">
        <v>0</v>
      </c>
      <c r="AQ464" s="310">
        <v>594.41</v>
      </c>
      <c r="AR464" s="304">
        <v>0</v>
      </c>
      <c r="AS464" s="304">
        <v>0</v>
      </c>
      <c r="AT464" s="160">
        <f t="shared" si="33"/>
        <v>4953.43</v>
      </c>
      <c r="AU464" s="160">
        <f t="shared" si="34"/>
        <v>4953.43</v>
      </c>
      <c r="AV464" s="301" t="s">
        <v>3784</v>
      </c>
      <c r="AW464" s="301" t="s">
        <v>395</v>
      </c>
      <c r="AX464" s="311">
        <v>0.39166666666666666</v>
      </c>
      <c r="AY464" s="311">
        <v>0.64583333333333337</v>
      </c>
      <c r="AZ464" s="2" t="s">
        <v>3759</v>
      </c>
    </row>
    <row r="465" spans="1:52" s="3" customFormat="1" x14ac:dyDescent="0.35">
      <c r="A465" s="380">
        <v>45132.615277777775</v>
      </c>
      <c r="B465" s="436">
        <v>45108</v>
      </c>
      <c r="C465" s="357" t="s">
        <v>622</v>
      </c>
      <c r="D465" s="295" t="s">
        <v>10</v>
      </c>
      <c r="E465" s="295" t="s">
        <v>3785</v>
      </c>
      <c r="F465" s="295" t="s">
        <v>3659</v>
      </c>
      <c r="G465" s="295" t="s">
        <v>2109</v>
      </c>
      <c r="H465" s="297" t="s">
        <v>3786</v>
      </c>
      <c r="I465" s="417" t="s">
        <v>3787</v>
      </c>
      <c r="J465" s="295">
        <v>5003</v>
      </c>
      <c r="K465" s="295" t="s">
        <v>3788</v>
      </c>
      <c r="L465" s="298" t="s">
        <v>606</v>
      </c>
      <c r="M465" s="301" t="s">
        <v>607</v>
      </c>
      <c r="N465" s="301">
        <v>64979</v>
      </c>
      <c r="O465" s="295">
        <v>1</v>
      </c>
      <c r="P465" s="301" t="s">
        <v>619</v>
      </c>
      <c r="Q465" s="303">
        <v>578</v>
      </c>
      <c r="R465" s="303">
        <v>2.8380000000000001</v>
      </c>
      <c r="S465" s="304">
        <v>38769.83</v>
      </c>
      <c r="T465" s="301" t="s">
        <v>609</v>
      </c>
      <c r="U465" s="298" t="s">
        <v>610</v>
      </c>
      <c r="V465" s="367"/>
      <c r="W465" s="305" t="s">
        <v>3789</v>
      </c>
      <c r="X465" s="224" t="s">
        <v>561</v>
      </c>
      <c r="Y465" s="299">
        <v>45132.640277777777</v>
      </c>
      <c r="Z465" s="299">
        <v>45134.458333333336</v>
      </c>
      <c r="AA465" s="226">
        <v>45135</v>
      </c>
      <c r="AB465" s="226">
        <v>45135</v>
      </c>
      <c r="AC465" s="306" t="s">
        <v>3572</v>
      </c>
      <c r="AD465" s="301" t="s">
        <v>3790</v>
      </c>
      <c r="AE465" s="226">
        <v>45133</v>
      </c>
      <c r="AF465" s="301">
        <v>191167</v>
      </c>
      <c r="AG465" s="307">
        <v>1990</v>
      </c>
      <c r="AH465" s="307">
        <v>297.56</v>
      </c>
      <c r="AI465" s="307">
        <v>180.3</v>
      </c>
      <c r="AJ465" s="307">
        <v>0</v>
      </c>
      <c r="AK465" s="304">
        <v>338</v>
      </c>
      <c r="AL465" s="309">
        <v>25</v>
      </c>
      <c r="AM465" s="310">
        <v>0</v>
      </c>
      <c r="AN465" s="310">
        <v>0</v>
      </c>
      <c r="AO465" s="310">
        <v>0</v>
      </c>
      <c r="AP465" s="310">
        <v>0</v>
      </c>
      <c r="AQ465" s="310">
        <v>386.03</v>
      </c>
      <c r="AR465" s="304">
        <v>0</v>
      </c>
      <c r="AS465" s="304">
        <v>0</v>
      </c>
      <c r="AT465" s="160">
        <f t="shared" si="33"/>
        <v>3216.8900000000003</v>
      </c>
      <c r="AU465" s="160">
        <f t="shared" si="34"/>
        <v>3216.8900000000003</v>
      </c>
      <c r="AV465" s="301" t="s">
        <v>3791</v>
      </c>
      <c r="AW465" s="301"/>
      <c r="AX465" s="311">
        <v>0.32777777777777778</v>
      </c>
      <c r="AY465" s="311">
        <v>0.41319444444444442</v>
      </c>
      <c r="AZ465" s="2" t="s">
        <v>3759</v>
      </c>
    </row>
    <row r="466" spans="1:52" s="3" customFormat="1" x14ac:dyDescent="0.35">
      <c r="A466" s="380">
        <v>45133.384027777778</v>
      </c>
      <c r="B466" s="436">
        <v>45108</v>
      </c>
      <c r="C466" s="357" t="s">
        <v>604</v>
      </c>
      <c r="D466" s="295" t="s">
        <v>10</v>
      </c>
      <c r="E466" s="295" t="s">
        <v>3792</v>
      </c>
      <c r="F466" s="295" t="s">
        <v>3793</v>
      </c>
      <c r="G466" s="295" t="s">
        <v>2109</v>
      </c>
      <c r="H466" s="297" t="s">
        <v>3794</v>
      </c>
      <c r="I466" s="417" t="s">
        <v>3795</v>
      </c>
      <c r="J466" s="295">
        <v>5014</v>
      </c>
      <c r="K466" s="295">
        <v>4700089999</v>
      </c>
      <c r="L466" s="298" t="s">
        <v>606</v>
      </c>
      <c r="M466" s="301" t="s">
        <v>607</v>
      </c>
      <c r="N466" s="301">
        <v>64985</v>
      </c>
      <c r="O466" s="295">
        <v>5</v>
      </c>
      <c r="P466" s="301" t="s">
        <v>616</v>
      </c>
      <c r="Q466" s="303">
        <v>820</v>
      </c>
      <c r="R466" s="303">
        <v>2.125</v>
      </c>
      <c r="S466" s="304">
        <v>147002.39000000001</v>
      </c>
      <c r="T466" s="301" t="s">
        <v>609</v>
      </c>
      <c r="U466" s="298" t="s">
        <v>610</v>
      </c>
      <c r="V466" s="367"/>
      <c r="W466" s="305" t="s">
        <v>3796</v>
      </c>
      <c r="X466" s="224" t="s">
        <v>3264</v>
      </c>
      <c r="Y466" s="299">
        <v>45133.395833333336</v>
      </c>
      <c r="Z466" s="299">
        <v>45134.666666666664</v>
      </c>
      <c r="AA466" s="226">
        <v>45135</v>
      </c>
      <c r="AB466" s="226">
        <v>45135</v>
      </c>
      <c r="AC466" s="306" t="s">
        <v>3572</v>
      </c>
      <c r="AD466" s="301"/>
      <c r="AE466" s="226">
        <v>45133</v>
      </c>
      <c r="AF466" s="301">
        <v>191128</v>
      </c>
      <c r="AG466" s="307">
        <v>1990</v>
      </c>
      <c r="AH466" s="307">
        <v>257.81</v>
      </c>
      <c r="AI466" s="307">
        <v>132.9</v>
      </c>
      <c r="AJ466" s="307">
        <v>47</v>
      </c>
      <c r="AK466" s="304">
        <v>0</v>
      </c>
      <c r="AL466" s="309">
        <v>25</v>
      </c>
      <c r="AM466" s="310">
        <v>0</v>
      </c>
      <c r="AN466" s="310">
        <v>0</v>
      </c>
      <c r="AO466" s="310">
        <v>0</v>
      </c>
      <c r="AP466" s="310">
        <v>0</v>
      </c>
      <c r="AQ466" s="310">
        <v>334.46</v>
      </c>
      <c r="AR466" s="304">
        <v>0</v>
      </c>
      <c r="AS466" s="304">
        <v>0</v>
      </c>
      <c r="AT466" s="160">
        <f t="shared" si="33"/>
        <v>2787.17</v>
      </c>
      <c r="AU466" s="160">
        <f t="shared" si="34"/>
        <v>2787.17</v>
      </c>
      <c r="AV466" s="301" t="s">
        <v>3791</v>
      </c>
      <c r="AW466" s="301"/>
      <c r="AX466" s="311">
        <v>0.32777777777777778</v>
      </c>
      <c r="AY466" s="311">
        <v>0.41319444444444442</v>
      </c>
      <c r="AZ466" s="2" t="s">
        <v>3759</v>
      </c>
    </row>
    <row r="467" spans="1:52" s="3" customFormat="1" x14ac:dyDescent="0.35">
      <c r="A467" s="380">
        <v>45133.466666666667</v>
      </c>
      <c r="B467" s="436">
        <v>45108</v>
      </c>
      <c r="C467" s="357" t="s">
        <v>604</v>
      </c>
      <c r="D467" s="295" t="s">
        <v>10</v>
      </c>
      <c r="E467" s="295" t="s">
        <v>3797</v>
      </c>
      <c r="F467" s="295" t="s">
        <v>3798</v>
      </c>
      <c r="G467" s="295" t="s">
        <v>2109</v>
      </c>
      <c r="H467" s="297" t="s">
        <v>3799</v>
      </c>
      <c r="I467" s="417" t="s">
        <v>3800</v>
      </c>
      <c r="J467" s="295">
        <v>5010</v>
      </c>
      <c r="K467" s="295">
        <v>4700091444</v>
      </c>
      <c r="L467" s="298" t="s">
        <v>606</v>
      </c>
      <c r="M467" s="301" t="s">
        <v>607</v>
      </c>
      <c r="N467" s="301">
        <v>64937</v>
      </c>
      <c r="O467" s="295">
        <v>3</v>
      </c>
      <c r="P467" s="301" t="s">
        <v>652</v>
      </c>
      <c r="Q467" s="303">
        <v>12420</v>
      </c>
      <c r="R467" s="303">
        <v>90</v>
      </c>
      <c r="S467" s="304">
        <v>124765.48</v>
      </c>
      <c r="T467" s="301" t="s">
        <v>609</v>
      </c>
      <c r="U467" s="298" t="s">
        <v>610</v>
      </c>
      <c r="V467" s="367"/>
      <c r="W467" s="305" t="s">
        <v>3801</v>
      </c>
      <c r="X467" s="224" t="s">
        <v>564</v>
      </c>
      <c r="Y467" s="299">
        <v>45134.677777777775</v>
      </c>
      <c r="Z467" s="299">
        <v>45135.333333333336</v>
      </c>
      <c r="AA467" s="226">
        <v>45135</v>
      </c>
      <c r="AB467" s="226">
        <v>45135</v>
      </c>
      <c r="AC467" s="306" t="s">
        <v>3572</v>
      </c>
      <c r="AD467" s="301"/>
      <c r="AE467" s="226">
        <v>45134</v>
      </c>
      <c r="AF467" s="301">
        <v>191335</v>
      </c>
      <c r="AG467" s="307">
        <v>2755</v>
      </c>
      <c r="AH467" s="307">
        <v>433.81</v>
      </c>
      <c r="AI467" s="307">
        <v>300.5</v>
      </c>
      <c r="AJ467" s="307">
        <v>24.77</v>
      </c>
      <c r="AK467" s="304">
        <v>338</v>
      </c>
      <c r="AL467" s="309">
        <v>25</v>
      </c>
      <c r="AM467" s="310">
        <v>0</v>
      </c>
      <c r="AN467" s="310">
        <v>250</v>
      </c>
      <c r="AO467" s="310">
        <v>0</v>
      </c>
      <c r="AP467" s="310">
        <v>0</v>
      </c>
      <c r="AQ467" s="310">
        <v>562.78</v>
      </c>
      <c r="AR467" s="304">
        <v>0</v>
      </c>
      <c r="AS467" s="304">
        <v>0</v>
      </c>
      <c r="AT467" s="160">
        <f t="shared" si="33"/>
        <v>4689.8599999999997</v>
      </c>
      <c r="AU467" s="160">
        <f t="shared" si="34"/>
        <v>4689.8599999999997</v>
      </c>
      <c r="AV467" s="301" t="s">
        <v>3802</v>
      </c>
      <c r="AW467" s="301"/>
      <c r="AX467" s="311">
        <v>0.59930555555555554</v>
      </c>
      <c r="AY467" s="311">
        <v>0.71388888888888891</v>
      </c>
      <c r="AZ467" s="2" t="s">
        <v>3759</v>
      </c>
    </row>
    <row r="468" spans="1:52" s="3" customFormat="1" x14ac:dyDescent="0.35">
      <c r="A468" s="380">
        <v>45133.466666666667</v>
      </c>
      <c r="B468" s="436">
        <v>45108</v>
      </c>
      <c r="C468" s="357" t="s">
        <v>604</v>
      </c>
      <c r="D468" s="295" t="s">
        <v>10</v>
      </c>
      <c r="E468" s="295" t="s">
        <v>3797</v>
      </c>
      <c r="F468" s="295" t="s">
        <v>3798</v>
      </c>
      <c r="G468" s="295" t="s">
        <v>2109</v>
      </c>
      <c r="H468" s="297" t="s">
        <v>3799</v>
      </c>
      <c r="I468" s="417" t="s">
        <v>3800</v>
      </c>
      <c r="J468" s="295">
        <v>5010</v>
      </c>
      <c r="K468" s="295">
        <v>4700091444</v>
      </c>
      <c r="L468" s="298" t="s">
        <v>606</v>
      </c>
      <c r="M468" s="301" t="s">
        <v>607</v>
      </c>
      <c r="N468" s="301">
        <v>64938</v>
      </c>
      <c r="O468" s="295">
        <v>3</v>
      </c>
      <c r="P468" s="301" t="s">
        <v>652</v>
      </c>
      <c r="Q468" s="303">
        <v>12420</v>
      </c>
      <c r="R468" s="303">
        <v>90</v>
      </c>
      <c r="S468" s="304">
        <v>124765.5</v>
      </c>
      <c r="T468" s="301" t="s">
        <v>609</v>
      </c>
      <c r="U468" s="298" t="s">
        <v>610</v>
      </c>
      <c r="V468" s="367"/>
      <c r="W468" s="305" t="s">
        <v>3801</v>
      </c>
      <c r="X468" s="224" t="s">
        <v>564</v>
      </c>
      <c r="Y468" s="299">
        <v>45134.677777777775</v>
      </c>
      <c r="Z468" s="299">
        <v>45135.375</v>
      </c>
      <c r="AA468" s="226">
        <v>45135</v>
      </c>
      <c r="AB468" s="226">
        <v>45135</v>
      </c>
      <c r="AC468" s="306" t="s">
        <v>3572</v>
      </c>
      <c r="AD468" s="301"/>
      <c r="AE468" s="226">
        <v>45134</v>
      </c>
      <c r="AF468" s="301">
        <v>191339</v>
      </c>
      <c r="AG468" s="307">
        <v>2755</v>
      </c>
      <c r="AH468" s="307">
        <v>433.81</v>
      </c>
      <c r="AI468" s="307">
        <v>300.5</v>
      </c>
      <c r="AJ468" s="307">
        <v>24.77</v>
      </c>
      <c r="AK468" s="304">
        <v>338</v>
      </c>
      <c r="AL468" s="309">
        <v>25</v>
      </c>
      <c r="AM468" s="310">
        <v>0</v>
      </c>
      <c r="AN468" s="310">
        <v>250</v>
      </c>
      <c r="AO468" s="310">
        <v>0</v>
      </c>
      <c r="AP468" s="310">
        <v>0</v>
      </c>
      <c r="AQ468" s="310">
        <v>562.78</v>
      </c>
      <c r="AR468" s="304">
        <v>0</v>
      </c>
      <c r="AS468" s="304">
        <v>0</v>
      </c>
      <c r="AT468" s="160">
        <f t="shared" si="33"/>
        <v>4689.8599999999997</v>
      </c>
      <c r="AU468" s="160">
        <f t="shared" si="34"/>
        <v>4689.8599999999997</v>
      </c>
      <c r="AV468" s="301" t="s">
        <v>3781</v>
      </c>
      <c r="AW468" s="301"/>
      <c r="AX468" s="311">
        <v>0.59652777777777777</v>
      </c>
      <c r="AY468" s="311">
        <v>0.71458333333333324</v>
      </c>
      <c r="AZ468" s="2" t="s">
        <v>3759</v>
      </c>
    </row>
    <row r="469" spans="1:52" s="3" customFormat="1" x14ac:dyDescent="0.35">
      <c r="A469" s="380">
        <v>45133.62222222222</v>
      </c>
      <c r="B469" s="436">
        <v>45108</v>
      </c>
      <c r="C469" s="357" t="s">
        <v>604</v>
      </c>
      <c r="D469" s="295" t="s">
        <v>10</v>
      </c>
      <c r="E469" s="295" t="s">
        <v>3803</v>
      </c>
      <c r="F469" s="295" t="s">
        <v>559</v>
      </c>
      <c r="G469" s="295" t="s">
        <v>2109</v>
      </c>
      <c r="H469" s="297" t="s">
        <v>3804</v>
      </c>
      <c r="I469" s="417" t="s">
        <v>3805</v>
      </c>
      <c r="J469" s="295">
        <v>5010</v>
      </c>
      <c r="K469" s="295">
        <v>4700091881</v>
      </c>
      <c r="L469" s="298" t="s">
        <v>606</v>
      </c>
      <c r="M469" s="301" t="s">
        <v>607</v>
      </c>
      <c r="N469" s="301">
        <v>64984</v>
      </c>
      <c r="O469" s="295">
        <v>1</v>
      </c>
      <c r="P469" s="301" t="s">
        <v>648</v>
      </c>
      <c r="Q469" s="303">
        <v>610</v>
      </c>
      <c r="R469" s="303">
        <v>0.72</v>
      </c>
      <c r="S469" s="304">
        <v>24759.73</v>
      </c>
      <c r="T469" s="301" t="s">
        <v>609</v>
      </c>
      <c r="U469" s="298" t="s">
        <v>610</v>
      </c>
      <c r="V469" s="367"/>
      <c r="W469" s="305" t="s">
        <v>3806</v>
      </c>
      <c r="X469" s="224" t="s">
        <v>946</v>
      </c>
      <c r="Y469" s="299">
        <v>45134.472916666666</v>
      </c>
      <c r="Z469" s="299">
        <v>45135.666666666664</v>
      </c>
      <c r="AA469" s="226">
        <v>45139</v>
      </c>
      <c r="AB469" s="226">
        <v>45139</v>
      </c>
      <c r="AC469" s="306" t="s">
        <v>2114</v>
      </c>
      <c r="AD469" s="301" t="s">
        <v>3807</v>
      </c>
      <c r="AE469" s="226">
        <v>45134</v>
      </c>
      <c r="AF469" s="301">
        <v>191325</v>
      </c>
      <c r="AG469" s="307">
        <v>433.24</v>
      </c>
      <c r="AH469" s="307">
        <v>63.79</v>
      </c>
      <c r="AI469" s="307">
        <v>84.8</v>
      </c>
      <c r="AJ469" s="307">
        <v>0</v>
      </c>
      <c r="AK469" s="304">
        <v>0</v>
      </c>
      <c r="AL469" s="309">
        <v>25</v>
      </c>
      <c r="AM469" s="310">
        <v>0</v>
      </c>
      <c r="AN469" s="310">
        <v>0</v>
      </c>
      <c r="AO469" s="310">
        <v>0</v>
      </c>
      <c r="AP469" s="310">
        <v>0</v>
      </c>
      <c r="AQ469" s="310">
        <v>82.75</v>
      </c>
      <c r="AR469" s="304">
        <v>0</v>
      </c>
      <c r="AS469" s="304">
        <v>0</v>
      </c>
      <c r="AT469" s="160">
        <f t="shared" si="33"/>
        <v>689.58</v>
      </c>
      <c r="AU469" s="160">
        <f t="shared" si="34"/>
        <v>689.58</v>
      </c>
      <c r="AV469" s="301" t="s">
        <v>3808</v>
      </c>
      <c r="AW469" s="301"/>
      <c r="AX469" s="311">
        <v>0.36458333333333331</v>
      </c>
      <c r="AY469" s="311">
        <v>0.46249999999999997</v>
      </c>
      <c r="AZ469" s="2" t="s">
        <v>3759</v>
      </c>
    </row>
    <row r="470" spans="1:52" s="3" customFormat="1" x14ac:dyDescent="0.35">
      <c r="A470" s="380">
        <v>45133.611805555556</v>
      </c>
      <c r="B470" s="436">
        <v>45108</v>
      </c>
      <c r="C470" s="357" t="s">
        <v>604</v>
      </c>
      <c r="D470" s="295" t="s">
        <v>10</v>
      </c>
      <c r="E470" s="295" t="s">
        <v>3809</v>
      </c>
      <c r="F470" s="295" t="s">
        <v>3659</v>
      </c>
      <c r="G470" s="295" t="s">
        <v>2109</v>
      </c>
      <c r="H470" s="297" t="s">
        <v>3810</v>
      </c>
      <c r="I470" s="417" t="s">
        <v>3811</v>
      </c>
      <c r="J470" s="295">
        <v>5010</v>
      </c>
      <c r="K470" s="295">
        <v>4700091737</v>
      </c>
      <c r="L470" s="298" t="s">
        <v>606</v>
      </c>
      <c r="M470" s="301" t="s">
        <v>607</v>
      </c>
      <c r="N470" s="301">
        <v>64986</v>
      </c>
      <c r="O470" s="295">
        <v>2</v>
      </c>
      <c r="P470" s="301" t="s">
        <v>619</v>
      </c>
      <c r="Q470" s="303">
        <v>548.85</v>
      </c>
      <c r="R470" s="303">
        <v>4.3940000000000001</v>
      </c>
      <c r="S470" s="304">
        <v>76660.06</v>
      </c>
      <c r="T470" s="301" t="s">
        <v>609</v>
      </c>
      <c r="U470" s="298" t="s">
        <v>610</v>
      </c>
      <c r="V470" s="367"/>
      <c r="W470" s="305" t="s">
        <v>3812</v>
      </c>
      <c r="X470" s="224" t="s">
        <v>649</v>
      </c>
      <c r="Y470" s="299">
        <v>45133.618750000001</v>
      </c>
      <c r="Z470" s="299">
        <v>45138.416666666664</v>
      </c>
      <c r="AA470" s="226">
        <v>45139</v>
      </c>
      <c r="AB470" s="226">
        <v>45139</v>
      </c>
      <c r="AC470" s="306" t="s">
        <v>2114</v>
      </c>
      <c r="AD470" s="301" t="s">
        <v>3807</v>
      </c>
      <c r="AE470" s="226">
        <v>45135</v>
      </c>
      <c r="AF470" s="301">
        <v>191426</v>
      </c>
      <c r="AG470" s="307">
        <v>389.81</v>
      </c>
      <c r="AH470" s="307">
        <v>58.68</v>
      </c>
      <c r="AI470" s="307">
        <v>84.8</v>
      </c>
      <c r="AJ470" s="307">
        <v>0</v>
      </c>
      <c r="AK470" s="304">
        <v>0</v>
      </c>
      <c r="AL470" s="309">
        <v>25</v>
      </c>
      <c r="AM470" s="310">
        <v>0</v>
      </c>
      <c r="AN470" s="310">
        <v>0</v>
      </c>
      <c r="AO470" s="310">
        <v>0</v>
      </c>
      <c r="AP470" s="310">
        <v>0</v>
      </c>
      <c r="AQ470" s="310">
        <v>76.13</v>
      </c>
      <c r="AR470" s="304">
        <v>0</v>
      </c>
      <c r="AS470" s="304">
        <v>0</v>
      </c>
      <c r="AT470" s="160">
        <f t="shared" si="33"/>
        <v>634.41999999999996</v>
      </c>
      <c r="AU470" s="160">
        <f t="shared" si="34"/>
        <v>634.41999999999996</v>
      </c>
      <c r="AV470" s="301" t="s">
        <v>3808</v>
      </c>
      <c r="AW470" s="301"/>
      <c r="AX470" s="311">
        <v>0.36458333333333331</v>
      </c>
      <c r="AY470" s="311">
        <v>0.46249999999999997</v>
      </c>
      <c r="AZ470" s="2" t="s">
        <v>3759</v>
      </c>
    </row>
    <row r="471" spans="1:52" s="3" customFormat="1" x14ac:dyDescent="0.35">
      <c r="A471" s="380">
        <v>45135.511805555558</v>
      </c>
      <c r="B471" s="436">
        <v>45108</v>
      </c>
      <c r="C471" s="357" t="s">
        <v>604</v>
      </c>
      <c r="D471" s="295" t="s">
        <v>10</v>
      </c>
      <c r="E471" s="295" t="s">
        <v>3813</v>
      </c>
      <c r="F471" s="295" t="s">
        <v>3659</v>
      </c>
      <c r="G471" s="295" t="s">
        <v>2109</v>
      </c>
      <c r="H471" s="297" t="s">
        <v>3814</v>
      </c>
      <c r="I471" s="417" t="s">
        <v>3815</v>
      </c>
      <c r="J471" s="295">
        <v>5010</v>
      </c>
      <c r="K471" s="295">
        <v>4700092688</v>
      </c>
      <c r="L471" s="298" t="s">
        <v>606</v>
      </c>
      <c r="M471" s="301" t="s">
        <v>607</v>
      </c>
      <c r="N471" s="301">
        <v>64994</v>
      </c>
      <c r="O471" s="295">
        <v>4</v>
      </c>
      <c r="P471" s="301" t="s">
        <v>648</v>
      </c>
      <c r="Q471" s="303">
        <v>14200</v>
      </c>
      <c r="R471" s="303">
        <v>51</v>
      </c>
      <c r="S471" s="304">
        <v>169302.44</v>
      </c>
      <c r="T471" s="301" t="s">
        <v>609</v>
      </c>
      <c r="U471" s="298" t="s">
        <v>610</v>
      </c>
      <c r="V471" s="367"/>
      <c r="W471" s="305" t="s">
        <v>3816</v>
      </c>
      <c r="X471" s="224" t="s">
        <v>564</v>
      </c>
      <c r="Y471" s="299">
        <v>45138.685416666667</v>
      </c>
      <c r="Z471" s="299">
        <v>45140.541666666664</v>
      </c>
      <c r="AA471" s="226">
        <v>45141</v>
      </c>
      <c r="AB471" s="226">
        <v>45141</v>
      </c>
      <c r="AC471" s="306" t="s">
        <v>628</v>
      </c>
      <c r="AD471" s="301" t="s">
        <v>3817</v>
      </c>
      <c r="AE471" s="226">
        <v>45139</v>
      </c>
      <c r="AF471" s="301">
        <v>191761</v>
      </c>
      <c r="AG471" s="307">
        <v>2755</v>
      </c>
      <c r="AH471" s="307">
        <v>439.04</v>
      </c>
      <c r="AI471" s="307">
        <v>300.5</v>
      </c>
      <c r="AJ471" s="307">
        <v>69.3</v>
      </c>
      <c r="AK471" s="304">
        <v>338</v>
      </c>
      <c r="AL471" s="309">
        <v>25</v>
      </c>
      <c r="AM471" s="310">
        <v>0</v>
      </c>
      <c r="AN471" s="310">
        <v>250</v>
      </c>
      <c r="AO471" s="310">
        <v>0</v>
      </c>
      <c r="AP471" s="310">
        <v>0</v>
      </c>
      <c r="AQ471" s="310">
        <v>569.57000000000005</v>
      </c>
      <c r="AR471" s="304">
        <v>0</v>
      </c>
      <c r="AS471" s="304">
        <v>0</v>
      </c>
      <c r="AT471" s="160">
        <f t="shared" si="33"/>
        <v>4746.41</v>
      </c>
      <c r="AU471" s="160">
        <f t="shared" si="34"/>
        <v>4746.41</v>
      </c>
      <c r="AV471" s="301" t="s">
        <v>3818</v>
      </c>
      <c r="AW471" s="301" t="s">
        <v>395</v>
      </c>
      <c r="AX471" s="311">
        <v>0.36944444444444446</v>
      </c>
      <c r="AY471" s="311">
        <v>0.45555555555555555</v>
      </c>
      <c r="AZ471" s="2" t="s">
        <v>3759</v>
      </c>
    </row>
    <row r="472" spans="1:52" s="3" customFormat="1" x14ac:dyDescent="0.35">
      <c r="A472" s="380">
        <v>45139.626388888886</v>
      </c>
      <c r="B472" s="436">
        <v>45139</v>
      </c>
      <c r="C472" s="357" t="s">
        <v>604</v>
      </c>
      <c r="D472" s="295" t="s">
        <v>10</v>
      </c>
      <c r="E472" s="295" t="s">
        <v>3819</v>
      </c>
      <c r="F472" s="295" t="s">
        <v>3659</v>
      </c>
      <c r="G472" s="295" t="s">
        <v>2109</v>
      </c>
      <c r="H472" s="297" t="s">
        <v>3820</v>
      </c>
      <c r="I472" s="417" t="s">
        <v>3821</v>
      </c>
      <c r="J472" s="295">
        <v>5010</v>
      </c>
      <c r="K472" s="295">
        <v>4700090114</v>
      </c>
      <c r="L472" s="298" t="s">
        <v>606</v>
      </c>
      <c r="M472" s="301" t="s">
        <v>607</v>
      </c>
      <c r="N472" s="301" t="s">
        <v>3822</v>
      </c>
      <c r="O472" s="295">
        <v>2</v>
      </c>
      <c r="P472" s="301" t="s">
        <v>616</v>
      </c>
      <c r="Q472" s="303">
        <v>5436</v>
      </c>
      <c r="R472" s="303">
        <v>36</v>
      </c>
      <c r="S472" s="304">
        <v>784941.98</v>
      </c>
      <c r="T472" s="301" t="s">
        <v>609</v>
      </c>
      <c r="U472" s="298" t="s">
        <v>610</v>
      </c>
      <c r="V472" s="367"/>
      <c r="W472" s="305" t="s">
        <v>3823</v>
      </c>
      <c r="X472" s="224" t="s">
        <v>640</v>
      </c>
      <c r="Y472" s="299">
        <v>45139.65347222222</v>
      </c>
      <c r="Z472" s="299">
        <v>45141.333333333336</v>
      </c>
      <c r="AA472" s="226">
        <v>45141</v>
      </c>
      <c r="AB472" s="226">
        <v>45141</v>
      </c>
      <c r="AC472" s="306" t="s">
        <v>3572</v>
      </c>
      <c r="AD472" s="301"/>
      <c r="AE472" s="226">
        <v>45140</v>
      </c>
      <c r="AF472" s="301">
        <v>191965</v>
      </c>
      <c r="AG472" s="307">
        <v>2755</v>
      </c>
      <c r="AH472" s="307">
        <v>462.38</v>
      </c>
      <c r="AI472" s="307">
        <v>221.5</v>
      </c>
      <c r="AJ472" s="307">
        <v>684.94</v>
      </c>
      <c r="AK472" s="304">
        <v>0</v>
      </c>
      <c r="AL472" s="309">
        <v>25</v>
      </c>
      <c r="AM472" s="310">
        <v>0</v>
      </c>
      <c r="AN472" s="310">
        <v>250</v>
      </c>
      <c r="AO472" s="310">
        <v>0</v>
      </c>
      <c r="AP472" s="310">
        <v>0</v>
      </c>
      <c r="AQ472" s="310">
        <v>599.84</v>
      </c>
      <c r="AR472" s="304">
        <v>0</v>
      </c>
      <c r="AS472" s="304">
        <v>0</v>
      </c>
      <c r="AT472" s="160">
        <f t="shared" si="33"/>
        <v>4998.66</v>
      </c>
      <c r="AU472" s="160">
        <f t="shared" si="34"/>
        <v>4998.66</v>
      </c>
      <c r="AV472" s="301" t="s">
        <v>3824</v>
      </c>
      <c r="AW472" s="301" t="s">
        <v>395</v>
      </c>
      <c r="AX472" s="311">
        <v>0.44722222222222219</v>
      </c>
      <c r="AY472" s="311">
        <v>0.62638888888888888</v>
      </c>
      <c r="AZ472" s="2" t="s">
        <v>3759</v>
      </c>
    </row>
    <row r="473" spans="1:52" s="3" customFormat="1" x14ac:dyDescent="0.35">
      <c r="A473" s="380">
        <v>45140.47152777778</v>
      </c>
      <c r="B473" s="436">
        <v>45139</v>
      </c>
      <c r="C473" s="357" t="s">
        <v>604</v>
      </c>
      <c r="D473" s="295" t="s">
        <v>10</v>
      </c>
      <c r="E473" s="295" t="s">
        <v>3825</v>
      </c>
      <c r="F473" s="295" t="s">
        <v>562</v>
      </c>
      <c r="G473" s="295" t="s">
        <v>2109</v>
      </c>
      <c r="H473" s="297" t="s">
        <v>3826</v>
      </c>
      <c r="I473" s="417" t="s">
        <v>3827</v>
      </c>
      <c r="J473" s="295">
        <v>5010</v>
      </c>
      <c r="K473" s="295" t="s">
        <v>3828</v>
      </c>
      <c r="L473" s="298" t="s">
        <v>606</v>
      </c>
      <c r="M473" s="301" t="s">
        <v>607</v>
      </c>
      <c r="N473" s="301">
        <v>64965</v>
      </c>
      <c r="O473" s="295">
        <v>18</v>
      </c>
      <c r="P473" s="301" t="s">
        <v>616</v>
      </c>
      <c r="Q473" s="303">
        <v>5078.42</v>
      </c>
      <c r="R473" s="303">
        <v>19.760000000000002</v>
      </c>
      <c r="S473" s="304">
        <v>595926.01</v>
      </c>
      <c r="T473" s="301" t="s">
        <v>609</v>
      </c>
      <c r="U473" s="298" t="s">
        <v>610</v>
      </c>
      <c r="V473" s="367"/>
      <c r="W473" s="305" t="s">
        <v>3829</v>
      </c>
      <c r="X473" s="224" t="s">
        <v>617</v>
      </c>
      <c r="Y473" s="299">
        <v>45140.643055555556</v>
      </c>
      <c r="Z473" s="299">
        <v>45142.458333333336</v>
      </c>
      <c r="AA473" s="226">
        <v>45145</v>
      </c>
      <c r="AB473" s="226">
        <v>45145</v>
      </c>
      <c r="AC473" s="306" t="s">
        <v>612</v>
      </c>
      <c r="AD473" s="301" t="s">
        <v>3830</v>
      </c>
      <c r="AE473" s="226">
        <v>45141</v>
      </c>
      <c r="AF473" s="301">
        <v>192090</v>
      </c>
      <c r="AG473" s="307">
        <v>2755</v>
      </c>
      <c r="AH473" s="307">
        <v>489.16</v>
      </c>
      <c r="AI473" s="307">
        <v>300.5</v>
      </c>
      <c r="AJ473" s="307">
        <v>495.93</v>
      </c>
      <c r="AK473" s="304">
        <v>338</v>
      </c>
      <c r="AL473" s="309">
        <v>25</v>
      </c>
      <c r="AM473" s="310">
        <v>0</v>
      </c>
      <c r="AN473" s="310">
        <v>250</v>
      </c>
      <c r="AO473" s="310">
        <v>0</v>
      </c>
      <c r="AP473" s="310">
        <v>0</v>
      </c>
      <c r="AQ473" s="310">
        <v>634.58000000000004</v>
      </c>
      <c r="AR473" s="304">
        <v>0</v>
      </c>
      <c r="AS473" s="304">
        <v>0</v>
      </c>
      <c r="AT473" s="160">
        <f t="shared" si="33"/>
        <v>5288.17</v>
      </c>
      <c r="AU473" s="160">
        <f t="shared" si="34"/>
        <v>5288.17</v>
      </c>
      <c r="AV473" s="301" t="s">
        <v>3831</v>
      </c>
      <c r="AW473" s="301" t="s">
        <v>395</v>
      </c>
      <c r="AX473" s="311">
        <v>0.36319444444444443</v>
      </c>
      <c r="AY473" s="311">
        <v>0.45833333333333331</v>
      </c>
      <c r="AZ473" s="2" t="s">
        <v>613</v>
      </c>
    </row>
    <row r="474" spans="1:52" s="3" customFormat="1" x14ac:dyDescent="0.35">
      <c r="A474" s="380">
        <v>45141.380555555559</v>
      </c>
      <c r="B474" s="436">
        <v>45139</v>
      </c>
      <c r="C474" s="357" t="s">
        <v>604</v>
      </c>
      <c r="D474" s="295" t="s">
        <v>10</v>
      </c>
      <c r="E474" s="295" t="s">
        <v>3832</v>
      </c>
      <c r="F474" s="295" t="s">
        <v>562</v>
      </c>
      <c r="G474" s="295" t="s">
        <v>2109</v>
      </c>
      <c r="H474" s="297" t="s">
        <v>3833</v>
      </c>
      <c r="I474" s="417" t="s">
        <v>3834</v>
      </c>
      <c r="J474" s="295">
        <v>5010</v>
      </c>
      <c r="K474" s="295" t="s">
        <v>3835</v>
      </c>
      <c r="L474" s="298" t="s">
        <v>606</v>
      </c>
      <c r="M474" s="301" t="s">
        <v>607</v>
      </c>
      <c r="N474" s="301">
        <v>65043</v>
      </c>
      <c r="O474" s="295">
        <v>4</v>
      </c>
      <c r="P474" s="301" t="s">
        <v>648</v>
      </c>
      <c r="Q474" s="303">
        <v>14250</v>
      </c>
      <c r="R474" s="303">
        <v>96</v>
      </c>
      <c r="S474" s="304">
        <v>169209.66</v>
      </c>
      <c r="T474" s="301" t="s">
        <v>609</v>
      </c>
      <c r="U474" s="298" t="s">
        <v>610</v>
      </c>
      <c r="V474" s="367"/>
      <c r="W474" s="305" t="s">
        <v>3836</v>
      </c>
      <c r="X474" s="224" t="s">
        <v>564</v>
      </c>
      <c r="Y474" s="299">
        <v>45141.402083333334</v>
      </c>
      <c r="Z474" s="299">
        <v>45146.333333333336</v>
      </c>
      <c r="AA474" s="226">
        <v>45146</v>
      </c>
      <c r="AB474" s="226">
        <v>45146</v>
      </c>
      <c r="AC474" s="306" t="s">
        <v>3572</v>
      </c>
      <c r="AD474" s="301" t="s">
        <v>3837</v>
      </c>
      <c r="AE474" s="226">
        <v>45145</v>
      </c>
      <c r="AF474" s="301">
        <v>192436</v>
      </c>
      <c r="AG474" s="307">
        <v>2755</v>
      </c>
      <c r="AH474" s="307">
        <v>439.03</v>
      </c>
      <c r="AI474" s="307">
        <v>300.5</v>
      </c>
      <c r="AJ474" s="307">
        <v>69.209999999999994</v>
      </c>
      <c r="AK474" s="304">
        <v>338</v>
      </c>
      <c r="AL474" s="309">
        <v>25</v>
      </c>
      <c r="AM474" s="310">
        <v>0</v>
      </c>
      <c r="AN474" s="310">
        <v>250</v>
      </c>
      <c r="AO474" s="310">
        <v>0</v>
      </c>
      <c r="AP474" s="310">
        <v>0</v>
      </c>
      <c r="AQ474" s="310">
        <v>569.55999999999995</v>
      </c>
      <c r="AR474" s="304">
        <v>0</v>
      </c>
      <c r="AS474" s="304">
        <v>0</v>
      </c>
      <c r="AT474" s="160">
        <f t="shared" si="33"/>
        <v>4746.2999999999993</v>
      </c>
      <c r="AU474" s="160">
        <f t="shared" si="34"/>
        <v>4746.2999999999993</v>
      </c>
      <c r="AV474" s="301" t="s">
        <v>3838</v>
      </c>
      <c r="AW474" s="301" t="s">
        <v>395</v>
      </c>
      <c r="AX474" s="311">
        <v>0.46180555555555558</v>
      </c>
      <c r="AY474" s="311">
        <v>0.67708333333333337</v>
      </c>
      <c r="AZ474" s="2" t="s">
        <v>3759</v>
      </c>
    </row>
    <row r="475" spans="1:52" s="3" customFormat="1" x14ac:dyDescent="0.35">
      <c r="A475" s="380">
        <v>45141.380555555559</v>
      </c>
      <c r="B475" s="436">
        <v>45139</v>
      </c>
      <c r="C475" s="357" t="s">
        <v>604</v>
      </c>
      <c r="D475" s="295" t="s">
        <v>10</v>
      </c>
      <c r="E475" s="295" t="s">
        <v>3832</v>
      </c>
      <c r="F475" s="295" t="s">
        <v>562</v>
      </c>
      <c r="G475" s="295" t="s">
        <v>2109</v>
      </c>
      <c r="H475" s="297" t="s">
        <v>3833</v>
      </c>
      <c r="I475" s="417" t="s">
        <v>3834</v>
      </c>
      <c r="J475" s="295">
        <v>5010</v>
      </c>
      <c r="K475" s="295" t="s">
        <v>3835</v>
      </c>
      <c r="L475" s="298" t="s">
        <v>606</v>
      </c>
      <c r="M475" s="301" t="s">
        <v>607</v>
      </c>
      <c r="N475" s="301">
        <v>65044</v>
      </c>
      <c r="O475" s="295">
        <v>4</v>
      </c>
      <c r="P475" s="301" t="s">
        <v>648</v>
      </c>
      <c r="Q475" s="303">
        <v>14250</v>
      </c>
      <c r="R475" s="303">
        <v>96</v>
      </c>
      <c r="S475" s="304">
        <v>169209.66</v>
      </c>
      <c r="T475" s="301" t="s">
        <v>609</v>
      </c>
      <c r="U475" s="298" t="s">
        <v>610</v>
      </c>
      <c r="V475" s="367"/>
      <c r="W475" s="305" t="s">
        <v>3836</v>
      </c>
      <c r="X475" s="224" t="s">
        <v>564</v>
      </c>
      <c r="Y475" s="299">
        <v>45141.402083333334</v>
      </c>
      <c r="Z475" s="299">
        <v>45146.333333333336</v>
      </c>
      <c r="AA475" s="226">
        <v>45146</v>
      </c>
      <c r="AB475" s="226">
        <v>45146</v>
      </c>
      <c r="AC475" s="306" t="s">
        <v>3572</v>
      </c>
      <c r="AD475" s="301" t="s">
        <v>3837</v>
      </c>
      <c r="AE475" s="226">
        <v>45145</v>
      </c>
      <c r="AF475" s="301">
        <v>192440</v>
      </c>
      <c r="AG475" s="307">
        <v>2755</v>
      </c>
      <c r="AH475" s="307">
        <v>439.03</v>
      </c>
      <c r="AI475" s="307">
        <v>300.5</v>
      </c>
      <c r="AJ475" s="307">
        <v>69.209999999999994</v>
      </c>
      <c r="AK475" s="304">
        <v>338</v>
      </c>
      <c r="AL475" s="309">
        <v>25</v>
      </c>
      <c r="AM475" s="310">
        <v>0</v>
      </c>
      <c r="AN475" s="310">
        <v>250</v>
      </c>
      <c r="AO475" s="310">
        <v>0</v>
      </c>
      <c r="AP475" s="310">
        <v>0</v>
      </c>
      <c r="AQ475" s="310">
        <v>569.55999999999995</v>
      </c>
      <c r="AR475" s="304">
        <v>0</v>
      </c>
      <c r="AS475" s="304">
        <v>0</v>
      </c>
      <c r="AT475" s="160">
        <f t="shared" si="33"/>
        <v>4746.2999999999993</v>
      </c>
      <c r="AU475" s="160">
        <f t="shared" si="34"/>
        <v>4746.2999999999993</v>
      </c>
      <c r="AV475" s="301" t="s">
        <v>3839</v>
      </c>
      <c r="AW475" s="301" t="s">
        <v>395</v>
      </c>
      <c r="AX475" s="311">
        <v>0.5</v>
      </c>
      <c r="AY475" s="311">
        <v>0.73333333333333339</v>
      </c>
      <c r="AZ475" s="2" t="s">
        <v>613</v>
      </c>
    </row>
    <row r="476" spans="1:52" s="3" customFormat="1" x14ac:dyDescent="0.35">
      <c r="A476" s="380">
        <v>45141.688888888886</v>
      </c>
      <c r="B476" s="436">
        <v>45139</v>
      </c>
      <c r="C476" s="357" t="s">
        <v>604</v>
      </c>
      <c r="D476" s="295" t="s">
        <v>10</v>
      </c>
      <c r="E476" s="295" t="s">
        <v>3840</v>
      </c>
      <c r="F476" s="295" t="s">
        <v>562</v>
      </c>
      <c r="G476" s="295" t="s">
        <v>2109</v>
      </c>
      <c r="H476" s="297" t="s">
        <v>3841</v>
      </c>
      <c r="I476" s="417" t="s">
        <v>3842</v>
      </c>
      <c r="J476" s="295">
        <v>5010</v>
      </c>
      <c r="K476" s="295">
        <v>4700092351</v>
      </c>
      <c r="L476" s="298" t="s">
        <v>606</v>
      </c>
      <c r="M476" s="301" t="s">
        <v>607</v>
      </c>
      <c r="N476" s="301">
        <v>65050</v>
      </c>
      <c r="O476" s="295">
        <v>8</v>
      </c>
      <c r="P476" s="301" t="s">
        <v>648</v>
      </c>
      <c r="Q476" s="303">
        <v>17114.759999999998</v>
      </c>
      <c r="R476" s="303">
        <v>66.400000000000006</v>
      </c>
      <c r="S476" s="304">
        <v>885763.45</v>
      </c>
      <c r="T476" s="301" t="s">
        <v>609</v>
      </c>
      <c r="U476" s="298" t="s">
        <v>610</v>
      </c>
      <c r="V476" s="367"/>
      <c r="W476" s="305">
        <v>228408015</v>
      </c>
      <c r="X476" s="224" t="s">
        <v>3843</v>
      </c>
      <c r="Y476" s="299">
        <v>45141.755555555559</v>
      </c>
      <c r="Z476" s="299">
        <v>45145.708333333336</v>
      </c>
      <c r="AA476" s="226">
        <v>45146</v>
      </c>
      <c r="AB476" s="226">
        <v>45146</v>
      </c>
      <c r="AC476" s="306" t="s">
        <v>3572</v>
      </c>
      <c r="AD476" s="301" t="s">
        <v>3837</v>
      </c>
      <c r="AE476" s="226">
        <v>45142</v>
      </c>
      <c r="AF476" s="301">
        <v>192255</v>
      </c>
      <c r="AG476" s="307">
        <v>2755</v>
      </c>
      <c r="AH476" s="307">
        <v>474.22</v>
      </c>
      <c r="AI476" s="307">
        <v>221.5</v>
      </c>
      <c r="AJ476" s="307">
        <v>785.76</v>
      </c>
      <c r="AK476" s="304">
        <v>0</v>
      </c>
      <c r="AL476" s="309">
        <v>25</v>
      </c>
      <c r="AM476" s="310">
        <v>0</v>
      </c>
      <c r="AN476" s="310">
        <v>250</v>
      </c>
      <c r="AO476" s="310">
        <v>0</v>
      </c>
      <c r="AP476" s="310">
        <v>0</v>
      </c>
      <c r="AQ476" s="310">
        <v>615.20000000000005</v>
      </c>
      <c r="AR476" s="304">
        <v>0</v>
      </c>
      <c r="AS476" s="304">
        <v>0</v>
      </c>
      <c r="AT476" s="160">
        <f t="shared" si="33"/>
        <v>5126.68</v>
      </c>
      <c r="AU476" s="160">
        <f t="shared" si="34"/>
        <v>5126.68</v>
      </c>
      <c r="AV476" s="301" t="s">
        <v>3844</v>
      </c>
      <c r="AW476" s="301" t="s">
        <v>395</v>
      </c>
      <c r="AX476" s="311">
        <v>0.39027777777777778</v>
      </c>
      <c r="AY476" s="311">
        <v>0.80069444444444438</v>
      </c>
      <c r="AZ476" s="2" t="s">
        <v>613</v>
      </c>
    </row>
    <row r="477" spans="1:52" s="3" customFormat="1" x14ac:dyDescent="0.35">
      <c r="A477" s="380">
        <v>45141.688888888886</v>
      </c>
      <c r="B477" s="436">
        <v>45139</v>
      </c>
      <c r="C477" s="357" t="s">
        <v>604</v>
      </c>
      <c r="D477" s="295" t="s">
        <v>10</v>
      </c>
      <c r="E477" s="295" t="s">
        <v>3840</v>
      </c>
      <c r="F477" s="295" t="s">
        <v>562</v>
      </c>
      <c r="G477" s="295" t="s">
        <v>2109</v>
      </c>
      <c r="H477" s="297" t="s">
        <v>3841</v>
      </c>
      <c r="I477" s="417" t="s">
        <v>3842</v>
      </c>
      <c r="J477" s="295">
        <v>5010</v>
      </c>
      <c r="K477" s="295">
        <v>4700092351</v>
      </c>
      <c r="L477" s="298" t="s">
        <v>606</v>
      </c>
      <c r="M477" s="301" t="s">
        <v>607</v>
      </c>
      <c r="N477" s="301">
        <v>65049</v>
      </c>
      <c r="O477" s="295">
        <v>4</v>
      </c>
      <c r="P477" s="301" t="s">
        <v>648</v>
      </c>
      <c r="Q477" s="303">
        <v>16157.23</v>
      </c>
      <c r="R477" s="303"/>
      <c r="S477" s="304">
        <v>789925.43</v>
      </c>
      <c r="T477" s="301" t="s">
        <v>609</v>
      </c>
      <c r="U477" s="298" t="s">
        <v>610</v>
      </c>
      <c r="V477" s="367"/>
      <c r="W477" s="305">
        <v>228408015</v>
      </c>
      <c r="X477" s="224" t="s">
        <v>3843</v>
      </c>
      <c r="Y477" s="299">
        <v>45141.755555555559</v>
      </c>
      <c r="Z477" s="299">
        <v>45145.708333333336</v>
      </c>
      <c r="AA477" s="226">
        <v>45146</v>
      </c>
      <c r="AB477" s="226">
        <v>45146</v>
      </c>
      <c r="AC477" s="306" t="s">
        <v>3572</v>
      </c>
      <c r="AD477" s="301" t="s">
        <v>3837</v>
      </c>
      <c r="AE477" s="226">
        <v>45142</v>
      </c>
      <c r="AF477" s="301">
        <v>192257</v>
      </c>
      <c r="AG477" s="307">
        <v>2755</v>
      </c>
      <c r="AH477" s="307">
        <v>462.96</v>
      </c>
      <c r="AI477" s="307">
        <v>221.5</v>
      </c>
      <c r="AJ477" s="307">
        <v>689.93</v>
      </c>
      <c r="AK477" s="304">
        <v>0</v>
      </c>
      <c r="AL477" s="309">
        <v>25</v>
      </c>
      <c r="AM477" s="310">
        <v>0</v>
      </c>
      <c r="AN477" s="310">
        <v>250</v>
      </c>
      <c r="AO477" s="310">
        <v>0</v>
      </c>
      <c r="AP477" s="310">
        <v>0</v>
      </c>
      <c r="AQ477" s="310">
        <v>600.6</v>
      </c>
      <c r="AR477" s="304">
        <v>0</v>
      </c>
      <c r="AS477" s="304">
        <v>0</v>
      </c>
      <c r="AT477" s="160">
        <f t="shared" si="33"/>
        <v>5004.9900000000007</v>
      </c>
      <c r="AU477" s="160">
        <f t="shared" si="34"/>
        <v>5004.9900000000007</v>
      </c>
      <c r="AV477" s="301" t="s">
        <v>3845</v>
      </c>
      <c r="AW477" s="301" t="s">
        <v>395</v>
      </c>
      <c r="AX477" s="311">
        <v>0.44236111111111115</v>
      </c>
      <c r="AY477" s="311">
        <v>0.76458333333333339</v>
      </c>
      <c r="AZ477" s="2" t="s">
        <v>613</v>
      </c>
    </row>
    <row r="478" spans="1:52" s="3" customFormat="1" x14ac:dyDescent="0.35">
      <c r="A478" s="380">
        <v>45140.365972222222</v>
      </c>
      <c r="B478" s="436">
        <v>45139</v>
      </c>
      <c r="C478" s="357" t="s">
        <v>604</v>
      </c>
      <c r="D478" s="295" t="s">
        <v>10</v>
      </c>
      <c r="E478" s="295" t="s">
        <v>3846</v>
      </c>
      <c r="F478" s="295" t="s">
        <v>562</v>
      </c>
      <c r="G478" s="295" t="s">
        <v>2109</v>
      </c>
      <c r="H478" s="297" t="s">
        <v>3847</v>
      </c>
      <c r="I478" s="417" t="s">
        <v>3848</v>
      </c>
      <c r="J478" s="295">
        <v>5010</v>
      </c>
      <c r="K478" s="295">
        <v>4700091986</v>
      </c>
      <c r="L478" s="298" t="s">
        <v>606</v>
      </c>
      <c r="M478" s="301" t="s">
        <v>607</v>
      </c>
      <c r="N478" s="301">
        <v>65032</v>
      </c>
      <c r="O478" s="295">
        <v>5</v>
      </c>
      <c r="P478" s="301" t="s">
        <v>648</v>
      </c>
      <c r="Q478" s="303">
        <v>19685.79</v>
      </c>
      <c r="R478" s="303">
        <v>3.9940000000000002</v>
      </c>
      <c r="S478" s="304">
        <v>367069.69</v>
      </c>
      <c r="T478" s="301" t="s">
        <v>609</v>
      </c>
      <c r="U478" s="298" t="s">
        <v>610</v>
      </c>
      <c r="V478" s="367"/>
      <c r="W478" s="305" t="s">
        <v>3849</v>
      </c>
      <c r="X478" s="224" t="s">
        <v>563</v>
      </c>
      <c r="Y478" s="299">
        <v>45140.455555555556</v>
      </c>
      <c r="Z478" s="299">
        <v>45142.791666666664</v>
      </c>
      <c r="AA478" s="226">
        <v>45145</v>
      </c>
      <c r="AB478" s="226">
        <v>45145</v>
      </c>
      <c r="AC478" s="306" t="s">
        <v>612</v>
      </c>
      <c r="AD478" s="301" t="s">
        <v>3850</v>
      </c>
      <c r="AE478" s="226">
        <v>45142</v>
      </c>
      <c r="AF478" s="301">
        <v>192182</v>
      </c>
      <c r="AG478" s="307">
        <v>2755</v>
      </c>
      <c r="AH478" s="307">
        <v>462.27</v>
      </c>
      <c r="AI478" s="307">
        <v>300.5</v>
      </c>
      <c r="AJ478" s="307">
        <v>267.07</v>
      </c>
      <c r="AK478" s="304">
        <v>338</v>
      </c>
      <c r="AL478" s="309">
        <v>25</v>
      </c>
      <c r="AM478" s="310">
        <v>0</v>
      </c>
      <c r="AN478" s="310">
        <v>250</v>
      </c>
      <c r="AO478" s="310">
        <v>0</v>
      </c>
      <c r="AP478" s="310">
        <v>0</v>
      </c>
      <c r="AQ478" s="310">
        <v>599.71</v>
      </c>
      <c r="AR478" s="304">
        <v>0</v>
      </c>
      <c r="AS478" s="304">
        <v>0</v>
      </c>
      <c r="AT478" s="160">
        <f t="shared" si="33"/>
        <v>4997.55</v>
      </c>
      <c r="AU478" s="160">
        <f t="shared" si="34"/>
        <v>4997.55</v>
      </c>
      <c r="AV478" s="301" t="s">
        <v>3851</v>
      </c>
      <c r="AW478" s="301" t="s">
        <v>395</v>
      </c>
      <c r="AX478" s="311">
        <v>0.34027777777777773</v>
      </c>
      <c r="AY478" s="311">
        <v>0.54027777777777775</v>
      </c>
      <c r="AZ478" s="2" t="s">
        <v>613</v>
      </c>
    </row>
    <row r="479" spans="1:52" s="3" customFormat="1" x14ac:dyDescent="0.35">
      <c r="A479" s="380">
        <v>45140.365972222222</v>
      </c>
      <c r="B479" s="436">
        <v>45139</v>
      </c>
      <c r="C479" s="357" t="s">
        <v>604</v>
      </c>
      <c r="D479" s="295" t="s">
        <v>10</v>
      </c>
      <c r="E479" s="295" t="s">
        <v>3846</v>
      </c>
      <c r="F479" s="295" t="s">
        <v>562</v>
      </c>
      <c r="G479" s="295" t="s">
        <v>2109</v>
      </c>
      <c r="H479" s="297" t="s">
        <v>3847</v>
      </c>
      <c r="I479" s="417" t="s">
        <v>3848</v>
      </c>
      <c r="J479" s="295">
        <v>5010</v>
      </c>
      <c r="K479" s="295">
        <v>4700091986</v>
      </c>
      <c r="L479" s="298" t="s">
        <v>606</v>
      </c>
      <c r="M479" s="301" t="s">
        <v>607</v>
      </c>
      <c r="N479" s="301">
        <v>65040</v>
      </c>
      <c r="O479" s="295">
        <v>5</v>
      </c>
      <c r="P479" s="301" t="s">
        <v>648</v>
      </c>
      <c r="Q479" s="303">
        <v>18634.53</v>
      </c>
      <c r="R479" s="303">
        <v>3.9769999999999999</v>
      </c>
      <c r="S479" s="304">
        <v>347467.41</v>
      </c>
      <c r="T479" s="301" t="s">
        <v>609</v>
      </c>
      <c r="U479" s="298" t="s">
        <v>610</v>
      </c>
      <c r="V479" s="367"/>
      <c r="W479" s="305" t="s">
        <v>3849</v>
      </c>
      <c r="X479" s="224" t="s">
        <v>563</v>
      </c>
      <c r="Y479" s="299">
        <v>45140.455555555556</v>
      </c>
      <c r="Z479" s="299">
        <v>45142.791666666664</v>
      </c>
      <c r="AA479" s="226">
        <v>45145</v>
      </c>
      <c r="AB479" s="226">
        <v>45145</v>
      </c>
      <c r="AC479" s="306" t="s">
        <v>612</v>
      </c>
      <c r="AD479" s="301" t="s">
        <v>3850</v>
      </c>
      <c r="AE479" s="226">
        <v>45142</v>
      </c>
      <c r="AF479" s="301">
        <v>192183</v>
      </c>
      <c r="AG479" s="307">
        <v>2755</v>
      </c>
      <c r="AH479" s="307">
        <v>459.97</v>
      </c>
      <c r="AI479" s="307">
        <v>300.5</v>
      </c>
      <c r="AJ479" s="307">
        <v>247.47</v>
      </c>
      <c r="AK479" s="304">
        <v>338</v>
      </c>
      <c r="AL479" s="309">
        <v>25</v>
      </c>
      <c r="AM479" s="310">
        <v>0</v>
      </c>
      <c r="AN479" s="310">
        <v>250</v>
      </c>
      <c r="AO479" s="310">
        <v>0</v>
      </c>
      <c r="AP479" s="310">
        <v>0</v>
      </c>
      <c r="AQ479" s="310">
        <v>596.72</v>
      </c>
      <c r="AR479" s="304">
        <v>0</v>
      </c>
      <c r="AS479" s="304">
        <v>0</v>
      </c>
      <c r="AT479" s="160">
        <f t="shared" si="33"/>
        <v>4972.6600000000008</v>
      </c>
      <c r="AU479" s="160">
        <f t="shared" si="34"/>
        <v>4972.6600000000008</v>
      </c>
      <c r="AV479" s="301" t="s">
        <v>3852</v>
      </c>
      <c r="AW479" s="301" t="s">
        <v>395</v>
      </c>
      <c r="AX479" s="311">
        <v>0.39374999999999999</v>
      </c>
      <c r="AY479" s="311">
        <v>0.63402777777777775</v>
      </c>
      <c r="AZ479" s="2" t="s">
        <v>613</v>
      </c>
    </row>
    <row r="480" spans="1:52" s="3" customFormat="1" x14ac:dyDescent="0.35">
      <c r="A480" s="380">
        <v>45140.365972222222</v>
      </c>
      <c r="B480" s="436">
        <v>45139</v>
      </c>
      <c r="C480" s="357" t="s">
        <v>604</v>
      </c>
      <c r="D480" s="295" t="s">
        <v>10</v>
      </c>
      <c r="E480" s="295" t="s">
        <v>3846</v>
      </c>
      <c r="F480" s="295" t="s">
        <v>562</v>
      </c>
      <c r="G480" s="295" t="s">
        <v>2109</v>
      </c>
      <c r="H480" s="297" t="s">
        <v>3847</v>
      </c>
      <c r="I480" s="417" t="s">
        <v>3848</v>
      </c>
      <c r="J480" s="295">
        <v>5010</v>
      </c>
      <c r="K480" s="295">
        <v>4700091986</v>
      </c>
      <c r="L480" s="298" t="s">
        <v>606</v>
      </c>
      <c r="M480" s="301" t="s">
        <v>607</v>
      </c>
      <c r="N480" s="301">
        <v>65039</v>
      </c>
      <c r="O480" s="295">
        <v>5</v>
      </c>
      <c r="P480" s="301" t="s">
        <v>648</v>
      </c>
      <c r="Q480" s="303">
        <v>17656.330000000002</v>
      </c>
      <c r="R480" s="303">
        <v>3.9849999999999999</v>
      </c>
      <c r="S480" s="304">
        <v>329227.46000000002</v>
      </c>
      <c r="T480" s="301" t="s">
        <v>609</v>
      </c>
      <c r="U480" s="298" t="s">
        <v>610</v>
      </c>
      <c r="V480" s="367"/>
      <c r="W480" s="305" t="s">
        <v>3849</v>
      </c>
      <c r="X480" s="224" t="s">
        <v>563</v>
      </c>
      <c r="Y480" s="299">
        <v>45140.455555555556</v>
      </c>
      <c r="Z480" s="299">
        <v>45142.833333333336</v>
      </c>
      <c r="AA480" s="226">
        <v>45145</v>
      </c>
      <c r="AB480" s="226">
        <v>45145</v>
      </c>
      <c r="AC480" s="306" t="s">
        <v>612</v>
      </c>
      <c r="AD480" s="301" t="s">
        <v>3850</v>
      </c>
      <c r="AE480" s="226">
        <v>45142</v>
      </c>
      <c r="AF480" s="301">
        <v>192185</v>
      </c>
      <c r="AG480" s="307">
        <v>2755</v>
      </c>
      <c r="AH480" s="307">
        <v>457.83</v>
      </c>
      <c r="AI480" s="307">
        <v>300.5</v>
      </c>
      <c r="AJ480" s="307">
        <v>229.23</v>
      </c>
      <c r="AK480" s="304">
        <v>338</v>
      </c>
      <c r="AL480" s="309">
        <v>25</v>
      </c>
      <c r="AM480" s="310">
        <v>0</v>
      </c>
      <c r="AN480" s="310">
        <v>250</v>
      </c>
      <c r="AO480" s="310">
        <v>0</v>
      </c>
      <c r="AP480" s="310">
        <v>0</v>
      </c>
      <c r="AQ480" s="310">
        <v>593.94000000000005</v>
      </c>
      <c r="AR480" s="304">
        <v>0</v>
      </c>
      <c r="AS480" s="304">
        <v>0</v>
      </c>
      <c r="AT480" s="160">
        <f t="shared" si="33"/>
        <v>4949.5</v>
      </c>
      <c r="AU480" s="160">
        <f t="shared" si="34"/>
        <v>4949.5</v>
      </c>
      <c r="AV480" s="301" t="s">
        <v>3853</v>
      </c>
      <c r="AW480" s="301" t="s">
        <v>395</v>
      </c>
      <c r="AX480" s="311">
        <v>0.3756944444444445</v>
      </c>
      <c r="AY480" s="311">
        <v>0.63750000000000007</v>
      </c>
      <c r="AZ480" s="2" t="s">
        <v>613</v>
      </c>
    </row>
    <row r="481" spans="1:52" s="3" customFormat="1" x14ac:dyDescent="0.35">
      <c r="A481" s="380">
        <v>45140.365972222222</v>
      </c>
      <c r="B481" s="436">
        <v>45139</v>
      </c>
      <c r="C481" s="357" t="s">
        <v>604</v>
      </c>
      <c r="D481" s="295" t="s">
        <v>10</v>
      </c>
      <c r="E481" s="295" t="s">
        <v>3846</v>
      </c>
      <c r="F481" s="295" t="s">
        <v>562</v>
      </c>
      <c r="G481" s="295" t="s">
        <v>2109</v>
      </c>
      <c r="H481" s="297" t="s">
        <v>3847</v>
      </c>
      <c r="I481" s="417" t="s">
        <v>3848</v>
      </c>
      <c r="J481" s="295">
        <v>5010</v>
      </c>
      <c r="K481" s="295">
        <v>4700091986</v>
      </c>
      <c r="L481" s="298" t="s">
        <v>606</v>
      </c>
      <c r="M481" s="301" t="s">
        <v>607</v>
      </c>
      <c r="N481" s="301">
        <v>65036</v>
      </c>
      <c r="O481" s="295">
        <v>6</v>
      </c>
      <c r="P481" s="301" t="s">
        <v>648</v>
      </c>
      <c r="Q481" s="303">
        <v>19777.12</v>
      </c>
      <c r="R481" s="303">
        <v>3.931</v>
      </c>
      <c r="S481" s="304">
        <v>368772.59</v>
      </c>
      <c r="T481" s="301" t="s">
        <v>609</v>
      </c>
      <c r="U481" s="298" t="s">
        <v>610</v>
      </c>
      <c r="V481" s="367"/>
      <c r="W481" s="305" t="s">
        <v>3849</v>
      </c>
      <c r="X481" s="224" t="s">
        <v>563</v>
      </c>
      <c r="Y481" s="299">
        <v>45140.455555555556</v>
      </c>
      <c r="Z481" s="299">
        <v>45142.833333333336</v>
      </c>
      <c r="AA481" s="226">
        <v>45145</v>
      </c>
      <c r="AB481" s="226">
        <v>45145</v>
      </c>
      <c r="AC481" s="306" t="s">
        <v>612</v>
      </c>
      <c r="AD481" s="301" t="s">
        <v>3850</v>
      </c>
      <c r="AE481" s="226">
        <v>45142</v>
      </c>
      <c r="AF481" s="301">
        <v>192188</v>
      </c>
      <c r="AG481" s="307">
        <v>2755</v>
      </c>
      <c r="AH481" s="307">
        <v>462.47</v>
      </c>
      <c r="AI481" s="307">
        <v>300.5</v>
      </c>
      <c r="AJ481" s="307">
        <v>268.77</v>
      </c>
      <c r="AK481" s="304">
        <v>338</v>
      </c>
      <c r="AL481" s="309">
        <v>25</v>
      </c>
      <c r="AM481" s="310">
        <v>0</v>
      </c>
      <c r="AN481" s="310">
        <v>250</v>
      </c>
      <c r="AO481" s="310">
        <v>0</v>
      </c>
      <c r="AP481" s="310">
        <v>0</v>
      </c>
      <c r="AQ481" s="310">
        <v>599.96</v>
      </c>
      <c r="AR481" s="304">
        <v>0</v>
      </c>
      <c r="AS481" s="304">
        <v>0</v>
      </c>
      <c r="AT481" s="160">
        <f t="shared" si="33"/>
        <v>4999.7</v>
      </c>
      <c r="AU481" s="160">
        <f t="shared" si="34"/>
        <v>4999.7</v>
      </c>
      <c r="AV481" s="301" t="s">
        <v>3741</v>
      </c>
      <c r="AW481" s="301" t="s">
        <v>395</v>
      </c>
      <c r="AX481" s="311">
        <v>0.33055555555555555</v>
      </c>
      <c r="AY481" s="311">
        <v>0.4694444444444445</v>
      </c>
      <c r="AZ481" s="2" t="s">
        <v>613</v>
      </c>
    </row>
    <row r="482" spans="1:52" s="3" customFormat="1" x14ac:dyDescent="0.35">
      <c r="A482" s="380">
        <v>45140.365972222222</v>
      </c>
      <c r="B482" s="436">
        <v>45139</v>
      </c>
      <c r="C482" s="357" t="s">
        <v>604</v>
      </c>
      <c r="D482" s="295" t="s">
        <v>10</v>
      </c>
      <c r="E482" s="295" t="s">
        <v>3846</v>
      </c>
      <c r="F482" s="295" t="s">
        <v>562</v>
      </c>
      <c r="G482" s="295" t="s">
        <v>2109</v>
      </c>
      <c r="H482" s="297" t="s">
        <v>3847</v>
      </c>
      <c r="I482" s="417" t="s">
        <v>3848</v>
      </c>
      <c r="J482" s="295">
        <v>5010</v>
      </c>
      <c r="K482" s="295">
        <v>4700091986</v>
      </c>
      <c r="L482" s="298" t="s">
        <v>606</v>
      </c>
      <c r="M482" s="301" t="s">
        <v>607</v>
      </c>
      <c r="N482" s="301">
        <v>65033</v>
      </c>
      <c r="O482" s="295">
        <v>6</v>
      </c>
      <c r="P482" s="301" t="s">
        <v>648</v>
      </c>
      <c r="Q482" s="303">
        <v>19969.919999999998</v>
      </c>
      <c r="R482" s="303">
        <v>3.992</v>
      </c>
      <c r="S482" s="304">
        <v>372367.6</v>
      </c>
      <c r="T482" s="301" t="s">
        <v>609</v>
      </c>
      <c r="U482" s="298" t="s">
        <v>610</v>
      </c>
      <c r="V482" s="367"/>
      <c r="W482" s="305" t="s">
        <v>3849</v>
      </c>
      <c r="X482" s="224" t="s">
        <v>563</v>
      </c>
      <c r="Y482" s="299">
        <v>45140.455555555556</v>
      </c>
      <c r="Z482" s="299">
        <v>45145.791666666664</v>
      </c>
      <c r="AA482" s="226">
        <v>45146</v>
      </c>
      <c r="AB482" s="226">
        <v>45146</v>
      </c>
      <c r="AC482" s="306" t="s">
        <v>628</v>
      </c>
      <c r="AD482" s="301" t="s">
        <v>3850</v>
      </c>
      <c r="AE482" s="226">
        <v>45145</v>
      </c>
      <c r="AF482" s="301">
        <v>192358</v>
      </c>
      <c r="AG482" s="307">
        <v>2755</v>
      </c>
      <c r="AH482" s="307">
        <v>462.9</v>
      </c>
      <c r="AI482" s="307">
        <v>300.5</v>
      </c>
      <c r="AJ482" s="307">
        <v>272.37</v>
      </c>
      <c r="AK482" s="304">
        <v>338</v>
      </c>
      <c r="AL482" s="309">
        <v>25</v>
      </c>
      <c r="AM482" s="310">
        <v>0</v>
      </c>
      <c r="AN482" s="310">
        <v>250</v>
      </c>
      <c r="AO482" s="310">
        <v>0</v>
      </c>
      <c r="AP482" s="310">
        <v>0</v>
      </c>
      <c r="AQ482" s="310">
        <v>600.51</v>
      </c>
      <c r="AR482" s="304">
        <v>0</v>
      </c>
      <c r="AS482" s="304">
        <v>0</v>
      </c>
      <c r="AT482" s="160">
        <f t="shared" si="33"/>
        <v>5004.2800000000007</v>
      </c>
      <c r="AU482" s="160">
        <f t="shared" si="34"/>
        <v>5004.2800000000007</v>
      </c>
      <c r="AV482" s="301" t="s">
        <v>3741</v>
      </c>
      <c r="AW482" s="301" t="s">
        <v>3854</v>
      </c>
      <c r="AX482" s="311">
        <v>0.26527777777777778</v>
      </c>
      <c r="AY482" s="311">
        <v>0.60416666666666663</v>
      </c>
      <c r="AZ482" s="2" t="s">
        <v>613</v>
      </c>
    </row>
    <row r="483" spans="1:52" s="3" customFormat="1" x14ac:dyDescent="0.35">
      <c r="A483" s="380">
        <v>45140.365972222222</v>
      </c>
      <c r="B483" s="436">
        <v>45139</v>
      </c>
      <c r="C483" s="357" t="s">
        <v>604</v>
      </c>
      <c r="D483" s="295" t="s">
        <v>10</v>
      </c>
      <c r="E483" s="295" t="s">
        <v>3846</v>
      </c>
      <c r="F483" s="295" t="s">
        <v>562</v>
      </c>
      <c r="G483" s="295" t="s">
        <v>2109</v>
      </c>
      <c r="H483" s="297" t="s">
        <v>3847</v>
      </c>
      <c r="I483" s="417" t="s">
        <v>3848</v>
      </c>
      <c r="J483" s="295">
        <v>5010</v>
      </c>
      <c r="K483" s="295">
        <v>4700091986</v>
      </c>
      <c r="L483" s="298" t="s">
        <v>606</v>
      </c>
      <c r="M483" s="301" t="s">
        <v>607</v>
      </c>
      <c r="N483" s="301">
        <v>65038</v>
      </c>
      <c r="O483" s="295">
        <v>6</v>
      </c>
      <c r="P483" s="301" t="s">
        <v>648</v>
      </c>
      <c r="Q483" s="303">
        <v>19878.59</v>
      </c>
      <c r="R483" s="303">
        <v>3.9729999999999999</v>
      </c>
      <c r="S483" s="304">
        <v>370664.7</v>
      </c>
      <c r="T483" s="301" t="s">
        <v>609</v>
      </c>
      <c r="U483" s="298" t="s">
        <v>610</v>
      </c>
      <c r="V483" s="367"/>
      <c r="W483" s="305" t="s">
        <v>3849</v>
      </c>
      <c r="X483" s="224" t="s">
        <v>563</v>
      </c>
      <c r="Y483" s="299">
        <v>45140.455555555556</v>
      </c>
      <c r="Z483" s="299">
        <v>45145.791666666664</v>
      </c>
      <c r="AA483" s="226">
        <v>45146</v>
      </c>
      <c r="AB483" s="226">
        <v>45146</v>
      </c>
      <c r="AC483" s="306" t="s">
        <v>628</v>
      </c>
      <c r="AD483" s="301" t="s">
        <v>3850</v>
      </c>
      <c r="AE483" s="226">
        <v>45145</v>
      </c>
      <c r="AF483" s="301">
        <v>192372</v>
      </c>
      <c r="AG483" s="307">
        <v>2755</v>
      </c>
      <c r="AH483" s="307">
        <v>462.69</v>
      </c>
      <c r="AI483" s="307">
        <v>300.5</v>
      </c>
      <c r="AJ483" s="307">
        <v>270.66000000000003</v>
      </c>
      <c r="AK483" s="304">
        <v>338</v>
      </c>
      <c r="AL483" s="309">
        <v>25</v>
      </c>
      <c r="AM483" s="310">
        <v>0</v>
      </c>
      <c r="AN483" s="310">
        <v>250</v>
      </c>
      <c r="AO483" s="310">
        <v>0</v>
      </c>
      <c r="AP483" s="310">
        <v>0</v>
      </c>
      <c r="AQ483" s="310">
        <v>600.25</v>
      </c>
      <c r="AR483" s="304">
        <v>0</v>
      </c>
      <c r="AS483" s="304">
        <v>0</v>
      </c>
      <c r="AT483" s="160">
        <f t="shared" si="33"/>
        <v>5002.1000000000004</v>
      </c>
      <c r="AU483" s="160">
        <f t="shared" si="34"/>
        <v>5002.1000000000004</v>
      </c>
      <c r="AV483" s="301" t="s">
        <v>3830</v>
      </c>
      <c r="AW483" s="301" t="s">
        <v>3855</v>
      </c>
      <c r="AX483" s="311">
        <v>0.26944444444444443</v>
      </c>
      <c r="AY483" s="311">
        <v>0.64583333333333337</v>
      </c>
      <c r="AZ483" s="2" t="s">
        <v>613</v>
      </c>
    </row>
    <row r="484" spans="1:52" s="3" customFormat="1" x14ac:dyDescent="0.35">
      <c r="A484" s="380">
        <v>45140.365972222222</v>
      </c>
      <c r="B484" s="436">
        <v>45139</v>
      </c>
      <c r="C484" s="357" t="s">
        <v>604</v>
      </c>
      <c r="D484" s="295" t="s">
        <v>10</v>
      </c>
      <c r="E484" s="295" t="s">
        <v>3846</v>
      </c>
      <c r="F484" s="295" t="s">
        <v>562</v>
      </c>
      <c r="G484" s="295" t="s">
        <v>2109</v>
      </c>
      <c r="H484" s="297" t="s">
        <v>3847</v>
      </c>
      <c r="I484" s="417" t="s">
        <v>3848</v>
      </c>
      <c r="J484" s="295">
        <v>5010</v>
      </c>
      <c r="K484" s="295">
        <v>4700091986</v>
      </c>
      <c r="L484" s="298" t="s">
        <v>606</v>
      </c>
      <c r="M484" s="301" t="s">
        <v>607</v>
      </c>
      <c r="N484" s="301">
        <v>65031</v>
      </c>
      <c r="O484" s="295">
        <v>6</v>
      </c>
      <c r="P484" s="301" t="s">
        <v>648</v>
      </c>
      <c r="Q484" s="303">
        <v>19990.22</v>
      </c>
      <c r="R484" s="303">
        <v>3.992</v>
      </c>
      <c r="S484" s="304">
        <v>372746.02</v>
      </c>
      <c r="T484" s="301" t="s">
        <v>609</v>
      </c>
      <c r="U484" s="298" t="s">
        <v>610</v>
      </c>
      <c r="V484" s="367"/>
      <c r="W484" s="305" t="s">
        <v>3849</v>
      </c>
      <c r="X484" s="224" t="s">
        <v>563</v>
      </c>
      <c r="Y484" s="299">
        <v>45140.455555555556</v>
      </c>
      <c r="Z484" s="299">
        <v>45145.833333333336</v>
      </c>
      <c r="AA484" s="226">
        <v>45146</v>
      </c>
      <c r="AB484" s="226">
        <v>45146</v>
      </c>
      <c r="AC484" s="306" t="s">
        <v>628</v>
      </c>
      <c r="AD484" s="301" t="s">
        <v>3850</v>
      </c>
      <c r="AE484" s="226">
        <v>45145</v>
      </c>
      <c r="AF484" s="301">
        <v>192375</v>
      </c>
      <c r="AG484" s="307">
        <v>2755</v>
      </c>
      <c r="AH484" s="307">
        <v>462.94</v>
      </c>
      <c r="AI484" s="307">
        <v>300.5</v>
      </c>
      <c r="AJ484" s="307">
        <v>272.75</v>
      </c>
      <c r="AK484" s="304">
        <v>338</v>
      </c>
      <c r="AL484" s="309">
        <v>25</v>
      </c>
      <c r="AM484" s="310">
        <v>0</v>
      </c>
      <c r="AN484" s="310">
        <v>250</v>
      </c>
      <c r="AO484" s="310">
        <v>0</v>
      </c>
      <c r="AP484" s="310">
        <v>0</v>
      </c>
      <c r="AQ484" s="310">
        <v>600.57000000000005</v>
      </c>
      <c r="AR484" s="304">
        <v>0</v>
      </c>
      <c r="AS484" s="304">
        <v>0</v>
      </c>
      <c r="AT484" s="160">
        <f t="shared" si="33"/>
        <v>5004.76</v>
      </c>
      <c r="AU484" s="160">
        <f t="shared" si="34"/>
        <v>5004.76</v>
      </c>
      <c r="AV484" s="301" t="s">
        <v>3851</v>
      </c>
      <c r="AW484" s="301" t="s">
        <v>3856</v>
      </c>
      <c r="AX484" s="311">
        <v>0.43958333333333338</v>
      </c>
      <c r="AY484" s="311">
        <v>0.71319444444444446</v>
      </c>
      <c r="AZ484" s="2" t="s">
        <v>613</v>
      </c>
    </row>
    <row r="485" spans="1:52" s="3" customFormat="1" x14ac:dyDescent="0.35">
      <c r="A485" s="380">
        <v>45140.365972222222</v>
      </c>
      <c r="B485" s="436">
        <v>45139</v>
      </c>
      <c r="C485" s="357" t="s">
        <v>604</v>
      </c>
      <c r="D485" s="295" t="s">
        <v>10</v>
      </c>
      <c r="E485" s="295" t="s">
        <v>3846</v>
      </c>
      <c r="F485" s="295" t="s">
        <v>562</v>
      </c>
      <c r="G485" s="295" t="s">
        <v>2109</v>
      </c>
      <c r="H485" s="297" t="s">
        <v>3847</v>
      </c>
      <c r="I485" s="417" t="s">
        <v>3848</v>
      </c>
      <c r="J485" s="295">
        <v>5010</v>
      </c>
      <c r="K485" s="295">
        <v>4700091986</v>
      </c>
      <c r="L485" s="298" t="s">
        <v>606</v>
      </c>
      <c r="M485" s="301" t="s">
        <v>607</v>
      </c>
      <c r="N485" s="301">
        <v>65034</v>
      </c>
      <c r="O485" s="295">
        <v>6</v>
      </c>
      <c r="P485" s="301" t="s">
        <v>648</v>
      </c>
      <c r="Q485" s="303">
        <v>19888.34</v>
      </c>
      <c r="R485" s="303">
        <v>3.9550000000000001</v>
      </c>
      <c r="S485" s="304">
        <v>370853.91</v>
      </c>
      <c r="T485" s="301" t="s">
        <v>609</v>
      </c>
      <c r="U485" s="298" t="s">
        <v>610</v>
      </c>
      <c r="V485" s="367"/>
      <c r="W485" s="305" t="s">
        <v>3849</v>
      </c>
      <c r="X485" s="224" t="s">
        <v>563</v>
      </c>
      <c r="Y485" s="299">
        <v>45140.455555555556</v>
      </c>
      <c r="Z485" s="299">
        <v>45145.833333333336</v>
      </c>
      <c r="AA485" s="226">
        <v>45146</v>
      </c>
      <c r="AB485" s="226">
        <v>45146</v>
      </c>
      <c r="AC485" s="306" t="s">
        <v>628</v>
      </c>
      <c r="AD485" s="301" t="s">
        <v>3850</v>
      </c>
      <c r="AE485" s="226">
        <v>45145</v>
      </c>
      <c r="AF485" s="301">
        <v>192377</v>
      </c>
      <c r="AG485" s="307">
        <v>2755</v>
      </c>
      <c r="AH485" s="307">
        <v>462.72</v>
      </c>
      <c r="AI485" s="307">
        <v>300.5</v>
      </c>
      <c r="AJ485" s="307">
        <v>270.85000000000002</v>
      </c>
      <c r="AK485" s="304">
        <v>338</v>
      </c>
      <c r="AL485" s="309">
        <v>25</v>
      </c>
      <c r="AM485" s="310">
        <v>0</v>
      </c>
      <c r="AN485" s="310">
        <v>250</v>
      </c>
      <c r="AO485" s="310">
        <v>0</v>
      </c>
      <c r="AP485" s="310">
        <v>0</v>
      </c>
      <c r="AQ485" s="310">
        <v>600.28</v>
      </c>
      <c r="AR485" s="304">
        <v>0</v>
      </c>
      <c r="AS485" s="304">
        <v>0</v>
      </c>
      <c r="AT485" s="160">
        <f t="shared" si="33"/>
        <v>5002.3499999999995</v>
      </c>
      <c r="AU485" s="160">
        <f t="shared" si="34"/>
        <v>5002.3499999999995</v>
      </c>
      <c r="AV485" s="301" t="s">
        <v>3774</v>
      </c>
      <c r="AW485" s="301" t="s">
        <v>3857</v>
      </c>
      <c r="AX485" s="311">
        <v>0.33888888888888885</v>
      </c>
      <c r="AY485" s="311">
        <v>0.65069444444444446</v>
      </c>
      <c r="AZ485" s="2" t="s">
        <v>613</v>
      </c>
    </row>
    <row r="486" spans="1:52" s="3" customFormat="1" x14ac:dyDescent="0.35">
      <c r="A486" s="380">
        <v>45140.365972222222</v>
      </c>
      <c r="B486" s="436">
        <v>45139</v>
      </c>
      <c r="C486" s="357" t="s">
        <v>604</v>
      </c>
      <c r="D486" s="295" t="s">
        <v>10</v>
      </c>
      <c r="E486" s="295" t="s">
        <v>3846</v>
      </c>
      <c r="F486" s="295" t="s">
        <v>562</v>
      </c>
      <c r="G486" s="295" t="s">
        <v>2109</v>
      </c>
      <c r="H486" s="297" t="s">
        <v>3847</v>
      </c>
      <c r="I486" s="417" t="s">
        <v>3848</v>
      </c>
      <c r="J486" s="295">
        <v>5010</v>
      </c>
      <c r="K486" s="295">
        <v>4700091986</v>
      </c>
      <c r="L486" s="298" t="s">
        <v>606</v>
      </c>
      <c r="M486" s="301" t="s">
        <v>607</v>
      </c>
      <c r="N486" s="301">
        <v>65029</v>
      </c>
      <c r="O486" s="295">
        <v>6</v>
      </c>
      <c r="P486" s="301" t="s">
        <v>648</v>
      </c>
      <c r="Q486" s="303">
        <v>19888.740000000002</v>
      </c>
      <c r="R486" s="303">
        <v>3.7789999999999999</v>
      </c>
      <c r="S486" s="304">
        <v>370853.91</v>
      </c>
      <c r="T486" s="301" t="s">
        <v>609</v>
      </c>
      <c r="U486" s="298" t="s">
        <v>610</v>
      </c>
      <c r="V486" s="367"/>
      <c r="W486" s="305" t="s">
        <v>3849</v>
      </c>
      <c r="X486" s="224" t="s">
        <v>563</v>
      </c>
      <c r="Y486" s="299">
        <v>45140.455555555556</v>
      </c>
      <c r="Z486" s="299">
        <v>45146.791666666664</v>
      </c>
      <c r="AA486" s="226">
        <v>45147</v>
      </c>
      <c r="AB486" s="226">
        <v>45147</v>
      </c>
      <c r="AC486" s="306" t="s">
        <v>628</v>
      </c>
      <c r="AD486" s="301" t="s">
        <v>3850</v>
      </c>
      <c r="AE486" s="226">
        <v>45146</v>
      </c>
      <c r="AF486" s="301">
        <v>192512</v>
      </c>
      <c r="AG486" s="307">
        <v>2755</v>
      </c>
      <c r="AH486" s="307">
        <v>462.72</v>
      </c>
      <c r="AI486" s="307">
        <v>300.5</v>
      </c>
      <c r="AJ486" s="307">
        <v>270.85000000000002</v>
      </c>
      <c r="AK486" s="304">
        <v>338</v>
      </c>
      <c r="AL486" s="309">
        <v>25</v>
      </c>
      <c r="AM486" s="310">
        <v>0</v>
      </c>
      <c r="AN486" s="310">
        <v>250</v>
      </c>
      <c r="AO486" s="310">
        <v>0</v>
      </c>
      <c r="AP486" s="310">
        <v>0</v>
      </c>
      <c r="AQ486" s="310">
        <v>600.28</v>
      </c>
      <c r="AR486" s="304">
        <v>0</v>
      </c>
      <c r="AS486" s="304">
        <v>0</v>
      </c>
      <c r="AT486" s="160">
        <f t="shared" si="33"/>
        <v>5002.3499999999995</v>
      </c>
      <c r="AU486" s="160">
        <f t="shared" si="34"/>
        <v>5002.3499999999995</v>
      </c>
      <c r="AV486" s="301" t="s">
        <v>3741</v>
      </c>
      <c r="AW486" s="301" t="s">
        <v>3858</v>
      </c>
      <c r="AX486" s="311">
        <v>0.26111111111111113</v>
      </c>
      <c r="AY486" s="311">
        <v>0.49374999999999997</v>
      </c>
      <c r="AZ486" s="2" t="s">
        <v>613</v>
      </c>
    </row>
    <row r="487" spans="1:52" s="3" customFormat="1" x14ac:dyDescent="0.35">
      <c r="A487" s="380">
        <v>45140.365972222222</v>
      </c>
      <c r="B487" s="436">
        <v>45139</v>
      </c>
      <c r="C487" s="357" t="s">
        <v>604</v>
      </c>
      <c r="D487" s="295" t="s">
        <v>10</v>
      </c>
      <c r="E487" s="295" t="s">
        <v>3846</v>
      </c>
      <c r="F487" s="295" t="s">
        <v>562</v>
      </c>
      <c r="G487" s="295" t="s">
        <v>2109</v>
      </c>
      <c r="H487" s="297" t="s">
        <v>3847</v>
      </c>
      <c r="I487" s="417" t="s">
        <v>3848</v>
      </c>
      <c r="J487" s="295">
        <v>5010</v>
      </c>
      <c r="K487" s="295">
        <v>4700091986</v>
      </c>
      <c r="L487" s="298" t="s">
        <v>606</v>
      </c>
      <c r="M487" s="301" t="s">
        <v>607</v>
      </c>
      <c r="N487" s="301">
        <v>65030</v>
      </c>
      <c r="O487" s="295">
        <v>6</v>
      </c>
      <c r="P487" s="301" t="s">
        <v>648</v>
      </c>
      <c r="Q487" s="303">
        <v>19888.740000000002</v>
      </c>
      <c r="R487" s="303">
        <v>3.9649999999999999</v>
      </c>
      <c r="S487" s="304">
        <v>370853.91</v>
      </c>
      <c r="T487" s="301" t="s">
        <v>609</v>
      </c>
      <c r="U487" s="298" t="s">
        <v>610</v>
      </c>
      <c r="V487" s="367"/>
      <c r="W487" s="305" t="s">
        <v>3849</v>
      </c>
      <c r="X487" s="224" t="s">
        <v>563</v>
      </c>
      <c r="Y487" s="299">
        <v>45140.455555555556</v>
      </c>
      <c r="Z487" s="299">
        <v>45146.791666666664</v>
      </c>
      <c r="AA487" s="226">
        <v>45147</v>
      </c>
      <c r="AB487" s="226">
        <v>45147</v>
      </c>
      <c r="AC487" s="306" t="s">
        <v>628</v>
      </c>
      <c r="AD487" s="301" t="s">
        <v>3850</v>
      </c>
      <c r="AE487" s="226">
        <v>45146</v>
      </c>
      <c r="AF487" s="301">
        <v>192516</v>
      </c>
      <c r="AG487" s="307">
        <v>2755</v>
      </c>
      <c r="AH487" s="307">
        <v>462.72</v>
      </c>
      <c r="AI487" s="307">
        <v>300.5</v>
      </c>
      <c r="AJ487" s="307">
        <v>270.85000000000002</v>
      </c>
      <c r="AK487" s="304">
        <v>338</v>
      </c>
      <c r="AL487" s="309">
        <v>25</v>
      </c>
      <c r="AM487" s="310">
        <v>0</v>
      </c>
      <c r="AN487" s="310">
        <v>250</v>
      </c>
      <c r="AO487" s="310">
        <v>0</v>
      </c>
      <c r="AP487" s="310">
        <v>0</v>
      </c>
      <c r="AQ487" s="310">
        <v>600.28</v>
      </c>
      <c r="AR487" s="304">
        <v>0</v>
      </c>
      <c r="AS487" s="304">
        <v>0</v>
      </c>
      <c r="AT487" s="160">
        <f t="shared" si="33"/>
        <v>5002.3499999999995</v>
      </c>
      <c r="AU487" s="160">
        <f t="shared" si="34"/>
        <v>5002.3499999999995</v>
      </c>
      <c r="AV487" s="301" t="s">
        <v>3830</v>
      </c>
      <c r="AW487" s="301" t="s">
        <v>3859</v>
      </c>
      <c r="AX487" s="311">
        <v>0.26666666666666666</v>
      </c>
      <c r="AY487" s="311">
        <v>0.49583333333333335</v>
      </c>
      <c r="AZ487" s="2" t="s">
        <v>613</v>
      </c>
    </row>
    <row r="488" spans="1:52" s="3" customFormat="1" x14ac:dyDescent="0.35">
      <c r="A488" s="380">
        <v>45140.365972222222</v>
      </c>
      <c r="B488" s="436">
        <v>45139</v>
      </c>
      <c r="C488" s="357" t="s">
        <v>604</v>
      </c>
      <c r="D488" s="295" t="s">
        <v>10</v>
      </c>
      <c r="E488" s="295" t="s">
        <v>3846</v>
      </c>
      <c r="F488" s="295" t="s">
        <v>562</v>
      </c>
      <c r="G488" s="295" t="s">
        <v>2109</v>
      </c>
      <c r="H488" s="297" t="s">
        <v>3847</v>
      </c>
      <c r="I488" s="417" t="s">
        <v>3848</v>
      </c>
      <c r="J488" s="295">
        <v>5010</v>
      </c>
      <c r="K488" s="295">
        <v>4700091986</v>
      </c>
      <c r="L488" s="298" t="s">
        <v>606</v>
      </c>
      <c r="M488" s="301" t="s">
        <v>607</v>
      </c>
      <c r="N488" s="301">
        <v>65037</v>
      </c>
      <c r="O488" s="295">
        <v>5</v>
      </c>
      <c r="P488" s="301" t="s">
        <v>648</v>
      </c>
      <c r="Q488" s="303">
        <v>18965.330000000002</v>
      </c>
      <c r="R488" s="303">
        <v>3.5230000000000001</v>
      </c>
      <c r="S488" s="304">
        <v>353635.7</v>
      </c>
      <c r="T488" s="301" t="s">
        <v>609</v>
      </c>
      <c r="U488" s="298" t="s">
        <v>610</v>
      </c>
      <c r="V488" s="367"/>
      <c r="W488" s="305" t="s">
        <v>3849</v>
      </c>
      <c r="X488" s="224" t="s">
        <v>563</v>
      </c>
      <c r="Y488" s="299">
        <v>45140.455555555556</v>
      </c>
      <c r="Z488" s="299">
        <v>45146.833333333336</v>
      </c>
      <c r="AA488" s="226">
        <v>45147</v>
      </c>
      <c r="AB488" s="226">
        <v>45147</v>
      </c>
      <c r="AC488" s="306" t="s">
        <v>628</v>
      </c>
      <c r="AD488" s="301" t="s">
        <v>3850</v>
      </c>
      <c r="AE488" s="226">
        <v>45146</v>
      </c>
      <c r="AF488" s="301">
        <v>192502</v>
      </c>
      <c r="AG488" s="307">
        <v>2755</v>
      </c>
      <c r="AH488" s="307">
        <v>460.7</v>
      </c>
      <c r="AI488" s="307">
        <v>300.5</v>
      </c>
      <c r="AJ488" s="307">
        <v>253.64</v>
      </c>
      <c r="AK488" s="304">
        <v>338</v>
      </c>
      <c r="AL488" s="309">
        <v>25</v>
      </c>
      <c r="AM488" s="310">
        <v>0</v>
      </c>
      <c r="AN488" s="310">
        <v>250</v>
      </c>
      <c r="AO488" s="310">
        <v>0</v>
      </c>
      <c r="AP488" s="310">
        <v>0</v>
      </c>
      <c r="AQ488" s="310">
        <v>597.66</v>
      </c>
      <c r="AR488" s="304">
        <v>0</v>
      </c>
      <c r="AS488" s="304">
        <v>0</v>
      </c>
      <c r="AT488" s="160">
        <f t="shared" si="33"/>
        <v>4980.5</v>
      </c>
      <c r="AU488" s="160">
        <f t="shared" si="34"/>
        <v>4980.5</v>
      </c>
      <c r="AV488" s="301" t="s">
        <v>3851</v>
      </c>
      <c r="AW488" s="301" t="s">
        <v>3860</v>
      </c>
      <c r="AX488" s="311">
        <v>0.41666666666666669</v>
      </c>
      <c r="AY488" s="311">
        <v>0.69097222222222221</v>
      </c>
      <c r="AZ488" s="2" t="s">
        <v>613</v>
      </c>
    </row>
    <row r="489" spans="1:52" s="3" customFormat="1" x14ac:dyDescent="0.35">
      <c r="A489" s="380">
        <v>45140.365972222222</v>
      </c>
      <c r="B489" s="436">
        <v>45139</v>
      </c>
      <c r="C489" s="357" t="s">
        <v>604</v>
      </c>
      <c r="D489" s="295" t="s">
        <v>10</v>
      </c>
      <c r="E489" s="295" t="s">
        <v>3846</v>
      </c>
      <c r="F489" s="295" t="s">
        <v>562</v>
      </c>
      <c r="G489" s="295" t="s">
        <v>2109</v>
      </c>
      <c r="H489" s="297" t="s">
        <v>3847</v>
      </c>
      <c r="I489" s="417" t="s">
        <v>3848</v>
      </c>
      <c r="J489" s="295">
        <v>5010</v>
      </c>
      <c r="K489" s="295">
        <v>4700091986</v>
      </c>
      <c r="L489" s="298" t="s">
        <v>606</v>
      </c>
      <c r="M489" s="301" t="s">
        <v>607</v>
      </c>
      <c r="N489" s="301">
        <v>65035</v>
      </c>
      <c r="O489" s="295">
        <v>6</v>
      </c>
      <c r="P489" s="301" t="s">
        <v>648</v>
      </c>
      <c r="Q489" s="303">
        <v>19969.919999999998</v>
      </c>
      <c r="R489" s="303">
        <v>3.774</v>
      </c>
      <c r="S489" s="304">
        <v>372367.6</v>
      </c>
      <c r="T489" s="301" t="s">
        <v>609</v>
      </c>
      <c r="U489" s="298" t="s">
        <v>610</v>
      </c>
      <c r="V489" s="367"/>
      <c r="W489" s="305" t="s">
        <v>3849</v>
      </c>
      <c r="X489" s="224" t="s">
        <v>563</v>
      </c>
      <c r="Y489" s="299">
        <v>45140.455555555556</v>
      </c>
      <c r="Z489" s="299">
        <v>45146.833333333336</v>
      </c>
      <c r="AA489" s="226">
        <v>45147</v>
      </c>
      <c r="AB489" s="226">
        <v>45147</v>
      </c>
      <c r="AC489" s="306" t="s">
        <v>628</v>
      </c>
      <c r="AD489" s="301" t="s">
        <v>3850</v>
      </c>
      <c r="AE489" s="226">
        <v>45146</v>
      </c>
      <c r="AF489" s="301">
        <v>192505</v>
      </c>
      <c r="AG489" s="307">
        <v>2755</v>
      </c>
      <c r="AH489" s="307">
        <v>462.9</v>
      </c>
      <c r="AI489" s="307">
        <v>300.5</v>
      </c>
      <c r="AJ489" s="307">
        <v>272.37</v>
      </c>
      <c r="AK489" s="304">
        <v>338</v>
      </c>
      <c r="AL489" s="309">
        <v>25</v>
      </c>
      <c r="AM489" s="310">
        <v>0</v>
      </c>
      <c r="AN489" s="310">
        <v>250</v>
      </c>
      <c r="AO489" s="310">
        <v>0</v>
      </c>
      <c r="AP489" s="310">
        <v>0</v>
      </c>
      <c r="AQ489" s="310">
        <v>600.51</v>
      </c>
      <c r="AR489" s="304">
        <v>0</v>
      </c>
      <c r="AS489" s="304">
        <v>0</v>
      </c>
      <c r="AT489" s="160">
        <f t="shared" si="33"/>
        <v>5004.2800000000007</v>
      </c>
      <c r="AU489" s="160">
        <f t="shared" si="34"/>
        <v>5004.2800000000007</v>
      </c>
      <c r="AV489" s="301" t="s">
        <v>3774</v>
      </c>
      <c r="AW489" s="301" t="s">
        <v>3861</v>
      </c>
      <c r="AX489" s="311">
        <v>0.4069444444444445</v>
      </c>
      <c r="AY489" s="311">
        <v>0.62569444444444444</v>
      </c>
      <c r="AZ489" s="2" t="s">
        <v>613</v>
      </c>
    </row>
    <row r="490" spans="1:52" s="3" customFormat="1" x14ac:dyDescent="0.35">
      <c r="A490" s="380">
        <v>45145.767361111109</v>
      </c>
      <c r="B490" s="436">
        <v>45139</v>
      </c>
      <c r="C490" s="357" t="s">
        <v>604</v>
      </c>
      <c r="D490" s="295" t="s">
        <v>10</v>
      </c>
      <c r="E490" s="295" t="s">
        <v>3862</v>
      </c>
      <c r="F490" s="295" t="s">
        <v>559</v>
      </c>
      <c r="G490" s="295" t="s">
        <v>2109</v>
      </c>
      <c r="H490" s="297" t="s">
        <v>3863</v>
      </c>
      <c r="I490" s="417" t="s">
        <v>3864</v>
      </c>
      <c r="J490" s="295">
        <v>5014</v>
      </c>
      <c r="K490" s="295">
        <v>4700090697</v>
      </c>
      <c r="L490" s="298" t="s">
        <v>606</v>
      </c>
      <c r="M490" s="301" t="s">
        <v>607</v>
      </c>
      <c r="N490" s="301">
        <v>65068</v>
      </c>
      <c r="O490" s="295">
        <v>1</v>
      </c>
      <c r="P490" s="301" t="s">
        <v>616</v>
      </c>
      <c r="Q490" s="303">
        <v>249</v>
      </c>
      <c r="R490" s="303">
        <v>1.5229999999999999</v>
      </c>
      <c r="S490" s="304">
        <v>19565.599999999999</v>
      </c>
      <c r="T490" s="301" t="s">
        <v>609</v>
      </c>
      <c r="U490" s="298" t="s">
        <v>610</v>
      </c>
      <c r="V490" s="367"/>
      <c r="W490" s="305" t="s">
        <v>3865</v>
      </c>
      <c r="X490" s="224" t="s">
        <v>3507</v>
      </c>
      <c r="Y490" s="299">
        <v>45147.635416666664</v>
      </c>
      <c r="Z490" s="299">
        <v>45149.458333333336</v>
      </c>
      <c r="AA490" s="226">
        <v>45152</v>
      </c>
      <c r="AB490" s="226"/>
      <c r="AC490" s="306" t="s">
        <v>1010</v>
      </c>
      <c r="AD490" s="301" t="s">
        <v>3817</v>
      </c>
      <c r="AE490" s="226">
        <v>45148</v>
      </c>
      <c r="AF490" s="301">
        <v>192842</v>
      </c>
      <c r="AG490" s="307">
        <v>1990</v>
      </c>
      <c r="AH490" s="307">
        <v>252.29</v>
      </c>
      <c r="AI490" s="307">
        <v>132.9</v>
      </c>
      <c r="AJ490" s="307">
        <v>0</v>
      </c>
      <c r="AK490" s="304">
        <v>0</v>
      </c>
      <c r="AL490" s="309">
        <v>25</v>
      </c>
      <c r="AM490" s="310">
        <v>0</v>
      </c>
      <c r="AN490" s="310">
        <v>0</v>
      </c>
      <c r="AO490" s="310">
        <v>0</v>
      </c>
      <c r="AP490" s="310">
        <v>0</v>
      </c>
      <c r="AQ490" s="310">
        <v>327.3</v>
      </c>
      <c r="AR490" s="304">
        <v>0</v>
      </c>
      <c r="AS490" s="304">
        <v>0</v>
      </c>
      <c r="AT490" s="160">
        <f t="shared" si="33"/>
        <v>2727.4900000000002</v>
      </c>
      <c r="AU490" s="160">
        <f t="shared" si="34"/>
        <v>2727.4900000000002</v>
      </c>
      <c r="AV490" s="301" t="s">
        <v>3866</v>
      </c>
      <c r="AW490" s="301" t="s">
        <v>395</v>
      </c>
      <c r="AX490" s="311">
        <v>0.33333333333333331</v>
      </c>
      <c r="AY490" s="311">
        <v>0.46527777777777773</v>
      </c>
      <c r="AZ490" s="2" t="s">
        <v>613</v>
      </c>
    </row>
    <row r="491" spans="1:52" s="3" customFormat="1" x14ac:dyDescent="0.35">
      <c r="A491" s="380">
        <v>45146.796527777777</v>
      </c>
      <c r="B491" s="436">
        <v>45139</v>
      </c>
      <c r="C491" s="357" t="s">
        <v>604</v>
      </c>
      <c r="D491" s="295" t="s">
        <v>10</v>
      </c>
      <c r="E491" s="295" t="s">
        <v>3867</v>
      </c>
      <c r="F491" s="295" t="s">
        <v>562</v>
      </c>
      <c r="G491" s="295" t="s">
        <v>2109</v>
      </c>
      <c r="H491" s="297" t="s">
        <v>3868</v>
      </c>
      <c r="I491" s="417" t="s">
        <v>3869</v>
      </c>
      <c r="J491" s="295">
        <v>5010</v>
      </c>
      <c r="K491" s="295">
        <v>4700090346</v>
      </c>
      <c r="L491" s="298" t="s">
        <v>606</v>
      </c>
      <c r="M491" s="301" t="s">
        <v>607</v>
      </c>
      <c r="N491" s="301">
        <v>65088</v>
      </c>
      <c r="O491" s="295">
        <v>3</v>
      </c>
      <c r="P491" s="301" t="s">
        <v>616</v>
      </c>
      <c r="Q491" s="303">
        <v>1233</v>
      </c>
      <c r="R491" s="303">
        <v>5.2549999999999999</v>
      </c>
      <c r="S491" s="304">
        <v>202802.58</v>
      </c>
      <c r="T491" s="301" t="s">
        <v>609</v>
      </c>
      <c r="U491" s="298" t="s">
        <v>610</v>
      </c>
      <c r="V491" s="367"/>
      <c r="W491" s="305" t="s">
        <v>3870</v>
      </c>
      <c r="X491" s="224" t="s">
        <v>617</v>
      </c>
      <c r="Y491" s="299">
        <v>45147.654166666667</v>
      </c>
      <c r="Z491" s="299">
        <v>45149.416666666664</v>
      </c>
      <c r="AA491" s="226">
        <v>45152</v>
      </c>
      <c r="AB491" s="226"/>
      <c r="AC491" s="306" t="s">
        <v>1010</v>
      </c>
      <c r="AD491" s="301" t="s">
        <v>3817</v>
      </c>
      <c r="AE491" s="226">
        <v>45148</v>
      </c>
      <c r="AF491" s="301">
        <v>192835</v>
      </c>
      <c r="AG491" s="307">
        <v>1990</v>
      </c>
      <c r="AH491" s="307">
        <v>264.37</v>
      </c>
      <c r="AI491" s="307">
        <v>132.9</v>
      </c>
      <c r="AJ491" s="307">
        <v>102.8</v>
      </c>
      <c r="AK491" s="304">
        <v>0</v>
      </c>
      <c r="AL491" s="309">
        <v>25</v>
      </c>
      <c r="AM491" s="310">
        <v>0</v>
      </c>
      <c r="AN491" s="310">
        <v>0</v>
      </c>
      <c r="AO491" s="310">
        <v>0</v>
      </c>
      <c r="AP491" s="310">
        <v>0</v>
      </c>
      <c r="AQ491" s="310">
        <v>342.96</v>
      </c>
      <c r="AR491" s="304">
        <v>0</v>
      </c>
      <c r="AS491" s="304">
        <v>0</v>
      </c>
      <c r="AT491" s="160">
        <f t="shared" si="33"/>
        <v>2858.03</v>
      </c>
      <c r="AU491" s="160">
        <f t="shared" si="34"/>
        <v>2858.03</v>
      </c>
      <c r="AV491" s="301" t="s">
        <v>3871</v>
      </c>
      <c r="AW491" s="301" t="s">
        <v>395</v>
      </c>
      <c r="AX491" s="311">
        <v>0.49027777777777781</v>
      </c>
      <c r="AY491" s="311">
        <v>0.65763888888888888</v>
      </c>
      <c r="AZ491" s="2" t="s">
        <v>613</v>
      </c>
    </row>
    <row r="492" spans="1:52" s="3" customFormat="1" x14ac:dyDescent="0.35">
      <c r="A492" s="380">
        <v>45147.632638888892</v>
      </c>
      <c r="B492" s="436">
        <v>45139</v>
      </c>
      <c r="C492" s="357" t="s">
        <v>604</v>
      </c>
      <c r="D492" s="295" t="s">
        <v>10</v>
      </c>
      <c r="E492" s="295" t="s">
        <v>3872</v>
      </c>
      <c r="F492" s="295" t="s">
        <v>559</v>
      </c>
      <c r="G492" s="295" t="s">
        <v>2109</v>
      </c>
      <c r="H492" s="297" t="s">
        <v>3873</v>
      </c>
      <c r="I492" s="417" t="s">
        <v>3874</v>
      </c>
      <c r="J492" s="295">
        <v>5010</v>
      </c>
      <c r="K492" s="295">
        <v>4700090351</v>
      </c>
      <c r="L492" s="298" t="s">
        <v>606</v>
      </c>
      <c r="M492" s="301" t="s">
        <v>607</v>
      </c>
      <c r="N492" s="301">
        <v>65081</v>
      </c>
      <c r="O492" s="295">
        <v>5</v>
      </c>
      <c r="P492" s="301" t="s">
        <v>616</v>
      </c>
      <c r="Q492" s="303">
        <v>1210</v>
      </c>
      <c r="R492" s="303">
        <v>7.117</v>
      </c>
      <c r="S492" s="304">
        <v>347380.06</v>
      </c>
      <c r="T492" s="301" t="s">
        <v>609</v>
      </c>
      <c r="U492" s="298" t="s">
        <v>610</v>
      </c>
      <c r="V492" s="367"/>
      <c r="W492" s="305" t="s">
        <v>3875</v>
      </c>
      <c r="X492" s="224" t="s">
        <v>3876</v>
      </c>
      <c r="Y492" s="299">
        <v>45147.640972222223</v>
      </c>
      <c r="Z492" s="299">
        <v>45152.333333333336</v>
      </c>
      <c r="AA492" s="226">
        <v>45152</v>
      </c>
      <c r="AB492" s="226"/>
      <c r="AC492" s="306" t="s">
        <v>628</v>
      </c>
      <c r="AD492" s="301" t="s">
        <v>3817</v>
      </c>
      <c r="AE492" s="226">
        <v>45149</v>
      </c>
      <c r="AF492" s="301">
        <v>192991</v>
      </c>
      <c r="AG492" s="307">
        <v>1990</v>
      </c>
      <c r="AH492" s="307">
        <v>281.35000000000002</v>
      </c>
      <c r="AI492" s="307">
        <v>132.9</v>
      </c>
      <c r="AJ492" s="307">
        <v>247.38</v>
      </c>
      <c r="AK492" s="304">
        <v>0</v>
      </c>
      <c r="AL492" s="309">
        <v>25</v>
      </c>
      <c r="AM492" s="310">
        <v>0</v>
      </c>
      <c r="AN492" s="310">
        <v>0</v>
      </c>
      <c r="AO492" s="310">
        <v>0</v>
      </c>
      <c r="AP492" s="310">
        <v>0</v>
      </c>
      <c r="AQ492" s="310">
        <v>365</v>
      </c>
      <c r="AR492" s="304">
        <v>0</v>
      </c>
      <c r="AS492" s="304">
        <v>0</v>
      </c>
      <c r="AT492" s="160">
        <f t="shared" si="33"/>
        <v>3041.63</v>
      </c>
      <c r="AU492" s="160">
        <f t="shared" si="34"/>
        <v>3041.63</v>
      </c>
      <c r="AV492" s="301" t="s">
        <v>3877</v>
      </c>
      <c r="AW492" s="301" t="s">
        <v>395</v>
      </c>
      <c r="AX492" s="311">
        <v>0.35694444444444445</v>
      </c>
      <c r="AY492" s="311">
        <v>0.55486111111111114</v>
      </c>
      <c r="AZ492" s="2" t="s">
        <v>613</v>
      </c>
    </row>
    <row r="493" spans="1:52" s="3" customFormat="1" x14ac:dyDescent="0.35">
      <c r="A493" s="380">
        <v>45148.547222222223</v>
      </c>
      <c r="B493" s="436">
        <v>45139</v>
      </c>
      <c r="C493" s="357" t="s">
        <v>604</v>
      </c>
      <c r="D493" s="295" t="s">
        <v>10</v>
      </c>
      <c r="E493" s="295" t="s">
        <v>3878</v>
      </c>
      <c r="F493" s="295" t="s">
        <v>559</v>
      </c>
      <c r="G493" s="295" t="s">
        <v>2109</v>
      </c>
      <c r="H493" s="297" t="s">
        <v>3879</v>
      </c>
      <c r="I493" s="417" t="s">
        <v>3880</v>
      </c>
      <c r="J493" s="295">
        <v>5014</v>
      </c>
      <c r="K493" s="295">
        <v>4700089999</v>
      </c>
      <c r="L493" s="298" t="s">
        <v>606</v>
      </c>
      <c r="M493" s="301" t="s">
        <v>607</v>
      </c>
      <c r="N493" s="301">
        <v>65098</v>
      </c>
      <c r="O493" s="295">
        <v>5</v>
      </c>
      <c r="P493" s="301" t="s">
        <v>616</v>
      </c>
      <c r="Q493" s="303">
        <v>775</v>
      </c>
      <c r="R493" s="303">
        <v>2.125</v>
      </c>
      <c r="S493" s="304">
        <v>117058.66</v>
      </c>
      <c r="T493" s="301" t="s">
        <v>609</v>
      </c>
      <c r="U493" s="298" t="s">
        <v>610</v>
      </c>
      <c r="V493" s="367"/>
      <c r="W493" s="305" t="s">
        <v>3881</v>
      </c>
      <c r="X493" s="224" t="s">
        <v>2812</v>
      </c>
      <c r="Y493" s="299">
        <v>45148.559027777781</v>
      </c>
      <c r="Z493" s="299">
        <v>45152.458333333336</v>
      </c>
      <c r="AA493" s="226">
        <v>45153</v>
      </c>
      <c r="AB493" s="226"/>
      <c r="AC493" s="306" t="s">
        <v>628</v>
      </c>
      <c r="AD493" s="301" t="s">
        <v>3817</v>
      </c>
      <c r="AE493" s="226">
        <v>45149</v>
      </c>
      <c r="AF493" s="301">
        <v>192993</v>
      </c>
      <c r="AG493" s="307">
        <v>569.58000000000004</v>
      </c>
      <c r="AH493" s="307">
        <v>81.8</v>
      </c>
      <c r="AI493" s="307">
        <v>84.8</v>
      </c>
      <c r="AJ493" s="307">
        <v>17.059999999999999</v>
      </c>
      <c r="AK493" s="304">
        <v>0</v>
      </c>
      <c r="AL493" s="309">
        <v>25</v>
      </c>
      <c r="AM493" s="310">
        <v>0</v>
      </c>
      <c r="AN493" s="310">
        <v>0</v>
      </c>
      <c r="AO493" s="310">
        <v>0</v>
      </c>
      <c r="AP493" s="310">
        <v>0</v>
      </c>
      <c r="AQ493" s="310">
        <v>106.12</v>
      </c>
      <c r="AR493" s="304">
        <v>0</v>
      </c>
      <c r="AS493" s="304">
        <v>0</v>
      </c>
      <c r="AT493" s="160">
        <f t="shared" si="33"/>
        <v>884.3599999999999</v>
      </c>
      <c r="AU493" s="160">
        <f t="shared" si="34"/>
        <v>884.3599999999999</v>
      </c>
      <c r="AV493" s="301" t="s">
        <v>3877</v>
      </c>
      <c r="AW493" s="301" t="s">
        <v>395</v>
      </c>
      <c r="AX493" s="311">
        <v>0.35694444444444445</v>
      </c>
      <c r="AY493" s="311">
        <v>0.55486111111111114</v>
      </c>
      <c r="AZ493" s="2" t="s">
        <v>613</v>
      </c>
    </row>
    <row r="494" spans="1:52" s="3" customFormat="1" x14ac:dyDescent="0.35">
      <c r="A494" s="380">
        <v>45148.546527777777</v>
      </c>
      <c r="B494" s="436">
        <v>45139</v>
      </c>
      <c r="C494" s="357" t="s">
        <v>604</v>
      </c>
      <c r="D494" s="295" t="s">
        <v>10</v>
      </c>
      <c r="E494" s="295" t="s">
        <v>3882</v>
      </c>
      <c r="F494" s="295" t="s">
        <v>559</v>
      </c>
      <c r="G494" s="295" t="s">
        <v>2109</v>
      </c>
      <c r="H494" s="297" t="s">
        <v>3883</v>
      </c>
      <c r="I494" s="417" t="s">
        <v>3884</v>
      </c>
      <c r="J494" s="295">
        <v>5010</v>
      </c>
      <c r="K494" s="295" t="s">
        <v>3885</v>
      </c>
      <c r="L494" s="298" t="s">
        <v>606</v>
      </c>
      <c r="M494" s="301" t="s">
        <v>607</v>
      </c>
      <c r="N494" s="301">
        <v>65097</v>
      </c>
      <c r="O494" s="295">
        <v>2</v>
      </c>
      <c r="P494" s="301" t="s">
        <v>616</v>
      </c>
      <c r="Q494" s="303">
        <v>880</v>
      </c>
      <c r="R494" s="303">
        <v>2.1970000000000001</v>
      </c>
      <c r="S494" s="304">
        <v>306471.96999999997</v>
      </c>
      <c r="T494" s="301" t="s">
        <v>609</v>
      </c>
      <c r="U494" s="298" t="s">
        <v>610</v>
      </c>
      <c r="V494" s="367"/>
      <c r="W494" s="305" t="s">
        <v>3886</v>
      </c>
      <c r="X494" s="224" t="s">
        <v>617</v>
      </c>
      <c r="Y494" s="299">
        <v>45148.559027777781</v>
      </c>
      <c r="Z494" s="299">
        <v>45152.458333333336</v>
      </c>
      <c r="AA494" s="226">
        <v>45153</v>
      </c>
      <c r="AB494" s="226"/>
      <c r="AC494" s="306" t="s">
        <v>628</v>
      </c>
      <c r="AD494" s="301" t="s">
        <v>3817</v>
      </c>
      <c r="AE494" s="226">
        <v>45149</v>
      </c>
      <c r="AF494" s="301">
        <v>192992</v>
      </c>
      <c r="AG494" s="307">
        <v>1990</v>
      </c>
      <c r="AH494" s="307">
        <v>276.55</v>
      </c>
      <c r="AI494" s="307">
        <v>132.9</v>
      </c>
      <c r="AJ494" s="307">
        <v>206.47</v>
      </c>
      <c r="AK494" s="304">
        <v>0</v>
      </c>
      <c r="AL494" s="309">
        <v>25</v>
      </c>
      <c r="AM494" s="310">
        <v>0</v>
      </c>
      <c r="AN494" s="310">
        <v>0</v>
      </c>
      <c r="AO494" s="310">
        <v>0</v>
      </c>
      <c r="AP494" s="310">
        <v>0</v>
      </c>
      <c r="AQ494" s="310">
        <v>358.76</v>
      </c>
      <c r="AR494" s="304">
        <v>0</v>
      </c>
      <c r="AS494" s="304">
        <v>0</v>
      </c>
      <c r="AT494" s="160">
        <f t="shared" si="33"/>
        <v>2989.6800000000003</v>
      </c>
      <c r="AU494" s="160">
        <f t="shared" si="34"/>
        <v>2989.6800000000003</v>
      </c>
      <c r="AV494" s="301" t="s">
        <v>3877</v>
      </c>
      <c r="AW494" s="301" t="s">
        <v>395</v>
      </c>
      <c r="AX494" s="311">
        <v>0.35694444444444445</v>
      </c>
      <c r="AY494" s="311">
        <v>0.55486111111111114</v>
      </c>
      <c r="AZ494" s="2" t="s">
        <v>613</v>
      </c>
    </row>
    <row r="495" spans="1:52" s="3" customFormat="1" x14ac:dyDescent="0.35">
      <c r="A495" s="380">
        <v>45149.353472222225</v>
      </c>
      <c r="B495" s="436">
        <v>45139</v>
      </c>
      <c r="C495" s="357" t="s">
        <v>604</v>
      </c>
      <c r="D495" s="295" t="s">
        <v>10</v>
      </c>
      <c r="E495" s="295" t="s">
        <v>3887</v>
      </c>
      <c r="F495" s="295" t="s">
        <v>562</v>
      </c>
      <c r="G495" s="295" t="s">
        <v>2109</v>
      </c>
      <c r="H495" s="297" t="s">
        <v>3888</v>
      </c>
      <c r="I495" s="417" t="s">
        <v>3889</v>
      </c>
      <c r="J495" s="295">
        <v>5010</v>
      </c>
      <c r="K495" s="295" t="s">
        <v>3890</v>
      </c>
      <c r="L495" s="298" t="s">
        <v>606</v>
      </c>
      <c r="M495" s="301" t="s">
        <v>607</v>
      </c>
      <c r="N495" s="301">
        <v>65114</v>
      </c>
      <c r="O495" s="295">
        <v>4</v>
      </c>
      <c r="P495" s="301" t="s">
        <v>648</v>
      </c>
      <c r="Q495" s="303">
        <v>14210</v>
      </c>
      <c r="R495" s="303">
        <v>102</v>
      </c>
      <c r="S495" s="304">
        <v>174866.28</v>
      </c>
      <c r="T495" s="301" t="s">
        <v>609</v>
      </c>
      <c r="U495" s="298" t="s">
        <v>610</v>
      </c>
      <c r="V495" s="367"/>
      <c r="W495" s="305" t="s">
        <v>3891</v>
      </c>
      <c r="X495" s="224" t="s">
        <v>564</v>
      </c>
      <c r="Y495" s="299">
        <v>45149.463194444441</v>
      </c>
      <c r="Z495" s="299">
        <v>45153.375</v>
      </c>
      <c r="AA495" s="226">
        <v>45153</v>
      </c>
      <c r="AB495" s="226"/>
      <c r="AC495" s="306"/>
      <c r="AD495" s="301"/>
      <c r="AE495" s="226">
        <v>45152</v>
      </c>
      <c r="AF495" s="301">
        <v>193098</v>
      </c>
      <c r="AG495" s="307">
        <v>2755</v>
      </c>
      <c r="AH495" s="307">
        <v>439.7</v>
      </c>
      <c r="AI495" s="307">
        <v>300.5</v>
      </c>
      <c r="AJ495" s="307">
        <v>74.87</v>
      </c>
      <c r="AK495" s="304">
        <v>338</v>
      </c>
      <c r="AL495" s="309">
        <v>25</v>
      </c>
      <c r="AM495" s="310">
        <v>0</v>
      </c>
      <c r="AN495" s="310">
        <v>250</v>
      </c>
      <c r="AO495" s="310">
        <v>0</v>
      </c>
      <c r="AP495" s="310">
        <v>0</v>
      </c>
      <c r="AQ495" s="310">
        <v>570.41999999999996</v>
      </c>
      <c r="AR495" s="304">
        <v>0</v>
      </c>
      <c r="AS495" s="304">
        <v>0</v>
      </c>
      <c r="AT495" s="160">
        <f t="shared" si="33"/>
        <v>4753.49</v>
      </c>
      <c r="AU495" s="160">
        <f t="shared" si="34"/>
        <v>4753.49</v>
      </c>
      <c r="AV495" s="301" t="s">
        <v>3892</v>
      </c>
      <c r="AW495" s="301" t="s">
        <v>395</v>
      </c>
      <c r="AX495" s="311">
        <v>0.56805555555555554</v>
      </c>
      <c r="AY495" s="311">
        <v>0.72916666666666663</v>
      </c>
      <c r="AZ495" s="2" t="s">
        <v>613</v>
      </c>
    </row>
    <row r="496" spans="1:52" s="3" customFormat="1" x14ac:dyDescent="0.35">
      <c r="A496" s="380">
        <v>45149.353472222225</v>
      </c>
      <c r="B496" s="436">
        <v>45139</v>
      </c>
      <c r="C496" s="357" t="s">
        <v>604</v>
      </c>
      <c r="D496" s="295" t="s">
        <v>10</v>
      </c>
      <c r="E496" s="295" t="s">
        <v>3887</v>
      </c>
      <c r="F496" s="295" t="s">
        <v>562</v>
      </c>
      <c r="G496" s="295" t="s">
        <v>2109</v>
      </c>
      <c r="H496" s="297" t="s">
        <v>3888</v>
      </c>
      <c r="I496" s="417" t="s">
        <v>3889</v>
      </c>
      <c r="J496" s="295">
        <v>5010</v>
      </c>
      <c r="K496" s="295" t="s">
        <v>3890</v>
      </c>
      <c r="L496" s="298" t="s">
        <v>606</v>
      </c>
      <c r="M496" s="301" t="s">
        <v>607</v>
      </c>
      <c r="N496" s="301">
        <v>65115</v>
      </c>
      <c r="O496" s="295">
        <v>4</v>
      </c>
      <c r="P496" s="301" t="s">
        <v>648</v>
      </c>
      <c r="Q496" s="303">
        <v>14210</v>
      </c>
      <c r="R496" s="303">
        <v>102</v>
      </c>
      <c r="S496" s="304">
        <v>174866.28</v>
      </c>
      <c r="T496" s="301" t="s">
        <v>609</v>
      </c>
      <c r="U496" s="298" t="s">
        <v>610</v>
      </c>
      <c r="V496" s="367"/>
      <c r="W496" s="305" t="s">
        <v>3891</v>
      </c>
      <c r="X496" s="224" t="s">
        <v>564</v>
      </c>
      <c r="Y496" s="299">
        <v>45149.463194444441</v>
      </c>
      <c r="Z496" s="299">
        <v>45153.375</v>
      </c>
      <c r="AA496" s="226">
        <v>45153</v>
      </c>
      <c r="AB496" s="226"/>
      <c r="AC496" s="306"/>
      <c r="AD496" s="301"/>
      <c r="AE496" s="226">
        <v>45152</v>
      </c>
      <c r="AF496" s="301">
        <v>193096</v>
      </c>
      <c r="AG496" s="307">
        <v>2755</v>
      </c>
      <c r="AH496" s="307">
        <v>439.7</v>
      </c>
      <c r="AI496" s="307">
        <v>300.5</v>
      </c>
      <c r="AJ496" s="307">
        <v>74.87</v>
      </c>
      <c r="AK496" s="304">
        <v>338</v>
      </c>
      <c r="AL496" s="309">
        <v>25</v>
      </c>
      <c r="AM496" s="310">
        <v>0</v>
      </c>
      <c r="AN496" s="310">
        <v>250</v>
      </c>
      <c r="AO496" s="310">
        <v>0</v>
      </c>
      <c r="AP496" s="310">
        <v>0</v>
      </c>
      <c r="AQ496" s="310">
        <v>570.41999999999996</v>
      </c>
      <c r="AR496" s="304">
        <v>0</v>
      </c>
      <c r="AS496" s="304">
        <v>0</v>
      </c>
      <c r="AT496" s="160">
        <f t="shared" si="33"/>
        <v>4753.49</v>
      </c>
      <c r="AU496" s="160">
        <f t="shared" si="34"/>
        <v>4753.49</v>
      </c>
      <c r="AV496" s="301" t="s">
        <v>637</v>
      </c>
      <c r="AW496" s="301" t="s">
        <v>395</v>
      </c>
      <c r="AX496" s="311">
        <v>0.52777777777777779</v>
      </c>
      <c r="AY496" s="311">
        <v>0.68055555555555547</v>
      </c>
      <c r="AZ496" s="2" t="s">
        <v>613</v>
      </c>
    </row>
    <row r="497" spans="1:52" s="348" customFormat="1" x14ac:dyDescent="0.35">
      <c r="A497" s="382">
        <v>45153.644444444442</v>
      </c>
      <c r="B497" s="327">
        <v>45139</v>
      </c>
      <c r="C497" s="328" t="s">
        <v>604</v>
      </c>
      <c r="D497" s="329" t="s">
        <v>10</v>
      </c>
      <c r="E497" s="329" t="s">
        <v>3893</v>
      </c>
      <c r="F497" s="329" t="s">
        <v>562</v>
      </c>
      <c r="G497" s="329" t="s">
        <v>2109</v>
      </c>
      <c r="H497" s="330" t="s">
        <v>3894</v>
      </c>
      <c r="I497" s="437" t="s">
        <v>3895</v>
      </c>
      <c r="J497" s="329">
        <v>5010</v>
      </c>
      <c r="K497" s="329" t="s">
        <v>3896</v>
      </c>
      <c r="L497" s="331" t="s">
        <v>606</v>
      </c>
      <c r="M497" s="332" t="s">
        <v>607</v>
      </c>
      <c r="N497" s="332">
        <v>65149</v>
      </c>
      <c r="O497" s="329">
        <v>3</v>
      </c>
      <c r="P497" s="332" t="s">
        <v>648</v>
      </c>
      <c r="Q497" s="334">
        <v>11736</v>
      </c>
      <c r="R497" s="334">
        <f>84.64/2</f>
        <v>42.32</v>
      </c>
      <c r="S497" s="336">
        <v>139197.70000000001</v>
      </c>
      <c r="T497" s="332" t="s">
        <v>609</v>
      </c>
      <c r="U497" s="331" t="s">
        <v>610</v>
      </c>
      <c r="V497" s="335"/>
      <c r="W497" s="337" t="s">
        <v>3897</v>
      </c>
      <c r="X497" s="338" t="s">
        <v>564</v>
      </c>
      <c r="Y497" s="438">
        <v>45154.411805555559</v>
      </c>
      <c r="Z497" s="438">
        <v>45156.291666666664</v>
      </c>
      <c r="AA497" s="340">
        <v>45156</v>
      </c>
      <c r="AB497" s="340"/>
      <c r="AC497" s="341"/>
      <c r="AD497" s="332" t="s">
        <v>3817</v>
      </c>
      <c r="AE497" s="340"/>
      <c r="AF497" s="332"/>
      <c r="AG497" s="342"/>
      <c r="AH497" s="342"/>
      <c r="AI497" s="342"/>
      <c r="AJ497" s="342"/>
      <c r="AK497" s="336"/>
      <c r="AL497" s="343"/>
      <c r="AM497" s="344"/>
      <c r="AN497" s="344"/>
      <c r="AO497" s="344"/>
      <c r="AP497" s="344"/>
      <c r="AQ497" s="344"/>
      <c r="AR497" s="336"/>
      <c r="AS497" s="336"/>
      <c r="AT497" s="345"/>
      <c r="AU497" s="345"/>
      <c r="AV497" s="332"/>
      <c r="AW497" s="332"/>
      <c r="AX497" s="346"/>
      <c r="AY497" s="346"/>
      <c r="AZ497" s="347"/>
    </row>
    <row r="498" spans="1:52" s="348" customFormat="1" x14ac:dyDescent="0.35">
      <c r="A498" s="382">
        <v>45153.644444444442</v>
      </c>
      <c r="B498" s="327">
        <v>45139</v>
      </c>
      <c r="C498" s="328" t="s">
        <v>604</v>
      </c>
      <c r="D498" s="329" t="s">
        <v>10</v>
      </c>
      <c r="E498" s="329" t="s">
        <v>3893</v>
      </c>
      <c r="F498" s="329" t="s">
        <v>562</v>
      </c>
      <c r="G498" s="329" t="s">
        <v>2109</v>
      </c>
      <c r="H498" s="330" t="s">
        <v>3894</v>
      </c>
      <c r="I498" s="437" t="s">
        <v>3895</v>
      </c>
      <c r="J498" s="329">
        <v>5010</v>
      </c>
      <c r="K498" s="329" t="s">
        <v>3896</v>
      </c>
      <c r="L498" s="331" t="s">
        <v>606</v>
      </c>
      <c r="M498" s="332" t="s">
        <v>607</v>
      </c>
      <c r="N498" s="332">
        <v>65148</v>
      </c>
      <c r="O498" s="329">
        <v>3</v>
      </c>
      <c r="P498" s="332" t="s">
        <v>648</v>
      </c>
      <c r="Q498" s="334">
        <v>11736</v>
      </c>
      <c r="R498" s="334">
        <f>84.64/2</f>
        <v>42.32</v>
      </c>
      <c r="S498" s="336">
        <v>139197.70000000001</v>
      </c>
      <c r="T498" s="332" t="s">
        <v>609</v>
      </c>
      <c r="U498" s="331" t="s">
        <v>610</v>
      </c>
      <c r="V498" s="335"/>
      <c r="W498" s="337" t="s">
        <v>3897</v>
      </c>
      <c r="X498" s="338" t="s">
        <v>564</v>
      </c>
      <c r="Y498" s="438">
        <v>45154.411805555559</v>
      </c>
      <c r="Z498" s="438">
        <v>45156.291666666664</v>
      </c>
      <c r="AA498" s="340">
        <v>45156</v>
      </c>
      <c r="AB498" s="340"/>
      <c r="AC498" s="341"/>
      <c r="AD498" s="332" t="s">
        <v>3817</v>
      </c>
      <c r="AE498" s="340"/>
      <c r="AF498" s="332"/>
      <c r="AG498" s="342"/>
      <c r="AH498" s="342"/>
      <c r="AI498" s="342"/>
      <c r="AJ498" s="342"/>
      <c r="AK498" s="336"/>
      <c r="AL498" s="343"/>
      <c r="AM498" s="344"/>
      <c r="AN498" s="344"/>
      <c r="AO498" s="344"/>
      <c r="AP498" s="344"/>
      <c r="AQ498" s="344"/>
      <c r="AR498" s="336"/>
      <c r="AS498" s="336"/>
      <c r="AT498" s="345"/>
      <c r="AU498" s="345"/>
      <c r="AV498" s="332"/>
      <c r="AW498" s="332"/>
      <c r="AX498" s="346"/>
      <c r="AY498" s="346"/>
      <c r="AZ498" s="347"/>
    </row>
    <row r="499" spans="1:52" s="3" customFormat="1" x14ac:dyDescent="0.35">
      <c r="A499" s="380">
        <v>45149.353472222225</v>
      </c>
      <c r="B499" s="436">
        <v>45139</v>
      </c>
      <c r="C499" s="357" t="s">
        <v>604</v>
      </c>
      <c r="D499" s="295" t="s">
        <v>10</v>
      </c>
      <c r="E499" s="295" t="s">
        <v>3898</v>
      </c>
      <c r="F499" s="295" t="s">
        <v>562</v>
      </c>
      <c r="G499" s="295" t="s">
        <v>2109</v>
      </c>
      <c r="H499" s="297" t="s">
        <v>3899</v>
      </c>
      <c r="I499" s="417" t="s">
        <v>3900</v>
      </c>
      <c r="J499" s="295">
        <v>5010</v>
      </c>
      <c r="K499" s="295">
        <v>4700091878</v>
      </c>
      <c r="L499" s="298" t="s">
        <v>606</v>
      </c>
      <c r="M499" s="301" t="s">
        <v>607</v>
      </c>
      <c r="N499" s="301">
        <v>65151</v>
      </c>
      <c r="O499" s="295">
        <v>15</v>
      </c>
      <c r="P499" s="301" t="s">
        <v>648</v>
      </c>
      <c r="Q499" s="303">
        <v>2039.35</v>
      </c>
      <c r="R499" s="303">
        <v>20.707000000000001</v>
      </c>
      <c r="S499" s="304">
        <v>248931.9</v>
      </c>
      <c r="T499" s="301" t="s">
        <v>609</v>
      </c>
      <c r="U499" s="298" t="s">
        <v>610</v>
      </c>
      <c r="V499" s="367"/>
      <c r="W499" s="305" t="s">
        <v>3901</v>
      </c>
      <c r="X499" s="224" t="s">
        <v>643</v>
      </c>
      <c r="Y499" s="299">
        <v>45154.689583333333</v>
      </c>
      <c r="Z499" s="299">
        <v>45156.375</v>
      </c>
      <c r="AA499" s="226">
        <v>45156</v>
      </c>
      <c r="AB499" s="226"/>
      <c r="AC499" s="306"/>
      <c r="AD499" s="301"/>
      <c r="AE499" s="226"/>
      <c r="AF499" s="301"/>
      <c r="AG499" s="307"/>
      <c r="AH499" s="307"/>
      <c r="AI499" s="307"/>
      <c r="AJ499" s="307"/>
      <c r="AK499" s="304"/>
      <c r="AL499" s="309"/>
      <c r="AM499" s="310"/>
      <c r="AN499" s="310"/>
      <c r="AO499" s="310"/>
      <c r="AP499" s="310"/>
      <c r="AQ499" s="310"/>
      <c r="AR499" s="304"/>
      <c r="AS499" s="304"/>
      <c r="AT499" s="160"/>
      <c r="AU499" s="160"/>
      <c r="AV499" s="301"/>
      <c r="AW499" s="301"/>
      <c r="AX499" s="311"/>
      <c r="AY499" s="311"/>
      <c r="AZ499" s="2"/>
    </row>
    <row r="500" spans="1:52" s="3" customFormat="1" x14ac:dyDescent="0.35">
      <c r="A500" s="380">
        <v>45154.638194444444</v>
      </c>
      <c r="B500" s="436">
        <v>45139</v>
      </c>
      <c r="C500" s="357" t="s">
        <v>604</v>
      </c>
      <c r="D500" s="295" t="s">
        <v>10</v>
      </c>
      <c r="E500" s="295" t="s">
        <v>3902</v>
      </c>
      <c r="F500" s="295" t="s">
        <v>562</v>
      </c>
      <c r="G500" s="295" t="s">
        <v>2109</v>
      </c>
      <c r="H500" s="297" t="s">
        <v>3903</v>
      </c>
      <c r="I500" s="417" t="s">
        <v>3904</v>
      </c>
      <c r="J500" s="295">
        <v>5010</v>
      </c>
      <c r="K500" s="295">
        <v>4700091003</v>
      </c>
      <c r="L500" s="298" t="s">
        <v>606</v>
      </c>
      <c r="M500" s="301" t="s">
        <v>607</v>
      </c>
      <c r="N500" s="301">
        <v>65156</v>
      </c>
      <c r="O500" s="295">
        <v>6</v>
      </c>
      <c r="P500" s="301" t="s">
        <v>2741</v>
      </c>
      <c r="Q500" s="303">
        <v>3042</v>
      </c>
      <c r="R500" s="303">
        <v>12.738</v>
      </c>
      <c r="S500" s="304">
        <v>433215.47</v>
      </c>
      <c r="T500" s="301" t="s">
        <v>609</v>
      </c>
      <c r="U500" s="298" t="s">
        <v>610</v>
      </c>
      <c r="V500" s="367"/>
      <c r="W500" s="305" t="s">
        <v>3905</v>
      </c>
      <c r="X500" s="224" t="s">
        <v>617</v>
      </c>
      <c r="Y500" s="299" t="s">
        <v>3404</v>
      </c>
      <c r="Z500" s="299">
        <v>45156.5</v>
      </c>
      <c r="AA500" s="226">
        <v>45159</v>
      </c>
      <c r="AB500" s="226"/>
      <c r="AC500" s="306"/>
      <c r="AD500" s="301"/>
      <c r="AE500" s="226"/>
      <c r="AF500" s="301"/>
      <c r="AG500" s="307"/>
      <c r="AH500" s="307"/>
      <c r="AI500" s="307"/>
      <c r="AJ500" s="307"/>
      <c r="AK500" s="304"/>
      <c r="AL500" s="309"/>
      <c r="AM500" s="310"/>
      <c r="AN500" s="310"/>
      <c r="AO500" s="310"/>
      <c r="AP500" s="310"/>
      <c r="AQ500" s="310"/>
      <c r="AR500" s="304"/>
      <c r="AS500" s="304"/>
      <c r="AT500" s="160"/>
      <c r="AU500" s="160"/>
      <c r="AV500" s="301"/>
      <c r="AW500" s="301"/>
      <c r="AX500" s="311"/>
      <c r="AY500" s="311"/>
      <c r="AZ500" s="2"/>
    </row>
    <row r="1048365" spans="85:85" x14ac:dyDescent="0.35">
      <c r="CG1048365" s="3" t="s">
        <v>3906</v>
      </c>
    </row>
  </sheetData>
  <autoFilter ref="A1:AZ8" xr:uid="{E4EEFEEF-135D-4119-9D1B-6995140E31A6}"/>
  <sortState xmlns:xlrd2="http://schemas.microsoft.com/office/spreadsheetml/2017/richdata2" ref="A2:CG443">
    <sortCondition ref="A2:A443"/>
  </sortState>
  <conditionalFormatting sqref="E220">
    <cfRule type="duplicateValues" dxfId="34" priority="63"/>
  </conditionalFormatting>
  <conditionalFormatting sqref="H1">
    <cfRule type="duplicateValues" dxfId="33" priority="42"/>
  </conditionalFormatting>
  <conditionalFormatting sqref="H2">
    <cfRule type="duplicateValues" dxfId="32" priority="6"/>
  </conditionalFormatting>
  <conditionalFormatting sqref="H3:H464 H506:H1048576">
    <cfRule type="duplicateValues" dxfId="31" priority="849"/>
  </conditionalFormatting>
  <conditionalFormatting sqref="H465:H470">
    <cfRule type="duplicateValues" dxfId="30" priority="16"/>
  </conditionalFormatting>
  <conditionalFormatting sqref="H471">
    <cfRule type="duplicateValues" dxfId="29" priority="12"/>
  </conditionalFormatting>
  <conditionalFormatting sqref="H472:H490">
    <cfRule type="duplicateValues" dxfId="28" priority="915"/>
  </conditionalFormatting>
  <conditionalFormatting sqref="H491:H498">
    <cfRule type="duplicateValues" dxfId="27" priority="4"/>
  </conditionalFormatting>
  <conditionalFormatting sqref="H499:H500">
    <cfRule type="duplicateValues" dxfId="26" priority="2"/>
  </conditionalFormatting>
  <conditionalFormatting sqref="I1">
    <cfRule type="duplicateValues" dxfId="25" priority="41"/>
  </conditionalFormatting>
  <conditionalFormatting sqref="I2">
    <cfRule type="duplicateValues" dxfId="24" priority="5"/>
  </conditionalFormatting>
  <conditionalFormatting sqref="I465:I470">
    <cfRule type="duplicateValues" dxfId="23" priority="15"/>
  </conditionalFormatting>
  <conditionalFormatting sqref="I471">
    <cfRule type="duplicateValues" dxfId="22" priority="11"/>
  </conditionalFormatting>
  <conditionalFormatting sqref="I472:I490">
    <cfRule type="duplicateValues" dxfId="21" priority="914"/>
  </conditionalFormatting>
  <conditionalFormatting sqref="I491:I498">
    <cfRule type="duplicateValues" dxfId="20" priority="3"/>
  </conditionalFormatting>
  <conditionalFormatting sqref="I499:I500">
    <cfRule type="duplicateValues" dxfId="19" priority="1"/>
  </conditionalFormatting>
  <conditionalFormatting sqref="I501:I1048576 I3:I464">
    <cfRule type="duplicateValues" dxfId="18" priority="59"/>
  </conditionalFormatting>
  <conditionalFormatting sqref="N170:N196">
    <cfRule type="duplicateValues" dxfId="17" priority="144"/>
  </conditionalFormatting>
  <conditionalFormatting sqref="N198">
    <cfRule type="duplicateValues" dxfId="16" priority="66"/>
  </conditionalFormatting>
  <conditionalFormatting sqref="N203">
    <cfRule type="duplicateValues" dxfId="15" priority="67"/>
  </conditionalFormatting>
  <conditionalFormatting sqref="AF1:AF1048576">
    <cfRule type="duplicateValues" dxfId="14" priority="62"/>
  </conditionalFormatting>
  <pageMargins left="0.511811024" right="0.511811024" top="0.78740157499999996" bottom="0.78740157499999996" header="0.31496062000000002" footer="0.31496062000000002"/>
  <pageSetup paperSize="9" orientation="portrait" r:id="rId1"/>
  <headerFooter>
    <oddFooter>&amp;C_x000D_&amp;1#&amp;"Calibri"&amp;10&amp;K000000 General Business</oddFooter>
  </headerFooter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050CD-8810-4327-B4F1-93014A35F602}">
  <sheetPr codeName="Sheet6"/>
  <dimension ref="A1:CG135"/>
  <sheetViews>
    <sheetView workbookViewId="0">
      <pane ySplit="1" topLeftCell="A125" activePane="bottomLeft" state="frozen"/>
      <selection pane="bottomLeft" activeCell="D125" sqref="D125"/>
    </sheetView>
  </sheetViews>
  <sheetFormatPr defaultRowHeight="14.5" x14ac:dyDescent="0.35"/>
  <cols>
    <col min="1" max="1" width="17" customWidth="1"/>
    <col min="2" max="2" width="9.08984375" customWidth="1"/>
    <col min="3" max="3" width="12.453125" customWidth="1"/>
    <col min="4" max="4" width="11.90625" customWidth="1"/>
    <col min="5" max="5" width="9.08984375" customWidth="1"/>
    <col min="6" max="6" width="15" customWidth="1"/>
    <col min="7" max="7" width="10.453125" customWidth="1"/>
    <col min="8" max="8" width="9.90625" customWidth="1"/>
    <col min="9" max="9" width="20.453125" customWidth="1"/>
    <col min="10" max="11" width="15.90625" customWidth="1"/>
    <col min="12" max="12" width="7.54296875" customWidth="1"/>
    <col min="13" max="13" width="9.08984375" customWidth="1"/>
    <col min="14" max="14" width="21.08984375" customWidth="1"/>
    <col min="15" max="15" width="12" style="35" customWidth="1"/>
    <col min="16" max="16" width="9.08984375" customWidth="1"/>
    <col min="17" max="17" width="19.36328125" customWidth="1"/>
    <col min="18" max="18" width="11.36328125" customWidth="1"/>
    <col min="19" max="19" width="9.08984375" customWidth="1"/>
    <col min="20" max="20" width="12.453125" customWidth="1"/>
    <col min="21" max="21" width="21" customWidth="1"/>
    <col min="22" max="22" width="21.453125" customWidth="1"/>
    <col min="23" max="24" width="17.54296875" customWidth="1"/>
    <col min="25" max="25" width="13.08984375" customWidth="1"/>
    <col min="26" max="26" width="9.08984375" style="34" customWidth="1"/>
    <col min="27" max="27" width="13" customWidth="1"/>
    <col min="28" max="29" width="9.08984375" hidden="1" customWidth="1"/>
    <col min="30" max="30" width="10.6328125" hidden="1" customWidth="1"/>
    <col min="31" max="31" width="9.08984375" hidden="1" customWidth="1"/>
    <col min="32" max="36" width="11" hidden="1" customWidth="1"/>
    <col min="37" max="37" width="13.08984375" hidden="1" customWidth="1"/>
    <col min="38" max="40" width="11" hidden="1" customWidth="1"/>
    <col min="41" max="41" width="11.36328125" customWidth="1"/>
    <col min="42" max="43" width="11" customWidth="1"/>
    <col min="44" max="44" width="12.453125" customWidth="1"/>
    <col min="45" max="45" width="11" customWidth="1"/>
    <col min="46" max="46" width="14.453125" style="91" customWidth="1"/>
    <col min="47" max="47" width="9.08984375" customWidth="1"/>
    <col min="48" max="48" width="9.36328125" bestFit="1" customWidth="1"/>
    <col min="49" max="49" width="15.6328125" style="2" customWidth="1"/>
    <col min="50" max="85" width="9.08984375" style="3"/>
  </cols>
  <sheetData>
    <row r="1" spans="1:49" ht="45" customHeight="1" x14ac:dyDescent="0.35">
      <c r="A1" s="11" t="s">
        <v>565</v>
      </c>
      <c r="B1" s="12" t="s">
        <v>2104</v>
      </c>
      <c r="C1" s="13" t="s">
        <v>550</v>
      </c>
      <c r="D1" s="13" t="s">
        <v>551</v>
      </c>
      <c r="E1" s="13" t="s">
        <v>552</v>
      </c>
      <c r="F1" s="13" t="s">
        <v>3907</v>
      </c>
      <c r="G1" s="13" t="s">
        <v>2105</v>
      </c>
      <c r="H1" s="13" t="s">
        <v>554</v>
      </c>
      <c r="I1" s="14" t="s">
        <v>555</v>
      </c>
      <c r="J1" s="15" t="s">
        <v>3908</v>
      </c>
      <c r="K1" s="16" t="s">
        <v>388</v>
      </c>
      <c r="L1" s="17" t="s">
        <v>390</v>
      </c>
      <c r="M1" s="18" t="s">
        <v>570</v>
      </c>
      <c r="N1" s="19" t="s">
        <v>571</v>
      </c>
      <c r="O1" s="20" t="s">
        <v>572</v>
      </c>
      <c r="P1" s="13" t="s">
        <v>573</v>
      </c>
      <c r="Q1" s="21" t="s">
        <v>574</v>
      </c>
      <c r="R1" s="22" t="s">
        <v>2106</v>
      </c>
      <c r="S1" s="22" t="s">
        <v>3909</v>
      </c>
      <c r="T1" s="23" t="s">
        <v>2348</v>
      </c>
      <c r="U1" s="17" t="s">
        <v>577</v>
      </c>
      <c r="V1" s="24" t="s">
        <v>556</v>
      </c>
      <c r="W1" s="17" t="s">
        <v>557</v>
      </c>
      <c r="X1" s="17" t="s">
        <v>558</v>
      </c>
      <c r="Y1" s="17" t="s">
        <v>579</v>
      </c>
      <c r="Z1" s="32" t="s">
        <v>580</v>
      </c>
      <c r="AA1" s="16" t="s">
        <v>3910</v>
      </c>
      <c r="AB1" s="13" t="s">
        <v>582</v>
      </c>
      <c r="AC1" s="13" t="s">
        <v>394</v>
      </c>
      <c r="AD1" s="25" t="s">
        <v>583</v>
      </c>
      <c r="AE1" s="25" t="s">
        <v>584</v>
      </c>
      <c r="AF1" s="25" t="s">
        <v>585</v>
      </c>
      <c r="AG1" s="25" t="s">
        <v>586</v>
      </c>
      <c r="AH1" s="25" t="s">
        <v>587</v>
      </c>
      <c r="AI1" s="25" t="s">
        <v>588</v>
      </c>
      <c r="AJ1" s="25" t="s">
        <v>27</v>
      </c>
      <c r="AK1" s="25" t="s">
        <v>590</v>
      </c>
      <c r="AL1" s="25" t="s">
        <v>591</v>
      </c>
      <c r="AM1" s="25" t="s">
        <v>592</v>
      </c>
      <c r="AN1" s="25" t="s">
        <v>33</v>
      </c>
      <c r="AO1" s="25" t="s">
        <v>593</v>
      </c>
      <c r="AP1" s="25" t="s">
        <v>3911</v>
      </c>
      <c r="AQ1" s="25" t="s">
        <v>594</v>
      </c>
      <c r="AR1" s="25" t="s">
        <v>595</v>
      </c>
      <c r="AS1" s="13" t="s">
        <v>581</v>
      </c>
      <c r="AT1" s="89" t="s">
        <v>596</v>
      </c>
      <c r="AU1" s="49" t="s">
        <v>597</v>
      </c>
      <c r="AV1" s="113" t="s">
        <v>3912</v>
      </c>
      <c r="AW1" s="2" t="s">
        <v>2107</v>
      </c>
    </row>
    <row r="2" spans="1:49" s="10" customFormat="1" ht="12" customHeight="1" x14ac:dyDescent="0.35">
      <c r="A2" s="51">
        <v>44818</v>
      </c>
      <c r="B2" s="8"/>
      <c r="C2" s="52" t="s">
        <v>3913</v>
      </c>
      <c r="D2" s="52" t="s">
        <v>3914</v>
      </c>
      <c r="E2" s="52" t="s">
        <v>2109</v>
      </c>
      <c r="F2" s="52" t="s">
        <v>3915</v>
      </c>
      <c r="G2" s="52" t="s">
        <v>3916</v>
      </c>
      <c r="H2" s="52">
        <v>5002</v>
      </c>
      <c r="I2" s="52" t="s">
        <v>3917</v>
      </c>
      <c r="J2" s="87"/>
      <c r="K2" s="8" t="s">
        <v>607</v>
      </c>
      <c r="L2" s="52">
        <v>62157</v>
      </c>
      <c r="M2" s="8">
        <v>5</v>
      </c>
      <c r="N2" s="8" t="s">
        <v>619</v>
      </c>
      <c r="O2" s="54">
        <v>2804</v>
      </c>
      <c r="P2" s="8"/>
      <c r="Q2" s="121">
        <v>201193.66</v>
      </c>
      <c r="R2" s="8" t="s">
        <v>609</v>
      </c>
      <c r="S2" s="8" t="s">
        <v>610</v>
      </c>
      <c r="T2" s="8"/>
      <c r="U2" s="8" t="s">
        <v>3918</v>
      </c>
      <c r="V2" s="8" t="s">
        <v>623</v>
      </c>
      <c r="W2" s="56" t="s">
        <v>3919</v>
      </c>
      <c r="X2" s="56"/>
      <c r="Y2" s="51">
        <v>44823</v>
      </c>
      <c r="Z2" s="57" t="s">
        <v>628</v>
      </c>
      <c r="AA2" s="8"/>
      <c r="AB2" s="58">
        <v>44820</v>
      </c>
      <c r="AC2" s="8">
        <v>153330</v>
      </c>
      <c r="AD2" s="55">
        <v>1735</v>
      </c>
      <c r="AE2" s="55">
        <v>226.82</v>
      </c>
      <c r="AF2" s="55">
        <v>114.06</v>
      </c>
      <c r="AG2" s="55">
        <v>101.19</v>
      </c>
      <c r="AH2" s="55"/>
      <c r="AI2" s="55"/>
      <c r="AJ2" s="55"/>
      <c r="AK2" s="55">
        <v>250</v>
      </c>
      <c r="AL2" s="55"/>
      <c r="AM2" s="55"/>
      <c r="AN2" s="55">
        <v>334.37</v>
      </c>
      <c r="AO2" s="55"/>
      <c r="AP2" s="55">
        <v>25</v>
      </c>
      <c r="AQ2" s="55">
        <v>2786.44</v>
      </c>
      <c r="AR2" s="55">
        <v>2786.44</v>
      </c>
      <c r="AS2" s="36"/>
      <c r="AT2" s="90"/>
      <c r="AU2" s="70"/>
      <c r="AV2" s="114"/>
      <c r="AW2" s="117"/>
    </row>
    <row r="3" spans="1:49" s="10" customFormat="1" ht="12" x14ac:dyDescent="0.3">
      <c r="A3" s="26"/>
      <c r="B3" s="4"/>
      <c r="C3" s="5"/>
      <c r="D3" s="5"/>
      <c r="E3" s="5"/>
      <c r="F3" s="5"/>
      <c r="G3" s="5" t="s">
        <v>3920</v>
      </c>
      <c r="H3" s="5">
        <v>5000</v>
      </c>
      <c r="I3" s="5"/>
      <c r="J3" s="27"/>
      <c r="K3" s="4"/>
      <c r="L3" s="5"/>
      <c r="M3" s="4"/>
      <c r="N3" s="4"/>
      <c r="O3" s="31"/>
      <c r="P3" s="4"/>
      <c r="Q3" s="28"/>
      <c r="R3" s="4"/>
      <c r="S3" s="4"/>
      <c r="T3" s="4"/>
      <c r="U3" s="8"/>
      <c r="V3" s="4"/>
      <c r="W3" s="29"/>
      <c r="X3" s="29"/>
      <c r="Y3" s="26"/>
      <c r="Z3" s="33"/>
      <c r="AA3" s="4"/>
      <c r="AB3" s="30"/>
      <c r="AC3" s="4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7"/>
      <c r="AT3" s="90"/>
      <c r="AU3" s="70"/>
      <c r="AV3" s="114"/>
      <c r="AW3" s="117"/>
    </row>
    <row r="4" spans="1:49" s="50" customFormat="1" ht="12" x14ac:dyDescent="0.3">
      <c r="A4" s="26">
        <v>44830</v>
      </c>
      <c r="B4" s="4"/>
      <c r="C4" s="5" t="s">
        <v>3921</v>
      </c>
      <c r="D4" s="5" t="s">
        <v>3914</v>
      </c>
      <c r="E4" s="5" t="s">
        <v>2109</v>
      </c>
      <c r="F4" s="5" t="s">
        <v>3922</v>
      </c>
      <c r="G4" s="5" t="s">
        <v>3923</v>
      </c>
      <c r="H4" s="5">
        <v>5002</v>
      </c>
      <c r="I4" s="5" t="s">
        <v>3924</v>
      </c>
      <c r="J4" s="27"/>
      <c r="K4" s="4" t="s">
        <v>607</v>
      </c>
      <c r="L4" s="5">
        <v>62259</v>
      </c>
      <c r="M4" s="4">
        <v>1</v>
      </c>
      <c r="N4" s="4" t="s">
        <v>619</v>
      </c>
      <c r="O4" s="31">
        <v>292</v>
      </c>
      <c r="P4" s="4"/>
      <c r="Q4" s="28">
        <v>29240.959999999999</v>
      </c>
      <c r="R4" s="4" t="s">
        <v>609</v>
      </c>
      <c r="S4" s="4" t="s">
        <v>610</v>
      </c>
      <c r="T4" s="4"/>
      <c r="U4" s="8" t="s">
        <v>3925</v>
      </c>
      <c r="V4" s="4" t="s">
        <v>623</v>
      </c>
      <c r="W4" s="29" t="s">
        <v>3926</v>
      </c>
      <c r="X4" s="29"/>
      <c r="Y4" s="26"/>
      <c r="Z4" s="33"/>
      <c r="AA4" s="4"/>
      <c r="AB4" s="30">
        <v>44831</v>
      </c>
      <c r="AC4" s="4">
        <v>154944</v>
      </c>
      <c r="AD4" s="28">
        <v>232.82</v>
      </c>
      <c r="AE4" s="28">
        <v>70.510000000000005</v>
      </c>
      <c r="AF4" s="28">
        <v>114.06</v>
      </c>
      <c r="AG4" s="28"/>
      <c r="AH4" s="28"/>
      <c r="AI4" s="28"/>
      <c r="AJ4" s="28"/>
      <c r="AK4" s="28">
        <v>250</v>
      </c>
      <c r="AL4" s="28">
        <v>69.849999999999994</v>
      </c>
      <c r="AM4" s="28"/>
      <c r="AN4" s="28">
        <v>103.94</v>
      </c>
      <c r="AO4" s="28">
        <v>5.3155999999999999</v>
      </c>
      <c r="AP4" s="28">
        <v>25</v>
      </c>
      <c r="AQ4" s="28">
        <v>866.18</v>
      </c>
      <c r="AR4" s="28">
        <v>866.18</v>
      </c>
      <c r="AS4" s="7" t="s">
        <v>3927</v>
      </c>
      <c r="AT4" s="90"/>
      <c r="AU4" s="70"/>
      <c r="AV4" s="114"/>
      <c r="AW4" s="117"/>
    </row>
    <row r="5" spans="1:49" s="50" customFormat="1" ht="12" x14ac:dyDescent="0.3">
      <c r="A5" s="26">
        <v>44820</v>
      </c>
      <c r="B5" s="4"/>
      <c r="C5" s="5" t="s">
        <v>3928</v>
      </c>
      <c r="D5" s="5" t="s">
        <v>3929</v>
      </c>
      <c r="E5" s="5" t="s">
        <v>2109</v>
      </c>
      <c r="F5" s="5" t="s">
        <v>3930</v>
      </c>
      <c r="G5" s="5" t="s">
        <v>3931</v>
      </c>
      <c r="H5" s="5">
        <v>5013</v>
      </c>
      <c r="I5" s="5" t="s">
        <v>3932</v>
      </c>
      <c r="J5" s="27"/>
      <c r="K5" s="4" t="s">
        <v>607</v>
      </c>
      <c r="L5" s="5">
        <v>62169</v>
      </c>
      <c r="M5" s="4">
        <v>6</v>
      </c>
      <c r="N5" s="4" t="s">
        <v>2126</v>
      </c>
      <c r="O5" s="31">
        <v>9666</v>
      </c>
      <c r="P5" s="4"/>
      <c r="Q5" s="28">
        <v>115572.6</v>
      </c>
      <c r="R5" s="8" t="s">
        <v>609</v>
      </c>
      <c r="S5" s="8" t="s">
        <v>610</v>
      </c>
      <c r="T5" s="4"/>
      <c r="U5" s="8" t="s">
        <v>3933</v>
      </c>
      <c r="V5" s="4" t="s">
        <v>633</v>
      </c>
      <c r="W5" s="29" t="s">
        <v>3934</v>
      </c>
      <c r="X5" s="29"/>
      <c r="Y5" s="26">
        <v>44827</v>
      </c>
      <c r="Z5" s="33" t="s">
        <v>628</v>
      </c>
      <c r="AA5" s="4"/>
      <c r="AB5" s="30">
        <v>44830</v>
      </c>
      <c r="AC5" s="4">
        <v>154724</v>
      </c>
      <c r="AD5" s="28">
        <v>1990</v>
      </c>
      <c r="AE5" s="28">
        <v>249.89</v>
      </c>
      <c r="AF5" s="28">
        <v>171.09</v>
      </c>
      <c r="AG5" s="28">
        <v>15.57</v>
      </c>
      <c r="AH5" s="28"/>
      <c r="AI5" s="28"/>
      <c r="AJ5" s="28"/>
      <c r="AK5" s="28">
        <v>250</v>
      </c>
      <c r="AL5" s="28"/>
      <c r="AM5" s="28"/>
      <c r="AN5" s="28">
        <v>368.39</v>
      </c>
      <c r="AO5" s="28"/>
      <c r="AP5" s="28">
        <v>25</v>
      </c>
      <c r="AQ5" s="28">
        <v>3069.94</v>
      </c>
      <c r="AR5" s="28">
        <v>3069.94</v>
      </c>
      <c r="AS5" s="7"/>
      <c r="AT5" s="90"/>
      <c r="AU5" s="70"/>
      <c r="AV5" s="114"/>
      <c r="AW5" s="117"/>
    </row>
    <row r="6" spans="1:49" s="50" customFormat="1" ht="15" customHeight="1" x14ac:dyDescent="0.3">
      <c r="A6" s="51">
        <v>44830</v>
      </c>
      <c r="B6" s="8"/>
      <c r="C6" s="52" t="s">
        <v>3935</v>
      </c>
      <c r="D6" s="52" t="s">
        <v>3929</v>
      </c>
      <c r="E6" s="52" t="s">
        <v>2109</v>
      </c>
      <c r="F6" s="52" t="s">
        <v>3936</v>
      </c>
      <c r="G6" s="52" t="s">
        <v>3937</v>
      </c>
      <c r="H6" s="52">
        <v>5013</v>
      </c>
      <c r="I6" s="52" t="s">
        <v>3938</v>
      </c>
      <c r="J6" s="87"/>
      <c r="K6" s="8" t="s">
        <v>607</v>
      </c>
      <c r="L6" s="52">
        <v>62253</v>
      </c>
      <c r="M6" s="8">
        <v>14</v>
      </c>
      <c r="N6" s="8" t="s">
        <v>648</v>
      </c>
      <c r="O6" s="54">
        <v>18929</v>
      </c>
      <c r="P6" s="8"/>
      <c r="Q6" s="122">
        <v>494982.54</v>
      </c>
      <c r="R6" s="8" t="s">
        <v>609</v>
      </c>
      <c r="S6" s="8" t="s">
        <v>610</v>
      </c>
      <c r="T6" s="8"/>
      <c r="U6" s="8" t="s">
        <v>3939</v>
      </c>
      <c r="V6" s="8" t="s">
        <v>615</v>
      </c>
      <c r="W6" s="56" t="s">
        <v>3940</v>
      </c>
      <c r="X6" s="56"/>
      <c r="Y6" s="51">
        <v>44833</v>
      </c>
      <c r="Z6" s="57" t="s">
        <v>628</v>
      </c>
      <c r="AA6" s="8"/>
      <c r="AB6" s="58">
        <v>44831</v>
      </c>
      <c r="AC6" s="8">
        <v>154904</v>
      </c>
      <c r="AD6" s="55">
        <v>2755</v>
      </c>
      <c r="AE6" s="55">
        <v>378.17</v>
      </c>
      <c r="AF6" s="55">
        <v>285.14</v>
      </c>
      <c r="AG6" s="55">
        <v>394.98</v>
      </c>
      <c r="AH6" s="55"/>
      <c r="AI6" s="55"/>
      <c r="AJ6" s="55"/>
      <c r="AK6" s="55">
        <v>250</v>
      </c>
      <c r="AL6" s="55"/>
      <c r="AM6" s="55"/>
      <c r="AN6" s="55">
        <v>557.49</v>
      </c>
      <c r="AO6" s="55"/>
      <c r="AP6" s="55">
        <v>25</v>
      </c>
      <c r="AQ6" s="55">
        <v>4645.78</v>
      </c>
      <c r="AR6" s="55">
        <v>4645.78</v>
      </c>
      <c r="AS6" s="36"/>
      <c r="AT6" s="90"/>
      <c r="AU6" s="70"/>
      <c r="AV6" s="114"/>
      <c r="AW6" s="117"/>
    </row>
    <row r="7" spans="1:49" s="10" customFormat="1" ht="12" x14ac:dyDescent="0.3">
      <c r="A7" s="51">
        <v>44830</v>
      </c>
      <c r="B7" s="8"/>
      <c r="C7" s="52" t="s">
        <v>3935</v>
      </c>
      <c r="D7" s="52" t="s">
        <v>3929</v>
      </c>
      <c r="E7" s="52" t="s">
        <v>2109</v>
      </c>
      <c r="F7" s="52" t="s">
        <v>3936</v>
      </c>
      <c r="G7" s="52" t="s">
        <v>3937</v>
      </c>
      <c r="H7" s="52">
        <v>5013</v>
      </c>
      <c r="I7" s="52" t="s">
        <v>3938</v>
      </c>
      <c r="J7" s="87"/>
      <c r="K7" s="8" t="s">
        <v>607</v>
      </c>
      <c r="L7" s="52">
        <v>62255</v>
      </c>
      <c r="M7" s="8">
        <v>9</v>
      </c>
      <c r="N7" s="8" t="s">
        <v>648</v>
      </c>
      <c r="O7" s="54">
        <v>16821</v>
      </c>
      <c r="P7" s="8"/>
      <c r="Q7" s="55">
        <v>532124.93999999994</v>
      </c>
      <c r="R7" s="8" t="s">
        <v>609</v>
      </c>
      <c r="S7" s="8" t="s">
        <v>610</v>
      </c>
      <c r="T7" s="8"/>
      <c r="U7" s="8" t="s">
        <v>3939</v>
      </c>
      <c r="V7" s="8" t="s">
        <v>615</v>
      </c>
      <c r="W7" s="56" t="s">
        <v>3940</v>
      </c>
      <c r="X7" s="56"/>
      <c r="Y7" s="51">
        <v>44833</v>
      </c>
      <c r="Z7" s="57" t="s">
        <v>628</v>
      </c>
      <c r="AA7" s="8"/>
      <c r="AB7" s="58">
        <v>44831</v>
      </c>
      <c r="AC7" s="8">
        <v>154910</v>
      </c>
      <c r="AD7" s="55">
        <v>2755</v>
      </c>
      <c r="AE7" s="55">
        <v>378.17</v>
      </c>
      <c r="AF7" s="55">
        <v>285.14</v>
      </c>
      <c r="AG7" s="55">
        <v>394.98</v>
      </c>
      <c r="AH7" s="55"/>
      <c r="AI7" s="55"/>
      <c r="AJ7" s="55"/>
      <c r="AK7" s="55">
        <v>250</v>
      </c>
      <c r="AL7" s="55"/>
      <c r="AM7" s="55"/>
      <c r="AN7" s="55">
        <v>557.49</v>
      </c>
      <c r="AO7" s="55"/>
      <c r="AP7" s="55">
        <v>25</v>
      </c>
      <c r="AQ7" s="55">
        <v>4645.78</v>
      </c>
      <c r="AR7" s="55">
        <v>4645.78</v>
      </c>
      <c r="AS7" s="36"/>
      <c r="AT7" s="90"/>
      <c r="AU7" s="70"/>
      <c r="AV7" s="114"/>
      <c r="AW7" s="117"/>
    </row>
    <row r="8" spans="1:49" s="10" customFormat="1" ht="15" customHeight="1" x14ac:dyDescent="0.3">
      <c r="A8" s="60">
        <v>44853</v>
      </c>
      <c r="B8" s="48"/>
      <c r="C8" s="120" t="s">
        <v>3941</v>
      </c>
      <c r="D8" s="59" t="s">
        <v>3929</v>
      </c>
      <c r="E8" s="59" t="s">
        <v>2109</v>
      </c>
      <c r="F8" s="59" t="s">
        <v>3942</v>
      </c>
      <c r="G8" s="59" t="s">
        <v>3943</v>
      </c>
      <c r="H8" s="59">
        <v>5010</v>
      </c>
      <c r="I8" s="59" t="s">
        <v>3944</v>
      </c>
      <c r="J8" s="61">
        <v>44853</v>
      </c>
      <c r="K8" s="48" t="s">
        <v>607</v>
      </c>
      <c r="L8" s="59">
        <v>62500</v>
      </c>
      <c r="M8" s="48">
        <v>3</v>
      </c>
      <c r="N8" s="48" t="s">
        <v>2126</v>
      </c>
      <c r="O8" s="62">
        <v>1000.171</v>
      </c>
      <c r="P8" s="48"/>
      <c r="Q8" s="63">
        <v>60372.42</v>
      </c>
      <c r="R8" s="48" t="s">
        <v>609</v>
      </c>
      <c r="S8" s="48" t="s">
        <v>610</v>
      </c>
      <c r="T8" s="48"/>
      <c r="U8" s="48" t="s">
        <v>3945</v>
      </c>
      <c r="V8" s="48" t="s">
        <v>2199</v>
      </c>
      <c r="W8" s="64" t="s">
        <v>3946</v>
      </c>
      <c r="X8" s="64"/>
      <c r="Y8" s="60">
        <v>44859</v>
      </c>
      <c r="Z8" s="65" t="s">
        <v>1010</v>
      </c>
      <c r="AA8" s="48"/>
      <c r="AB8" s="64">
        <v>44855</v>
      </c>
      <c r="AC8" s="48">
        <v>158310</v>
      </c>
      <c r="AD8" s="63">
        <v>1990</v>
      </c>
      <c r="AE8" s="63">
        <v>248.31</v>
      </c>
      <c r="AF8" s="63">
        <v>171.09</v>
      </c>
      <c r="AG8" s="63"/>
      <c r="AH8" s="63"/>
      <c r="AI8" s="63"/>
      <c r="AJ8" s="63"/>
      <c r="AK8" s="63">
        <v>250</v>
      </c>
      <c r="AL8" s="63"/>
      <c r="AM8" s="63"/>
      <c r="AN8" s="63">
        <v>366.05</v>
      </c>
      <c r="AO8" s="63"/>
      <c r="AP8" s="63">
        <v>25</v>
      </c>
      <c r="AQ8" s="63">
        <v>3050.45</v>
      </c>
      <c r="AR8" s="63">
        <v>3050.45</v>
      </c>
      <c r="AS8" s="66"/>
      <c r="AT8" s="90" t="s">
        <v>395</v>
      </c>
      <c r="AU8" s="70">
        <v>0.42499999999999999</v>
      </c>
      <c r="AV8" s="114">
        <v>0.59930555555555554</v>
      </c>
      <c r="AW8" s="118"/>
    </row>
    <row r="9" spans="1:49" s="67" customFormat="1" ht="12" x14ac:dyDescent="0.3">
      <c r="A9" s="60">
        <v>44847</v>
      </c>
      <c r="B9" s="48"/>
      <c r="C9" s="59" t="s">
        <v>3947</v>
      </c>
      <c r="D9" s="59" t="s">
        <v>3929</v>
      </c>
      <c r="E9" s="59" t="s">
        <v>2109</v>
      </c>
      <c r="F9" s="59" t="s">
        <v>3948</v>
      </c>
      <c r="G9" s="59" t="s">
        <v>3949</v>
      </c>
      <c r="H9" s="59">
        <v>5010</v>
      </c>
      <c r="I9" s="59" t="s">
        <v>3950</v>
      </c>
      <c r="J9" s="61">
        <v>44845</v>
      </c>
      <c r="K9" s="48" t="s">
        <v>607</v>
      </c>
      <c r="L9" s="59">
        <v>62461</v>
      </c>
      <c r="M9" s="48">
        <v>2</v>
      </c>
      <c r="N9" s="48" t="s">
        <v>3951</v>
      </c>
      <c r="O9" s="62">
        <v>3464</v>
      </c>
      <c r="P9" s="48"/>
      <c r="Q9" s="63">
        <v>35827.4</v>
      </c>
      <c r="R9" s="48" t="s">
        <v>609</v>
      </c>
      <c r="S9" s="48" t="s">
        <v>610</v>
      </c>
      <c r="T9" s="48"/>
      <c r="U9" s="48" t="s">
        <v>3952</v>
      </c>
      <c r="V9" s="48" t="s">
        <v>3953</v>
      </c>
      <c r="W9" s="64">
        <v>44858</v>
      </c>
      <c r="X9" s="64"/>
      <c r="Y9" s="60">
        <v>44858</v>
      </c>
      <c r="Z9" s="65" t="s">
        <v>628</v>
      </c>
      <c r="AA9" s="48"/>
      <c r="AB9" s="64">
        <v>44855</v>
      </c>
      <c r="AC9" s="48">
        <v>158314</v>
      </c>
      <c r="AD9" s="63">
        <v>2755</v>
      </c>
      <c r="AE9" s="63">
        <v>380.26</v>
      </c>
      <c r="AF9" s="63">
        <v>362.64</v>
      </c>
      <c r="AG9" s="63"/>
      <c r="AI9" s="63"/>
      <c r="AJ9" s="63"/>
      <c r="AK9" s="63">
        <v>250</v>
      </c>
      <c r="AL9" s="63">
        <v>338</v>
      </c>
      <c r="AM9" s="63"/>
      <c r="AN9" s="63">
        <v>560.58000000000004</v>
      </c>
      <c r="AO9" s="63"/>
      <c r="AP9" s="63">
        <v>25</v>
      </c>
      <c r="AQ9" s="63">
        <v>4671.4799999999996</v>
      </c>
      <c r="AR9" s="63">
        <v>4671.4799999999996</v>
      </c>
      <c r="AS9" s="66" t="s">
        <v>3927</v>
      </c>
      <c r="AT9" s="90" t="s">
        <v>395</v>
      </c>
      <c r="AU9" s="70">
        <v>0.4993055555555555</v>
      </c>
      <c r="AV9" s="114">
        <v>0.69791666666666663</v>
      </c>
      <c r="AW9" s="118"/>
    </row>
    <row r="10" spans="1:49" s="67" customFormat="1" ht="12" x14ac:dyDescent="0.3">
      <c r="A10" s="26">
        <v>44858</v>
      </c>
      <c r="B10" s="4"/>
      <c r="C10" s="5" t="s">
        <v>3954</v>
      </c>
      <c r="D10" s="5" t="s">
        <v>3929</v>
      </c>
      <c r="E10" s="5" t="s">
        <v>2109</v>
      </c>
      <c r="F10" s="5" t="s">
        <v>3955</v>
      </c>
      <c r="G10" s="5" t="s">
        <v>3956</v>
      </c>
      <c r="H10" s="5">
        <v>5014</v>
      </c>
      <c r="I10" s="5" t="s">
        <v>3957</v>
      </c>
      <c r="J10" s="27">
        <v>44858</v>
      </c>
      <c r="K10" s="4" t="s">
        <v>607</v>
      </c>
      <c r="L10" s="5">
        <v>62526</v>
      </c>
      <c r="M10" s="4">
        <v>2</v>
      </c>
      <c r="N10" s="4" t="s">
        <v>2126</v>
      </c>
      <c r="O10" s="31">
        <v>2190</v>
      </c>
      <c r="P10" s="4"/>
      <c r="Q10" s="28">
        <v>343426.05</v>
      </c>
      <c r="R10" s="4" t="s">
        <v>3958</v>
      </c>
      <c r="S10" s="4" t="s">
        <v>610</v>
      </c>
      <c r="T10" s="4"/>
      <c r="U10" s="8" t="s">
        <v>3959</v>
      </c>
      <c r="V10" s="4" t="s">
        <v>2199</v>
      </c>
      <c r="W10" s="29" t="s">
        <v>3960</v>
      </c>
      <c r="X10" s="29"/>
      <c r="Y10" s="26">
        <v>44860</v>
      </c>
      <c r="Z10" s="33" t="s">
        <v>1010</v>
      </c>
      <c r="AA10" s="4"/>
      <c r="AB10" s="30">
        <v>44859</v>
      </c>
      <c r="AC10" s="4">
        <v>158700</v>
      </c>
      <c r="AD10" s="28">
        <v>1990</v>
      </c>
      <c r="AE10" s="28">
        <v>273.12</v>
      </c>
      <c r="AF10" s="28">
        <v>171.09</v>
      </c>
      <c r="AG10" s="28">
        <v>243.43</v>
      </c>
      <c r="AH10" s="28"/>
      <c r="AI10" s="28"/>
      <c r="AJ10" s="28"/>
      <c r="AK10" s="28">
        <v>250</v>
      </c>
      <c r="AL10" s="28"/>
      <c r="AM10" s="28"/>
      <c r="AN10" s="28">
        <v>402.63</v>
      </c>
      <c r="AO10" s="28"/>
      <c r="AP10" s="28">
        <v>25</v>
      </c>
      <c r="AQ10" s="28">
        <v>3355.27</v>
      </c>
      <c r="AR10" s="28">
        <v>3355.27</v>
      </c>
      <c r="AS10" s="7"/>
      <c r="AT10" s="90" t="s">
        <v>395</v>
      </c>
      <c r="AU10" s="70">
        <v>0.5</v>
      </c>
      <c r="AV10" s="114">
        <v>0.6645833333333333</v>
      </c>
      <c r="AW10" s="117"/>
    </row>
    <row r="11" spans="1:49" s="67" customFormat="1" ht="12" x14ac:dyDescent="0.3">
      <c r="A11" s="60">
        <v>44853</v>
      </c>
      <c r="B11" s="48"/>
      <c r="C11" s="59" t="s">
        <v>3961</v>
      </c>
      <c r="D11" s="59" t="s">
        <v>3962</v>
      </c>
      <c r="E11" s="59" t="s">
        <v>2109</v>
      </c>
      <c r="F11" s="59" t="s">
        <v>3963</v>
      </c>
      <c r="G11" s="59" t="s">
        <v>3964</v>
      </c>
      <c r="H11" s="59">
        <v>5010</v>
      </c>
      <c r="I11" s="59" t="s">
        <v>3965</v>
      </c>
      <c r="J11" s="61">
        <v>44853</v>
      </c>
      <c r="K11" s="48" t="s">
        <v>607</v>
      </c>
      <c r="L11" s="59">
        <v>62501</v>
      </c>
      <c r="M11" s="48">
        <v>1</v>
      </c>
      <c r="N11" s="48" t="s">
        <v>2126</v>
      </c>
      <c r="O11" s="62">
        <v>1744</v>
      </c>
      <c r="P11" s="48"/>
      <c r="Q11" s="63">
        <v>32906.17</v>
      </c>
      <c r="R11" s="48" t="s">
        <v>609</v>
      </c>
      <c r="S11" s="48" t="s">
        <v>610</v>
      </c>
      <c r="T11" s="48"/>
      <c r="U11" s="48" t="s">
        <v>3966</v>
      </c>
      <c r="V11" s="48" t="s">
        <v>564</v>
      </c>
      <c r="W11" s="64" t="s">
        <v>3946</v>
      </c>
      <c r="X11" s="64"/>
      <c r="Y11" s="60">
        <v>44859</v>
      </c>
      <c r="Z11" s="65" t="s">
        <v>1010</v>
      </c>
      <c r="AA11" s="48"/>
      <c r="AB11" s="64">
        <v>44855</v>
      </c>
      <c r="AC11" s="48">
        <v>158311</v>
      </c>
      <c r="AD11" s="63">
        <v>1990</v>
      </c>
      <c r="AE11" s="63">
        <v>248.31</v>
      </c>
      <c r="AF11" s="63">
        <v>171.09</v>
      </c>
      <c r="AG11" s="63"/>
      <c r="AH11" s="63"/>
      <c r="AI11" s="63"/>
      <c r="AJ11" s="63"/>
      <c r="AK11" s="63">
        <v>250</v>
      </c>
      <c r="AL11" s="63"/>
      <c r="AM11" s="63"/>
      <c r="AN11" s="63">
        <v>366.05</v>
      </c>
      <c r="AO11" s="63"/>
      <c r="AP11" s="63">
        <v>25</v>
      </c>
      <c r="AQ11" s="63">
        <v>3050.45</v>
      </c>
      <c r="AR11" s="63">
        <v>3050.45</v>
      </c>
      <c r="AS11" s="66"/>
      <c r="AT11" s="90" t="s">
        <v>395</v>
      </c>
      <c r="AU11" s="70">
        <v>0.42499999999999999</v>
      </c>
      <c r="AV11" s="114">
        <v>0.59930555555555554</v>
      </c>
      <c r="AW11" s="118"/>
    </row>
    <row r="12" spans="1:49" s="10" customFormat="1" ht="12" x14ac:dyDescent="0.3">
      <c r="A12" s="60">
        <v>44852</v>
      </c>
      <c r="B12" s="48"/>
      <c r="C12" s="59" t="s">
        <v>3967</v>
      </c>
      <c r="D12" s="59" t="s">
        <v>3968</v>
      </c>
      <c r="E12" s="59" t="s">
        <v>2109</v>
      </c>
      <c r="F12" s="59" t="s">
        <v>3969</v>
      </c>
      <c r="G12" s="59" t="s">
        <v>3970</v>
      </c>
      <c r="H12" s="59">
        <v>5010</v>
      </c>
      <c r="I12" s="59">
        <v>4700089710</v>
      </c>
      <c r="J12" s="61">
        <v>44852</v>
      </c>
      <c r="K12" s="48" t="s">
        <v>607</v>
      </c>
      <c r="L12" s="59">
        <v>62486</v>
      </c>
      <c r="M12" s="48">
        <v>4</v>
      </c>
      <c r="N12" s="48" t="s">
        <v>648</v>
      </c>
      <c r="O12" s="62">
        <v>10260</v>
      </c>
      <c r="P12" s="48"/>
      <c r="Q12" s="63">
        <v>175011.24</v>
      </c>
      <c r="R12" s="48" t="s">
        <v>609</v>
      </c>
      <c r="S12" s="48" t="s">
        <v>610</v>
      </c>
      <c r="T12" s="48"/>
      <c r="U12" s="48" t="s">
        <v>3971</v>
      </c>
      <c r="V12" s="48"/>
      <c r="W12" s="64">
        <v>44859</v>
      </c>
      <c r="X12" s="64"/>
      <c r="Y12" s="60">
        <v>44860</v>
      </c>
      <c r="Z12" s="65" t="s">
        <v>628</v>
      </c>
      <c r="AA12" s="48"/>
      <c r="AB12" s="64">
        <v>44859</v>
      </c>
      <c r="AC12" s="48">
        <v>158583</v>
      </c>
      <c r="AD12" s="63">
        <v>2755</v>
      </c>
      <c r="AE12" s="63">
        <v>387.9</v>
      </c>
      <c r="AF12" s="63">
        <v>362.64</v>
      </c>
      <c r="AG12" s="63">
        <v>75.010000000000005</v>
      </c>
      <c r="AH12" s="63"/>
      <c r="AI12" s="63"/>
      <c r="AJ12" s="63"/>
      <c r="AK12" s="63">
        <v>250</v>
      </c>
      <c r="AL12" s="63">
        <v>338</v>
      </c>
      <c r="AM12" s="63"/>
      <c r="AN12" s="63">
        <v>571.85</v>
      </c>
      <c r="AO12" s="63"/>
      <c r="AP12" s="63">
        <v>25</v>
      </c>
      <c r="AQ12" s="63">
        <v>4765.3999999999996</v>
      </c>
      <c r="AR12" s="63">
        <v>4765.3999999999996</v>
      </c>
      <c r="AS12" s="66"/>
      <c r="AT12" s="90" t="s">
        <v>395</v>
      </c>
      <c r="AU12" s="70">
        <v>0.57916666666666672</v>
      </c>
      <c r="AV12" s="114">
        <v>0.71597222222222223</v>
      </c>
      <c r="AW12" s="118"/>
    </row>
    <row r="13" spans="1:49" s="67" customFormat="1" ht="12" customHeight="1" x14ac:dyDescent="0.35">
      <c r="A13" s="26">
        <v>44820</v>
      </c>
      <c r="B13" s="4"/>
      <c r="C13" s="1" t="s">
        <v>3972</v>
      </c>
      <c r="D13" s="5" t="s">
        <v>3929</v>
      </c>
      <c r="E13" s="5" t="s">
        <v>2109</v>
      </c>
      <c r="F13" s="5" t="s">
        <v>3973</v>
      </c>
      <c r="G13" s="5" t="s">
        <v>3974</v>
      </c>
      <c r="H13" s="5">
        <v>5002</v>
      </c>
      <c r="I13" s="5">
        <v>4700085545</v>
      </c>
      <c r="J13" s="27"/>
      <c r="K13" s="4" t="s">
        <v>607</v>
      </c>
      <c r="L13" s="5">
        <v>62168</v>
      </c>
      <c r="M13" s="4">
        <v>25</v>
      </c>
      <c r="N13" s="4" t="s">
        <v>2126</v>
      </c>
      <c r="O13" s="31">
        <v>9541</v>
      </c>
      <c r="P13" s="4"/>
      <c r="Q13" s="28">
        <v>649270.07999999996</v>
      </c>
      <c r="R13" s="8" t="s">
        <v>609</v>
      </c>
      <c r="S13" s="8" t="s">
        <v>610</v>
      </c>
      <c r="T13" s="4"/>
      <c r="U13" s="8" t="s">
        <v>3975</v>
      </c>
      <c r="V13" s="4" t="s">
        <v>623</v>
      </c>
      <c r="W13" s="29" t="s">
        <v>3976</v>
      </c>
      <c r="X13" s="29"/>
      <c r="Y13" s="26">
        <v>44824</v>
      </c>
      <c r="Z13" s="33" t="s">
        <v>628</v>
      </c>
      <c r="AA13" s="4"/>
      <c r="AB13" s="30">
        <v>44823</v>
      </c>
      <c r="AC13" s="4">
        <v>153663</v>
      </c>
      <c r="AD13" s="28">
        <v>2755</v>
      </c>
      <c r="AE13" s="28">
        <v>393.89</v>
      </c>
      <c r="AF13" s="28">
        <v>285.14</v>
      </c>
      <c r="AG13" s="28">
        <v>549.27</v>
      </c>
      <c r="AH13" s="28"/>
      <c r="AI13" s="28"/>
      <c r="AJ13" s="28"/>
      <c r="AK13" s="28">
        <v>250</v>
      </c>
      <c r="AL13" s="28"/>
      <c r="AM13" s="28"/>
      <c r="AN13" s="28">
        <v>580.67999999999995</v>
      </c>
      <c r="AO13" s="28"/>
      <c r="AP13" s="28">
        <v>25</v>
      </c>
      <c r="AQ13" s="28">
        <v>4838.9799999999996</v>
      </c>
      <c r="AR13" s="28">
        <v>4838.9799999999996</v>
      </c>
      <c r="AS13" s="7"/>
      <c r="AT13" s="90"/>
      <c r="AU13" s="70"/>
      <c r="AV13" s="114"/>
      <c r="AW13" s="117"/>
    </row>
    <row r="17" spans="1:48" s="10" customFormat="1" ht="12" x14ac:dyDescent="0.3">
      <c r="A17" s="26">
        <v>44825</v>
      </c>
      <c r="B17" s="4"/>
      <c r="C17" s="5" t="s">
        <v>3977</v>
      </c>
      <c r="D17" s="5" t="s">
        <v>3978</v>
      </c>
      <c r="E17" s="5" t="s">
        <v>560</v>
      </c>
      <c r="F17" s="5" t="s">
        <v>3979</v>
      </c>
      <c r="G17" s="5" t="s">
        <v>3980</v>
      </c>
      <c r="H17" s="5">
        <v>5010</v>
      </c>
      <c r="I17" s="5" t="s">
        <v>3981</v>
      </c>
      <c r="J17" s="27">
        <v>44825</v>
      </c>
      <c r="K17" s="4" t="s">
        <v>607</v>
      </c>
      <c r="L17" s="5">
        <v>62208</v>
      </c>
      <c r="M17" s="4">
        <v>3</v>
      </c>
      <c r="N17" s="4" t="s">
        <v>3982</v>
      </c>
      <c r="O17" s="31">
        <v>11736</v>
      </c>
      <c r="P17" s="4"/>
      <c r="Q17" s="28">
        <v>202048.97</v>
      </c>
      <c r="R17" s="4" t="s">
        <v>609</v>
      </c>
      <c r="S17" s="4" t="s">
        <v>610</v>
      </c>
      <c r="T17" s="4"/>
      <c r="U17" s="8" t="s">
        <v>3983</v>
      </c>
      <c r="V17" s="4" t="s">
        <v>564</v>
      </c>
      <c r="W17" s="29" t="s">
        <v>3984</v>
      </c>
      <c r="X17" s="29"/>
      <c r="Y17" s="26">
        <v>44831</v>
      </c>
      <c r="Z17" s="33" t="s">
        <v>628</v>
      </c>
      <c r="AA17" s="4"/>
      <c r="AB17" s="30">
        <v>44827</v>
      </c>
      <c r="AC17" s="4">
        <v>154518</v>
      </c>
      <c r="AD17" s="28">
        <v>2755</v>
      </c>
      <c r="AE17" s="28">
        <v>348.31</v>
      </c>
      <c r="AF17" s="28">
        <v>285.14</v>
      </c>
      <c r="AG17" s="28">
        <v>102.05</v>
      </c>
      <c r="AH17" s="28"/>
      <c r="AI17" s="28"/>
      <c r="AJ17" s="28"/>
      <c r="AK17" s="28">
        <v>250</v>
      </c>
      <c r="AL17" s="28"/>
      <c r="AM17" s="28"/>
      <c r="AN17" s="28">
        <v>513.48</v>
      </c>
      <c r="AO17" s="28"/>
      <c r="AP17" s="28">
        <v>25</v>
      </c>
      <c r="AQ17" s="28">
        <v>4278.9799999999996</v>
      </c>
      <c r="AR17" s="28">
        <v>4278.9799999999996</v>
      </c>
      <c r="AS17" s="7"/>
      <c r="AT17" s="90" t="s">
        <v>395</v>
      </c>
      <c r="AU17" s="70">
        <v>0.33333333333333331</v>
      </c>
      <c r="AV17" s="114">
        <v>0.44444444444444442</v>
      </c>
    </row>
    <row r="18" spans="1:48" s="10" customFormat="1" ht="12" x14ac:dyDescent="0.3">
      <c r="A18" s="26">
        <v>44825</v>
      </c>
      <c r="B18" s="4"/>
      <c r="C18" s="5" t="s">
        <v>3977</v>
      </c>
      <c r="D18" s="5" t="s">
        <v>3978</v>
      </c>
      <c r="E18" s="5" t="s">
        <v>560</v>
      </c>
      <c r="F18" s="5" t="s">
        <v>3979</v>
      </c>
      <c r="G18" s="5" t="s">
        <v>3980</v>
      </c>
      <c r="H18" s="5">
        <v>5010</v>
      </c>
      <c r="I18" s="5" t="s">
        <v>3981</v>
      </c>
      <c r="J18" s="27">
        <v>44825</v>
      </c>
      <c r="K18" s="4" t="s">
        <v>607</v>
      </c>
      <c r="L18" s="5">
        <v>62207</v>
      </c>
      <c r="M18" s="4">
        <v>3</v>
      </c>
      <c r="N18" s="4" t="s">
        <v>3982</v>
      </c>
      <c r="O18" s="31">
        <v>11736</v>
      </c>
      <c r="P18" s="4"/>
      <c r="Q18" s="28">
        <v>202048.97</v>
      </c>
      <c r="R18" s="4" t="s">
        <v>609</v>
      </c>
      <c r="S18" s="4" t="s">
        <v>610</v>
      </c>
      <c r="T18" s="4"/>
      <c r="U18" s="8" t="s">
        <v>3983</v>
      </c>
      <c r="V18" s="4" t="s">
        <v>564</v>
      </c>
      <c r="W18" s="29" t="s">
        <v>3984</v>
      </c>
      <c r="X18" s="29"/>
      <c r="Y18" s="26">
        <v>44830</v>
      </c>
      <c r="Z18" s="33" t="s">
        <v>628</v>
      </c>
      <c r="AA18" s="4"/>
      <c r="AB18" s="30">
        <v>44827</v>
      </c>
      <c r="AC18" s="4">
        <v>154519</v>
      </c>
      <c r="AD18" s="28">
        <v>2755</v>
      </c>
      <c r="AE18" s="28">
        <v>348.31</v>
      </c>
      <c r="AF18" s="28">
        <v>285.14</v>
      </c>
      <c r="AG18" s="28">
        <v>102.05</v>
      </c>
      <c r="AH18" s="28"/>
      <c r="AI18" s="28"/>
      <c r="AJ18" s="28"/>
      <c r="AK18" s="28">
        <v>250</v>
      </c>
      <c r="AL18" s="28"/>
      <c r="AM18" s="28"/>
      <c r="AN18" s="28">
        <v>513.48</v>
      </c>
      <c r="AO18" s="28"/>
      <c r="AP18" s="28">
        <v>25</v>
      </c>
      <c r="AQ18" s="28">
        <v>4278.9799999999996</v>
      </c>
      <c r="AR18" s="28">
        <v>4278.9799999999996</v>
      </c>
      <c r="AS18" s="7"/>
      <c r="AT18" s="90" t="s">
        <v>395</v>
      </c>
      <c r="AU18" s="70">
        <v>0.49305555555555558</v>
      </c>
      <c r="AV18" s="114">
        <v>0.58333333333333337</v>
      </c>
    </row>
    <row r="19" spans="1:48" s="10" customFormat="1" ht="12" x14ac:dyDescent="0.3">
      <c r="A19" s="26">
        <v>44825</v>
      </c>
      <c r="B19" s="4"/>
      <c r="C19" s="5" t="s">
        <v>3977</v>
      </c>
      <c r="D19" s="5" t="s">
        <v>3978</v>
      </c>
      <c r="E19" s="5" t="s">
        <v>560</v>
      </c>
      <c r="F19" s="5" t="s">
        <v>3979</v>
      </c>
      <c r="G19" s="5" t="s">
        <v>3980</v>
      </c>
      <c r="H19" s="5">
        <v>5010</v>
      </c>
      <c r="I19" s="5" t="s">
        <v>3981</v>
      </c>
      <c r="J19" s="27">
        <v>44825</v>
      </c>
      <c r="K19" s="4" t="s">
        <v>607</v>
      </c>
      <c r="L19" s="5">
        <v>62209</v>
      </c>
      <c r="M19" s="4">
        <v>3</v>
      </c>
      <c r="N19" s="4" t="s">
        <v>3982</v>
      </c>
      <c r="O19" s="31">
        <v>11736</v>
      </c>
      <c r="P19" s="4"/>
      <c r="Q19" s="28">
        <v>202048.96</v>
      </c>
      <c r="R19" s="4" t="s">
        <v>609</v>
      </c>
      <c r="S19" s="4" t="s">
        <v>610</v>
      </c>
      <c r="T19" s="4"/>
      <c r="U19" s="8" t="s">
        <v>3983</v>
      </c>
      <c r="V19" s="4" t="s">
        <v>564</v>
      </c>
      <c r="W19" s="29" t="s">
        <v>3984</v>
      </c>
      <c r="X19" s="29"/>
      <c r="Y19" s="26">
        <v>44831</v>
      </c>
      <c r="Z19" s="33" t="s">
        <v>628</v>
      </c>
      <c r="AA19" s="4"/>
      <c r="AB19" s="30">
        <v>44827</v>
      </c>
      <c r="AC19" s="4">
        <v>154517</v>
      </c>
      <c r="AD19" s="28">
        <v>2755</v>
      </c>
      <c r="AE19" s="28">
        <v>348.31</v>
      </c>
      <c r="AF19" s="28">
        <v>285.14</v>
      </c>
      <c r="AG19" s="28">
        <v>102.05</v>
      </c>
      <c r="AH19" s="28"/>
      <c r="AI19" s="28"/>
      <c r="AJ19" s="28"/>
      <c r="AK19" s="28">
        <v>250</v>
      </c>
      <c r="AL19" s="28"/>
      <c r="AM19" s="28"/>
      <c r="AN19" s="28">
        <v>513.48</v>
      </c>
      <c r="AO19" s="28"/>
      <c r="AP19" s="28">
        <v>25</v>
      </c>
      <c r="AQ19" s="28">
        <v>4278.9799999999996</v>
      </c>
      <c r="AR19" s="28">
        <v>4278.9799999999996</v>
      </c>
      <c r="AS19" s="7"/>
      <c r="AT19" s="90" t="s">
        <v>395</v>
      </c>
      <c r="AU19" s="70">
        <v>0.33333333333333331</v>
      </c>
      <c r="AV19" s="114">
        <v>0.44791666666666669</v>
      </c>
    </row>
    <row r="20" spans="1:48" s="10" customFormat="1" ht="12" x14ac:dyDescent="0.3">
      <c r="A20" s="26">
        <v>44826</v>
      </c>
      <c r="B20" s="4"/>
      <c r="C20" s="5" t="s">
        <v>3985</v>
      </c>
      <c r="D20" s="5" t="s">
        <v>3978</v>
      </c>
      <c r="E20" s="5" t="s">
        <v>560</v>
      </c>
      <c r="F20" s="5" t="s">
        <v>3986</v>
      </c>
      <c r="G20" s="5" t="s">
        <v>3987</v>
      </c>
      <c r="H20" s="5">
        <v>5010</v>
      </c>
      <c r="I20" s="5">
        <v>4700088743</v>
      </c>
      <c r="J20" s="27">
        <v>44834</v>
      </c>
      <c r="K20" s="4" t="s">
        <v>607</v>
      </c>
      <c r="L20" s="5">
        <v>62225</v>
      </c>
      <c r="M20" s="4">
        <v>12</v>
      </c>
      <c r="N20" s="4" t="s">
        <v>2126</v>
      </c>
      <c r="O20" s="31">
        <v>2760</v>
      </c>
      <c r="P20" s="4"/>
      <c r="Q20" s="28">
        <v>553286.06000000006</v>
      </c>
      <c r="R20" s="4" t="s">
        <v>609</v>
      </c>
      <c r="S20" s="4" t="s">
        <v>610</v>
      </c>
      <c r="T20" s="4"/>
      <c r="U20" s="8" t="s">
        <v>3988</v>
      </c>
      <c r="V20" s="4" t="s">
        <v>630</v>
      </c>
      <c r="W20" s="29" t="s">
        <v>3989</v>
      </c>
      <c r="X20" s="29"/>
      <c r="Y20" s="26">
        <v>44832</v>
      </c>
      <c r="Z20" s="33" t="s">
        <v>1010</v>
      </c>
      <c r="AA20" s="4"/>
      <c r="AB20" s="30">
        <v>44830</v>
      </c>
      <c r="AC20" s="4">
        <v>154691</v>
      </c>
      <c r="AD20" s="28">
        <v>1990</v>
      </c>
      <c r="AE20" s="28">
        <v>317.29000000000002</v>
      </c>
      <c r="AF20" s="28">
        <v>171.09</v>
      </c>
      <c r="AG20" s="28">
        <v>676.8</v>
      </c>
      <c r="AH20" s="28"/>
      <c r="AI20" s="28"/>
      <c r="AJ20" s="28"/>
      <c r="AK20" s="28">
        <v>250</v>
      </c>
      <c r="AL20" s="28"/>
      <c r="AM20" s="28"/>
      <c r="AN20" s="28">
        <v>467.75</v>
      </c>
      <c r="AO20" s="28"/>
      <c r="AP20" s="28">
        <v>25</v>
      </c>
      <c r="AQ20" s="28">
        <v>3897.93</v>
      </c>
      <c r="AR20" s="28">
        <v>3897.93</v>
      </c>
      <c r="AS20" s="7"/>
      <c r="AT20" s="90" t="s">
        <v>395</v>
      </c>
      <c r="AU20" s="70">
        <v>0.375</v>
      </c>
      <c r="AV20" s="114">
        <v>0.45833333333333331</v>
      </c>
    </row>
    <row r="21" spans="1:48" s="50" customFormat="1" ht="12" x14ac:dyDescent="0.3">
      <c r="A21" s="51">
        <v>44830</v>
      </c>
      <c r="B21" s="8"/>
      <c r="C21" s="52" t="s">
        <v>3990</v>
      </c>
      <c r="D21" s="52" t="s">
        <v>3991</v>
      </c>
      <c r="E21" s="52" t="s">
        <v>560</v>
      </c>
      <c r="F21" s="53" t="s">
        <v>3992</v>
      </c>
      <c r="G21" s="52" t="s">
        <v>3993</v>
      </c>
      <c r="H21" s="52">
        <v>5010</v>
      </c>
      <c r="I21" s="52">
        <v>4700089327</v>
      </c>
      <c r="J21" s="9">
        <v>44838</v>
      </c>
      <c r="K21" s="8" t="s">
        <v>607</v>
      </c>
      <c r="L21" s="52">
        <v>62279</v>
      </c>
      <c r="M21" s="8">
        <v>2</v>
      </c>
      <c r="N21" s="8" t="s">
        <v>3994</v>
      </c>
      <c r="O21" s="54">
        <v>3034</v>
      </c>
      <c r="P21" s="8"/>
      <c r="Q21" s="55">
        <v>70597.53</v>
      </c>
      <c r="R21" s="8" t="s">
        <v>609</v>
      </c>
      <c r="S21" s="8" t="s">
        <v>610</v>
      </c>
      <c r="T21" s="8"/>
      <c r="U21" s="8" t="s">
        <v>3995</v>
      </c>
      <c r="V21" s="8" t="s">
        <v>627</v>
      </c>
      <c r="W21" s="56" t="s">
        <v>3984</v>
      </c>
      <c r="X21" s="56"/>
      <c r="Y21" s="51">
        <v>44834</v>
      </c>
      <c r="Z21" s="57" t="s">
        <v>628</v>
      </c>
      <c r="AA21" s="8"/>
      <c r="AB21" s="58">
        <v>44832</v>
      </c>
      <c r="AC21" s="8">
        <v>155118</v>
      </c>
      <c r="AD21" s="55">
        <v>2755</v>
      </c>
      <c r="AE21" s="55">
        <v>337.91</v>
      </c>
      <c r="AF21" s="55">
        <v>285.14</v>
      </c>
      <c r="AG21" s="55"/>
      <c r="AH21" s="55"/>
      <c r="AI21" s="55"/>
      <c r="AJ21" s="55"/>
      <c r="AK21" s="55">
        <v>250</v>
      </c>
      <c r="AL21" s="55"/>
      <c r="AM21" s="55"/>
      <c r="AN21" s="55">
        <v>498.14</v>
      </c>
      <c r="AO21" s="55"/>
      <c r="AP21" s="55">
        <v>25</v>
      </c>
      <c r="AQ21" s="55">
        <v>4151.1899999999996</v>
      </c>
      <c r="AR21" s="55">
        <v>4151.1899999999996</v>
      </c>
      <c r="AS21" s="36"/>
      <c r="AT21" s="90" t="s">
        <v>395</v>
      </c>
      <c r="AU21" s="70">
        <v>0.71875</v>
      </c>
      <c r="AV21" s="114">
        <v>0.83333333333333337</v>
      </c>
    </row>
    <row r="22" spans="1:48" s="47" customFormat="1" ht="12" x14ac:dyDescent="0.3">
      <c r="A22" s="37">
        <v>44834</v>
      </c>
      <c r="B22" s="38"/>
      <c r="C22" s="39" t="s">
        <v>3996</v>
      </c>
      <c r="D22" s="39" t="s">
        <v>3968</v>
      </c>
      <c r="E22" s="39" t="s">
        <v>2109</v>
      </c>
      <c r="F22" s="39" t="s">
        <v>3997</v>
      </c>
      <c r="G22" s="39" t="s">
        <v>3998</v>
      </c>
      <c r="H22" s="39">
        <v>5014</v>
      </c>
      <c r="I22" s="39" t="s">
        <v>3999</v>
      </c>
      <c r="J22" s="40">
        <v>44834</v>
      </c>
      <c r="K22" s="38" t="s">
        <v>607</v>
      </c>
      <c r="L22" s="39">
        <v>62311</v>
      </c>
      <c r="M22" s="38">
        <v>64</v>
      </c>
      <c r="N22" s="38" t="s">
        <v>4000</v>
      </c>
      <c r="O22" s="41">
        <v>21934</v>
      </c>
      <c r="P22" s="38"/>
      <c r="Q22" s="42">
        <v>302408.7</v>
      </c>
      <c r="R22" s="38" t="s">
        <v>609</v>
      </c>
      <c r="S22" s="38" t="s">
        <v>610</v>
      </c>
      <c r="T22" s="38"/>
      <c r="U22" s="48" t="s">
        <v>4001</v>
      </c>
      <c r="V22" s="38" t="s">
        <v>4002</v>
      </c>
      <c r="W22" s="43" t="s">
        <v>4003</v>
      </c>
      <c r="X22" s="43"/>
      <c r="Y22" s="37">
        <v>44839</v>
      </c>
      <c r="Z22" s="44" t="s">
        <v>628</v>
      </c>
      <c r="AA22" s="38"/>
      <c r="AB22" s="45">
        <v>44837</v>
      </c>
      <c r="AC22" s="38">
        <v>155714</v>
      </c>
      <c r="AD22" s="42">
        <v>2755</v>
      </c>
      <c r="AE22" s="42">
        <v>358.54</v>
      </c>
      <c r="AF22" s="42">
        <v>285.14</v>
      </c>
      <c r="AG22" s="42">
        <v>202.41</v>
      </c>
      <c r="AH22" s="42"/>
      <c r="AI22" s="42"/>
      <c r="AJ22" s="42"/>
      <c r="AK22" s="42">
        <v>250</v>
      </c>
      <c r="AN22" s="42">
        <v>528.55999999999995</v>
      </c>
      <c r="AO22" s="42"/>
      <c r="AP22" s="42">
        <v>25</v>
      </c>
      <c r="AQ22" s="42">
        <v>4404.6499999999996</v>
      </c>
      <c r="AR22" s="42">
        <v>4404.6499999999996</v>
      </c>
      <c r="AS22" s="46"/>
      <c r="AT22" s="90" t="s">
        <v>395</v>
      </c>
      <c r="AU22" s="70">
        <v>0.375</v>
      </c>
      <c r="AV22" s="114">
        <v>0.64583333333333337</v>
      </c>
    </row>
    <row r="23" spans="1:48" s="47" customFormat="1" ht="12" x14ac:dyDescent="0.3">
      <c r="A23" s="37">
        <v>44837</v>
      </c>
      <c r="B23" s="38"/>
      <c r="C23" s="39" t="s">
        <v>4004</v>
      </c>
      <c r="D23" s="39" t="s">
        <v>4005</v>
      </c>
      <c r="E23" s="39" t="s">
        <v>2109</v>
      </c>
      <c r="F23" s="39" t="s">
        <v>4006</v>
      </c>
      <c r="G23" s="39" t="s">
        <v>4007</v>
      </c>
      <c r="H23" s="39">
        <v>5011</v>
      </c>
      <c r="I23" s="39" t="s">
        <v>4008</v>
      </c>
      <c r="J23" s="40">
        <v>44840</v>
      </c>
      <c r="K23" s="38" t="s">
        <v>607</v>
      </c>
      <c r="L23" s="39">
        <v>62313</v>
      </c>
      <c r="M23" s="38">
        <v>4</v>
      </c>
      <c r="N23" s="38" t="s">
        <v>4009</v>
      </c>
      <c r="O23" s="41">
        <v>483.07600000000002</v>
      </c>
      <c r="P23" s="38"/>
      <c r="Q23" s="42">
        <v>139837.57</v>
      </c>
      <c r="R23" s="38" t="s">
        <v>609</v>
      </c>
      <c r="S23" s="38" t="s">
        <v>610</v>
      </c>
      <c r="T23" s="38"/>
      <c r="U23" s="48" t="s">
        <v>4010</v>
      </c>
      <c r="V23" s="38" t="s">
        <v>4011</v>
      </c>
      <c r="W23" s="43" t="s">
        <v>4003</v>
      </c>
      <c r="X23" s="43"/>
      <c r="Y23" s="37">
        <v>44839</v>
      </c>
      <c r="Z23" s="44">
        <v>0.75</v>
      </c>
      <c r="AA23" s="38"/>
      <c r="AB23" s="45">
        <v>44837</v>
      </c>
      <c r="AC23" s="38">
        <v>155746</v>
      </c>
      <c r="AD23" s="42">
        <v>392</v>
      </c>
      <c r="AE23" s="42" t="s">
        <v>4012</v>
      </c>
      <c r="AF23" s="42">
        <v>114.06</v>
      </c>
      <c r="AG23" s="42"/>
      <c r="AH23" s="42"/>
      <c r="AI23" s="42"/>
      <c r="AJ23" s="42"/>
      <c r="AK23" s="42">
        <v>250</v>
      </c>
      <c r="AN23" s="42">
        <v>135.04</v>
      </c>
      <c r="AO23" s="42">
        <v>5.4101900000000001</v>
      </c>
      <c r="AP23" s="42">
        <v>25</v>
      </c>
      <c r="AQ23" s="42">
        <v>1125.31</v>
      </c>
      <c r="AR23" s="42">
        <v>1125.31</v>
      </c>
      <c r="AS23" s="46" t="s">
        <v>4013</v>
      </c>
      <c r="AT23" s="90" t="s">
        <v>395</v>
      </c>
      <c r="AU23" s="70">
        <v>0.33333333333333331</v>
      </c>
      <c r="AV23" s="114">
        <v>0.41666666666666669</v>
      </c>
    </row>
    <row r="24" spans="1:48" s="47" customFormat="1" ht="12" x14ac:dyDescent="0.3">
      <c r="A24" s="37">
        <v>44837</v>
      </c>
      <c r="B24" s="38"/>
      <c r="C24" s="39" t="s">
        <v>4014</v>
      </c>
      <c r="D24" s="39" t="s">
        <v>4005</v>
      </c>
      <c r="E24" s="39" t="s">
        <v>2109</v>
      </c>
      <c r="F24" s="39" t="s">
        <v>4015</v>
      </c>
      <c r="G24" s="39" t="s">
        <v>4016</v>
      </c>
      <c r="H24" s="39">
        <v>5010</v>
      </c>
      <c r="I24" s="39">
        <v>4700088733</v>
      </c>
      <c r="J24" s="40">
        <v>44850</v>
      </c>
      <c r="K24" s="38" t="s">
        <v>607</v>
      </c>
      <c r="L24" s="39">
        <v>62319</v>
      </c>
      <c r="M24" s="38">
        <v>1</v>
      </c>
      <c r="N24" s="38" t="s">
        <v>4017</v>
      </c>
      <c r="O24" s="41">
        <v>2672.54</v>
      </c>
      <c r="P24" s="38"/>
      <c r="Q24" s="42">
        <v>1081913.2</v>
      </c>
      <c r="R24" s="38" t="s">
        <v>609</v>
      </c>
      <c r="S24" s="38" t="s">
        <v>647</v>
      </c>
      <c r="T24" s="38" t="s">
        <v>4018</v>
      </c>
      <c r="U24" s="48" t="s">
        <v>4019</v>
      </c>
      <c r="V24" s="38"/>
      <c r="W24" s="43" t="s">
        <v>4020</v>
      </c>
      <c r="X24" s="43"/>
      <c r="Y24" s="37">
        <v>44839</v>
      </c>
      <c r="Z24" s="44" t="s">
        <v>628</v>
      </c>
      <c r="AA24" s="38"/>
      <c r="AB24" s="45">
        <v>44838</v>
      </c>
      <c r="AC24" s="38">
        <v>155997</v>
      </c>
      <c r="AD24" s="42">
        <v>1749</v>
      </c>
      <c r="AE24" s="42">
        <v>405.69</v>
      </c>
      <c r="AF24" s="42">
        <v>289.25</v>
      </c>
      <c r="AG24" s="42">
        <v>931.91</v>
      </c>
      <c r="AH24" s="42"/>
      <c r="AI24" s="42"/>
      <c r="AJ24" s="42">
        <v>985</v>
      </c>
      <c r="AK24" s="42"/>
      <c r="AL24" s="42"/>
      <c r="AM24" s="42"/>
      <c r="AN24" s="42">
        <v>598.07000000000005</v>
      </c>
      <c r="AO24" s="42"/>
      <c r="AP24" s="42">
        <v>25</v>
      </c>
      <c r="AQ24" s="42">
        <v>4983.92</v>
      </c>
      <c r="AR24" s="42">
        <v>4983.92</v>
      </c>
      <c r="AS24" s="46"/>
      <c r="AT24" s="90" t="s">
        <v>395</v>
      </c>
      <c r="AU24" s="70">
        <v>0.55833333333333335</v>
      </c>
      <c r="AV24" s="114">
        <v>0.78402777777777777</v>
      </c>
    </row>
    <row r="25" spans="1:48" s="47" customFormat="1" ht="12" x14ac:dyDescent="0.3">
      <c r="A25" s="37">
        <v>44837</v>
      </c>
      <c r="B25" s="38"/>
      <c r="C25" s="39" t="s">
        <v>4021</v>
      </c>
      <c r="D25" s="39" t="s">
        <v>3962</v>
      </c>
      <c r="E25" s="39" t="s">
        <v>2109</v>
      </c>
      <c r="F25" s="39" t="s">
        <v>4022</v>
      </c>
      <c r="G25" s="39" t="s">
        <v>4023</v>
      </c>
      <c r="H25" s="39">
        <v>5010</v>
      </c>
      <c r="I25" s="39">
        <v>4700088612</v>
      </c>
      <c r="J25" s="40">
        <v>44844</v>
      </c>
      <c r="K25" s="38" t="s">
        <v>607</v>
      </c>
      <c r="L25" s="39">
        <v>62326</v>
      </c>
      <c r="M25" s="38">
        <v>9</v>
      </c>
      <c r="N25" s="38" t="s">
        <v>648</v>
      </c>
      <c r="O25" s="41">
        <v>1871.9749999999999</v>
      </c>
      <c r="P25" s="38"/>
      <c r="Q25" s="42">
        <v>208934.74</v>
      </c>
      <c r="R25" s="38" t="s">
        <v>609</v>
      </c>
      <c r="S25" s="38" t="s">
        <v>610</v>
      </c>
      <c r="T25" s="38"/>
      <c r="U25" s="48" t="s">
        <v>4024</v>
      </c>
      <c r="V25" s="38" t="s">
        <v>643</v>
      </c>
      <c r="W25" s="43" t="s">
        <v>4025</v>
      </c>
      <c r="X25" s="43"/>
      <c r="Y25" s="37">
        <v>44840</v>
      </c>
      <c r="Z25" s="44" t="s">
        <v>628</v>
      </c>
      <c r="AA25" s="38"/>
      <c r="AB25" s="45">
        <v>44838</v>
      </c>
      <c r="AC25" s="38">
        <v>155954</v>
      </c>
      <c r="AD25" s="42">
        <v>2755</v>
      </c>
      <c r="AE25" s="42">
        <v>349.01</v>
      </c>
      <c r="AF25" s="42">
        <v>285.14</v>
      </c>
      <c r="AG25" s="42">
        <v>108.93</v>
      </c>
      <c r="AH25" s="42"/>
      <c r="AI25" s="42"/>
      <c r="AJ25" s="42"/>
      <c r="AK25" s="42">
        <v>250</v>
      </c>
      <c r="AN25" s="42">
        <v>514.51</v>
      </c>
      <c r="AO25" s="42"/>
      <c r="AP25" s="42">
        <v>25</v>
      </c>
      <c r="AQ25" s="42">
        <v>4287.59</v>
      </c>
      <c r="AR25" s="42">
        <v>4287.59</v>
      </c>
      <c r="AS25" s="46"/>
      <c r="AT25" s="90" t="s">
        <v>395</v>
      </c>
      <c r="AU25" s="70">
        <v>0.375</v>
      </c>
      <c r="AV25" s="114">
        <v>0.625</v>
      </c>
    </row>
    <row r="26" spans="1:48" s="47" customFormat="1" ht="12" x14ac:dyDescent="0.3">
      <c r="A26" s="37">
        <v>44838</v>
      </c>
      <c r="B26" s="38"/>
      <c r="C26" s="39" t="s">
        <v>4026</v>
      </c>
      <c r="D26" s="39" t="s">
        <v>4005</v>
      </c>
      <c r="E26" s="39" t="s">
        <v>2109</v>
      </c>
      <c r="F26" s="39" t="s">
        <v>4027</v>
      </c>
      <c r="G26" s="39" t="s">
        <v>4028</v>
      </c>
      <c r="H26" s="39">
        <v>5014</v>
      </c>
      <c r="I26" s="39" t="s">
        <v>4029</v>
      </c>
      <c r="J26" s="40" t="s">
        <v>1028</v>
      </c>
      <c r="K26" s="38" t="s">
        <v>607</v>
      </c>
      <c r="L26" s="39">
        <v>62331</v>
      </c>
      <c r="M26" s="38">
        <v>1</v>
      </c>
      <c r="N26" s="38" t="s">
        <v>648</v>
      </c>
      <c r="O26" s="41">
        <v>207.745</v>
      </c>
      <c r="P26" s="38"/>
      <c r="Q26" s="42">
        <v>24755.919999999998</v>
      </c>
      <c r="R26" s="38" t="s">
        <v>609</v>
      </c>
      <c r="S26" s="38" t="s">
        <v>610</v>
      </c>
      <c r="T26" s="38"/>
      <c r="U26" s="48" t="s">
        <v>4030</v>
      </c>
      <c r="V26" s="38" t="s">
        <v>649</v>
      </c>
      <c r="W26" s="43" t="s">
        <v>4031</v>
      </c>
      <c r="X26" s="43"/>
      <c r="Y26" s="37">
        <v>44840</v>
      </c>
      <c r="Z26" s="44" t="s">
        <v>628</v>
      </c>
      <c r="AA26" s="38"/>
      <c r="AB26" s="45">
        <v>44839</v>
      </c>
      <c r="AC26" s="38">
        <v>156109</v>
      </c>
      <c r="AD26" s="42">
        <v>160.88999999999999</v>
      </c>
      <c r="AE26" s="42">
        <v>60.97</v>
      </c>
      <c r="AF26" s="42">
        <v>114.06</v>
      </c>
      <c r="AG26" s="42"/>
      <c r="AH26" s="42"/>
      <c r="AI26" s="42"/>
      <c r="AJ26" s="42"/>
      <c r="AK26" s="42">
        <v>250</v>
      </c>
      <c r="AL26" s="47">
        <v>48.27</v>
      </c>
      <c r="AN26" s="42">
        <v>89.89</v>
      </c>
      <c r="AO26" s="42">
        <v>5.1630799999999999</v>
      </c>
      <c r="AP26" s="42">
        <v>25</v>
      </c>
      <c r="AQ26" s="42">
        <v>749.08</v>
      </c>
      <c r="AR26" s="42">
        <v>749.08</v>
      </c>
      <c r="AS26" s="46" t="s">
        <v>4032</v>
      </c>
      <c r="AT26" s="90" t="s">
        <v>395</v>
      </c>
      <c r="AU26" s="70">
        <v>0.58333333333333337</v>
      </c>
      <c r="AV26" s="114">
        <v>0.75</v>
      </c>
    </row>
    <row r="27" spans="1:48" s="47" customFormat="1" ht="12" x14ac:dyDescent="0.3">
      <c r="A27" s="37">
        <v>44838</v>
      </c>
      <c r="B27" s="38"/>
      <c r="C27" s="39" t="s">
        <v>4033</v>
      </c>
      <c r="D27" s="39" t="s">
        <v>4034</v>
      </c>
      <c r="E27" s="39" t="s">
        <v>2109</v>
      </c>
      <c r="F27" s="39" t="s">
        <v>4035</v>
      </c>
      <c r="G27" s="39" t="s">
        <v>4036</v>
      </c>
      <c r="H27" s="39">
        <v>5014</v>
      </c>
      <c r="I27" s="39">
        <v>4700085795</v>
      </c>
      <c r="J27" s="40">
        <v>44838</v>
      </c>
      <c r="K27" s="38" t="s">
        <v>607</v>
      </c>
      <c r="L27" s="39">
        <v>62332</v>
      </c>
      <c r="M27" s="38">
        <v>5</v>
      </c>
      <c r="N27" s="38" t="s">
        <v>648</v>
      </c>
      <c r="O27" s="41">
        <v>657.71</v>
      </c>
      <c r="P27" s="38"/>
      <c r="Q27" s="42">
        <v>166952.57999999999</v>
      </c>
      <c r="R27" s="38" t="s">
        <v>609</v>
      </c>
      <c r="S27" s="38" t="s">
        <v>610</v>
      </c>
      <c r="T27" s="38"/>
      <c r="U27" s="48" t="s">
        <v>4037</v>
      </c>
      <c r="V27" s="38" t="s">
        <v>2812</v>
      </c>
      <c r="W27" s="43" t="s">
        <v>4038</v>
      </c>
      <c r="X27" s="43"/>
      <c r="Y27" s="37">
        <v>44840</v>
      </c>
      <c r="Z27" s="44" t="s">
        <v>1010</v>
      </c>
      <c r="AA27" s="38"/>
      <c r="AB27" s="45">
        <v>44839</v>
      </c>
      <c r="AC27" s="38">
        <v>156112</v>
      </c>
      <c r="AD27" s="42">
        <v>1990</v>
      </c>
      <c r="AE27" s="42">
        <v>255.13</v>
      </c>
      <c r="AF27" s="42">
        <v>171.09</v>
      </c>
      <c r="AG27" s="42">
        <v>66.95</v>
      </c>
      <c r="AH27" s="42"/>
      <c r="AI27" s="42"/>
      <c r="AJ27" s="42"/>
      <c r="AK27" s="42">
        <v>250</v>
      </c>
      <c r="AN27" s="42">
        <v>376.11</v>
      </c>
      <c r="AO27" s="42"/>
      <c r="AP27" s="42">
        <v>25</v>
      </c>
      <c r="AQ27" s="42">
        <v>3134.28</v>
      </c>
      <c r="AR27" s="42">
        <v>3134.28</v>
      </c>
      <c r="AS27" s="46"/>
      <c r="AT27" s="90" t="s">
        <v>395</v>
      </c>
      <c r="AU27" s="70">
        <v>0.58333333333333337</v>
      </c>
      <c r="AV27" s="114">
        <v>0.75</v>
      </c>
    </row>
    <row r="28" spans="1:48" s="47" customFormat="1" ht="12" x14ac:dyDescent="0.3">
      <c r="A28" s="74">
        <v>44839</v>
      </c>
      <c r="B28" s="75"/>
      <c r="C28" s="76" t="s">
        <v>4039</v>
      </c>
      <c r="D28" s="76" t="s">
        <v>3968</v>
      </c>
      <c r="E28" s="76" t="s">
        <v>2109</v>
      </c>
      <c r="F28" s="76" t="s">
        <v>4040</v>
      </c>
      <c r="G28" s="76" t="s">
        <v>4041</v>
      </c>
      <c r="H28" s="76">
        <v>5010</v>
      </c>
      <c r="I28" s="76">
        <v>4700089873</v>
      </c>
      <c r="J28" s="77">
        <v>44839</v>
      </c>
      <c r="K28" s="75" t="s">
        <v>607</v>
      </c>
      <c r="L28" s="76">
        <v>62346</v>
      </c>
      <c r="M28" s="75">
        <v>6</v>
      </c>
      <c r="N28" s="75" t="s">
        <v>648</v>
      </c>
      <c r="O28" s="78">
        <v>24760</v>
      </c>
      <c r="P28" s="75"/>
      <c r="Q28" s="79">
        <v>418572.47</v>
      </c>
      <c r="R28" s="75" t="s">
        <v>609</v>
      </c>
      <c r="S28" s="75" t="s">
        <v>610</v>
      </c>
      <c r="T28" s="75"/>
      <c r="U28" s="75" t="s">
        <v>4042</v>
      </c>
      <c r="V28" s="75" t="s">
        <v>564</v>
      </c>
      <c r="W28" s="84" t="s">
        <v>4043</v>
      </c>
      <c r="X28" s="84"/>
      <c r="Y28" s="74">
        <v>44844</v>
      </c>
      <c r="Z28" s="83" t="s">
        <v>628</v>
      </c>
      <c r="AA28" s="75"/>
      <c r="AB28" s="80">
        <v>44840</v>
      </c>
      <c r="AC28" s="75">
        <v>156272</v>
      </c>
      <c r="AD28" s="79">
        <v>2755</v>
      </c>
      <c r="AE28" s="79">
        <v>349.39</v>
      </c>
      <c r="AF28" s="79">
        <v>285.14</v>
      </c>
      <c r="AG28" s="79">
        <v>112.61</v>
      </c>
      <c r="AH28" s="79"/>
      <c r="AI28" s="79"/>
      <c r="AJ28" s="79"/>
      <c r="AK28" s="79">
        <v>250</v>
      </c>
      <c r="AL28" s="82"/>
      <c r="AM28" s="82"/>
      <c r="AN28" s="79">
        <v>515.05999999999995</v>
      </c>
      <c r="AO28" s="79"/>
      <c r="AP28" s="79">
        <v>25</v>
      </c>
      <c r="AQ28" s="79">
        <v>4292.2</v>
      </c>
      <c r="AR28" s="79">
        <v>4292.2</v>
      </c>
      <c r="AS28" s="81"/>
      <c r="AT28" s="90" t="s">
        <v>395</v>
      </c>
      <c r="AU28" s="71">
        <v>0.375</v>
      </c>
      <c r="AV28" s="115">
        <v>0.69444444444444453</v>
      </c>
    </row>
    <row r="29" spans="1:48" s="47" customFormat="1" ht="12" x14ac:dyDescent="0.3">
      <c r="A29" s="74">
        <v>44839</v>
      </c>
      <c r="B29" s="75"/>
      <c r="C29" s="76" t="s">
        <v>4039</v>
      </c>
      <c r="D29" s="76" t="s">
        <v>3968</v>
      </c>
      <c r="E29" s="76" t="s">
        <v>2109</v>
      </c>
      <c r="F29" s="76" t="s">
        <v>4040</v>
      </c>
      <c r="G29" s="76" t="s">
        <v>4041</v>
      </c>
      <c r="H29" s="76">
        <v>5010</v>
      </c>
      <c r="I29" s="76">
        <v>4700089873</v>
      </c>
      <c r="J29" s="77">
        <v>44839</v>
      </c>
      <c r="K29" s="75" t="s">
        <v>607</v>
      </c>
      <c r="L29" s="76">
        <v>62345</v>
      </c>
      <c r="M29" s="75">
        <v>6</v>
      </c>
      <c r="N29" s="75" t="s">
        <v>648</v>
      </c>
      <c r="O29" s="78">
        <v>24760</v>
      </c>
      <c r="P29" s="75"/>
      <c r="Q29" s="79">
        <v>212613.39</v>
      </c>
      <c r="R29" s="75" t="s">
        <v>609</v>
      </c>
      <c r="S29" s="75" t="s">
        <v>610</v>
      </c>
      <c r="T29" s="75"/>
      <c r="U29" s="75" t="s">
        <v>4042</v>
      </c>
      <c r="V29" s="75" t="s">
        <v>564</v>
      </c>
      <c r="W29" s="84" t="s">
        <v>4043</v>
      </c>
      <c r="X29" s="84"/>
      <c r="Y29" s="74">
        <v>44844</v>
      </c>
      <c r="Z29" s="83" t="s">
        <v>628</v>
      </c>
      <c r="AA29" s="75"/>
      <c r="AB29" s="80">
        <v>44840</v>
      </c>
      <c r="AC29" s="75">
        <v>156273</v>
      </c>
      <c r="AD29" s="79">
        <v>2755</v>
      </c>
      <c r="AE29" s="79">
        <v>349.39</v>
      </c>
      <c r="AF29" s="79">
        <v>285.14</v>
      </c>
      <c r="AG29" s="79">
        <v>112.61</v>
      </c>
      <c r="AH29" s="79"/>
      <c r="AI29" s="79"/>
      <c r="AJ29" s="79"/>
      <c r="AK29" s="79">
        <v>250</v>
      </c>
      <c r="AL29" s="82"/>
      <c r="AM29" s="82"/>
      <c r="AN29" s="79">
        <v>515.05999999999995</v>
      </c>
      <c r="AO29" s="79"/>
      <c r="AP29" s="79">
        <v>25</v>
      </c>
      <c r="AQ29" s="79">
        <v>4292.2</v>
      </c>
      <c r="AR29" s="79">
        <v>4292.2</v>
      </c>
      <c r="AS29" s="81"/>
      <c r="AT29" s="90" t="s">
        <v>395</v>
      </c>
      <c r="AU29" s="71">
        <v>0.33333333333333331</v>
      </c>
      <c r="AV29" s="115">
        <v>0.41666666666666669</v>
      </c>
    </row>
    <row r="30" spans="1:48" s="47" customFormat="1" ht="12" x14ac:dyDescent="0.3">
      <c r="A30" s="74">
        <v>44839</v>
      </c>
      <c r="B30" s="75"/>
      <c r="C30" s="76" t="s">
        <v>4044</v>
      </c>
      <c r="D30" s="76" t="s">
        <v>3968</v>
      </c>
      <c r="E30" s="76" t="s">
        <v>2109</v>
      </c>
      <c r="F30" s="76" t="s">
        <v>4045</v>
      </c>
      <c r="G30" s="76" t="s">
        <v>4046</v>
      </c>
      <c r="H30" s="76">
        <v>5010</v>
      </c>
      <c r="I30" s="76" t="s">
        <v>4047</v>
      </c>
      <c r="J30" s="77">
        <v>44841</v>
      </c>
      <c r="K30" s="75" t="s">
        <v>607</v>
      </c>
      <c r="L30" s="76">
        <v>62357</v>
      </c>
      <c r="M30" s="75">
        <v>16</v>
      </c>
      <c r="N30" s="75" t="s">
        <v>648</v>
      </c>
      <c r="O30" s="78">
        <v>60420</v>
      </c>
      <c r="P30" s="75"/>
      <c r="Q30" s="79">
        <v>262234.96000000002</v>
      </c>
      <c r="R30" s="75" t="s">
        <v>609</v>
      </c>
      <c r="S30" s="75" t="s">
        <v>610</v>
      </c>
      <c r="T30" s="75"/>
      <c r="U30" s="75" t="s">
        <v>4048</v>
      </c>
      <c r="V30" s="75" t="s">
        <v>564</v>
      </c>
      <c r="W30" s="84" t="s">
        <v>4049</v>
      </c>
      <c r="X30" s="84"/>
      <c r="Y30" s="74">
        <v>44845</v>
      </c>
      <c r="Z30" s="83" t="s">
        <v>628</v>
      </c>
      <c r="AA30" s="75"/>
      <c r="AB30" s="80">
        <v>44841</v>
      </c>
      <c r="AC30" s="75">
        <v>156309</v>
      </c>
      <c r="AD30" s="79">
        <v>2755</v>
      </c>
      <c r="AE30" s="79">
        <v>354.44</v>
      </c>
      <c r="AF30" s="79">
        <v>285.14</v>
      </c>
      <c r="AG30" s="79">
        <v>162.22999999999999</v>
      </c>
      <c r="AH30" s="79"/>
      <c r="AI30" s="79"/>
      <c r="AJ30" s="79"/>
      <c r="AK30" s="79">
        <v>250</v>
      </c>
      <c r="AL30" s="82"/>
      <c r="AM30" s="82"/>
      <c r="AN30" s="79">
        <v>522.52</v>
      </c>
      <c r="AO30" s="79"/>
      <c r="AP30" s="79">
        <v>25</v>
      </c>
      <c r="AQ30" s="79">
        <v>4354.33</v>
      </c>
      <c r="AR30" s="79">
        <v>4354.33</v>
      </c>
      <c r="AS30" s="81"/>
      <c r="AT30" s="90" t="s">
        <v>395</v>
      </c>
      <c r="AU30" s="71">
        <v>0.33333333333333331</v>
      </c>
      <c r="AV30" s="115">
        <v>0.41666666666666669</v>
      </c>
    </row>
    <row r="31" spans="1:48" s="47" customFormat="1" ht="12" x14ac:dyDescent="0.3">
      <c r="A31" s="74">
        <v>44839</v>
      </c>
      <c r="B31" s="75"/>
      <c r="C31" s="76" t="s">
        <v>4044</v>
      </c>
      <c r="D31" s="76" t="s">
        <v>3968</v>
      </c>
      <c r="E31" s="76" t="s">
        <v>2109</v>
      </c>
      <c r="F31" s="76" t="s">
        <v>4045</v>
      </c>
      <c r="G31" s="76" t="s">
        <v>4046</v>
      </c>
      <c r="H31" s="76">
        <v>5010</v>
      </c>
      <c r="I31" s="76" t="s">
        <v>4047</v>
      </c>
      <c r="J31" s="77">
        <v>44841</v>
      </c>
      <c r="K31" s="75" t="s">
        <v>607</v>
      </c>
      <c r="L31" s="76">
        <v>62359</v>
      </c>
      <c r="M31" s="75">
        <v>16</v>
      </c>
      <c r="N31" s="75" t="s">
        <v>648</v>
      </c>
      <c r="O31" s="78">
        <v>60420</v>
      </c>
      <c r="P31" s="75"/>
      <c r="Q31" s="79">
        <v>262234.96000000002</v>
      </c>
      <c r="R31" s="75" t="s">
        <v>609</v>
      </c>
      <c r="S31" s="75" t="s">
        <v>610</v>
      </c>
      <c r="T31" s="75"/>
      <c r="U31" s="75" t="s">
        <v>4048</v>
      </c>
      <c r="V31" s="75" t="s">
        <v>564</v>
      </c>
      <c r="W31" s="84" t="s">
        <v>4049</v>
      </c>
      <c r="X31" s="84"/>
      <c r="Y31" s="74">
        <v>44845</v>
      </c>
      <c r="Z31" s="83" t="s">
        <v>628</v>
      </c>
      <c r="AA31" s="75"/>
      <c r="AB31" s="80">
        <v>44841</v>
      </c>
      <c r="AC31" s="75">
        <v>156310</v>
      </c>
      <c r="AD31" s="79">
        <v>2755</v>
      </c>
      <c r="AE31" s="79">
        <v>354.44</v>
      </c>
      <c r="AF31" s="79">
        <v>285.14</v>
      </c>
      <c r="AG31" s="79">
        <v>162.22999999999999</v>
      </c>
      <c r="AH31" s="79"/>
      <c r="AI31" s="79"/>
      <c r="AJ31" s="79"/>
      <c r="AK31" s="79">
        <v>250</v>
      </c>
      <c r="AL31" s="82"/>
      <c r="AM31" s="82"/>
      <c r="AN31" s="79">
        <v>522.52</v>
      </c>
      <c r="AO31" s="79"/>
      <c r="AP31" s="79">
        <v>25</v>
      </c>
      <c r="AQ31" s="79">
        <v>4354.33</v>
      </c>
      <c r="AR31" s="79">
        <v>4354.33</v>
      </c>
      <c r="AS31" s="81"/>
      <c r="AT31" s="90" t="s">
        <v>395</v>
      </c>
      <c r="AU31" s="71">
        <v>0.33333333333333331</v>
      </c>
      <c r="AV31" s="115">
        <v>0.5</v>
      </c>
    </row>
    <row r="32" spans="1:48" s="47" customFormat="1" ht="12" x14ac:dyDescent="0.3">
      <c r="A32" s="74">
        <v>44839</v>
      </c>
      <c r="B32" s="75"/>
      <c r="C32" s="76" t="s">
        <v>4044</v>
      </c>
      <c r="D32" s="76" t="s">
        <v>3968</v>
      </c>
      <c r="E32" s="76" t="s">
        <v>2109</v>
      </c>
      <c r="F32" s="76" t="s">
        <v>4045</v>
      </c>
      <c r="G32" s="76" t="s">
        <v>4046</v>
      </c>
      <c r="H32" s="76">
        <v>5010</v>
      </c>
      <c r="I32" s="76" t="s">
        <v>4047</v>
      </c>
      <c r="J32" s="77">
        <v>44841</v>
      </c>
      <c r="K32" s="75" t="s">
        <v>607</v>
      </c>
      <c r="L32" s="76">
        <v>62358</v>
      </c>
      <c r="M32" s="75">
        <v>16</v>
      </c>
      <c r="N32" s="75" t="s">
        <v>648</v>
      </c>
      <c r="O32" s="78">
        <v>60420</v>
      </c>
      <c r="P32" s="75"/>
      <c r="Q32" s="79">
        <v>255766.41</v>
      </c>
      <c r="R32" s="75" t="s">
        <v>609</v>
      </c>
      <c r="S32" s="75" t="s">
        <v>610</v>
      </c>
      <c r="T32" s="75"/>
      <c r="U32" s="75" t="s">
        <v>4048</v>
      </c>
      <c r="V32" s="75" t="s">
        <v>564</v>
      </c>
      <c r="W32" s="84" t="s">
        <v>4049</v>
      </c>
      <c r="X32" s="84"/>
      <c r="Y32" s="74">
        <v>44845</v>
      </c>
      <c r="Z32" s="83" t="s">
        <v>628</v>
      </c>
      <c r="AA32" s="75"/>
      <c r="AB32" s="80">
        <v>44841</v>
      </c>
      <c r="AC32" s="75">
        <v>156307</v>
      </c>
      <c r="AD32" s="79">
        <v>2755</v>
      </c>
      <c r="AE32" s="79">
        <v>353.78</v>
      </c>
      <c r="AF32" s="79">
        <v>285.14</v>
      </c>
      <c r="AG32" s="79">
        <v>155.77000000000001</v>
      </c>
      <c r="AH32" s="79"/>
      <c r="AI32" s="79"/>
      <c r="AJ32" s="79"/>
      <c r="AK32" s="79">
        <v>250</v>
      </c>
      <c r="AL32" s="82"/>
      <c r="AM32" s="82"/>
      <c r="AN32" s="79">
        <v>521.54999999999995</v>
      </c>
      <c r="AO32" s="79"/>
      <c r="AP32" s="79">
        <v>25</v>
      </c>
      <c r="AQ32" s="79">
        <v>4346.24</v>
      </c>
      <c r="AR32" s="79">
        <v>4346.24</v>
      </c>
      <c r="AS32" s="81"/>
      <c r="AT32" s="90" t="s">
        <v>395</v>
      </c>
      <c r="AU32" s="71">
        <v>0.33333333333333331</v>
      </c>
      <c r="AV32" s="115">
        <v>0.45833333333333331</v>
      </c>
    </row>
    <row r="33" spans="1:48" s="47" customFormat="1" ht="12" x14ac:dyDescent="0.3">
      <c r="A33" s="74">
        <v>44839</v>
      </c>
      <c r="B33" s="75"/>
      <c r="C33" s="76" t="s">
        <v>4044</v>
      </c>
      <c r="D33" s="76" t="s">
        <v>3968</v>
      </c>
      <c r="E33" s="76" t="s">
        <v>2109</v>
      </c>
      <c r="F33" s="76" t="s">
        <v>4045</v>
      </c>
      <c r="G33" s="76" t="s">
        <v>4046</v>
      </c>
      <c r="H33" s="76">
        <v>5010</v>
      </c>
      <c r="I33" s="76" t="s">
        <v>4047</v>
      </c>
      <c r="J33" s="77">
        <v>44841</v>
      </c>
      <c r="K33" s="75" t="s">
        <v>607</v>
      </c>
      <c r="L33" s="76">
        <v>62360</v>
      </c>
      <c r="M33" s="75">
        <v>16</v>
      </c>
      <c r="N33" s="75" t="s">
        <v>648</v>
      </c>
      <c r="O33" s="78">
        <v>60420</v>
      </c>
      <c r="P33" s="75"/>
      <c r="Q33" s="79">
        <v>262234.92</v>
      </c>
      <c r="R33" s="75" t="s">
        <v>609</v>
      </c>
      <c r="S33" s="75" t="s">
        <v>610</v>
      </c>
      <c r="T33" s="75"/>
      <c r="U33" s="75" t="s">
        <v>4048</v>
      </c>
      <c r="V33" s="75" t="s">
        <v>564</v>
      </c>
      <c r="W33" s="84" t="s">
        <v>4049</v>
      </c>
      <c r="X33" s="84"/>
      <c r="Y33" s="74">
        <v>44845</v>
      </c>
      <c r="Z33" s="83" t="s">
        <v>628</v>
      </c>
      <c r="AA33" s="75"/>
      <c r="AB33" s="80">
        <v>44841</v>
      </c>
      <c r="AC33" s="75">
        <v>156311</v>
      </c>
      <c r="AD33" s="79">
        <v>2755</v>
      </c>
      <c r="AE33" s="79">
        <v>354.44</v>
      </c>
      <c r="AF33" s="79">
        <v>285.14</v>
      </c>
      <c r="AG33" s="79">
        <v>162.22999999999999</v>
      </c>
      <c r="AH33" s="79"/>
      <c r="AI33" s="79"/>
      <c r="AJ33" s="79"/>
      <c r="AK33" s="79">
        <v>250</v>
      </c>
      <c r="AL33" s="82"/>
      <c r="AM33" s="82"/>
      <c r="AN33" s="79">
        <v>522.52</v>
      </c>
      <c r="AO33" s="79"/>
      <c r="AP33" s="79">
        <v>25</v>
      </c>
      <c r="AQ33" s="79">
        <v>4354.33</v>
      </c>
      <c r="AR33" s="79">
        <v>4354.33</v>
      </c>
      <c r="AS33" s="81"/>
      <c r="AT33" s="90" t="s">
        <v>395</v>
      </c>
      <c r="AU33" s="71">
        <v>0.33333333333333331</v>
      </c>
      <c r="AV33" s="115">
        <v>0.45833333333333331</v>
      </c>
    </row>
    <row r="34" spans="1:48" s="47" customFormat="1" ht="12" x14ac:dyDescent="0.3">
      <c r="A34" s="74">
        <v>44844</v>
      </c>
      <c r="B34" s="75"/>
      <c r="C34" s="76" t="s">
        <v>4050</v>
      </c>
      <c r="D34" s="76" t="s">
        <v>4034</v>
      </c>
      <c r="E34" s="76" t="s">
        <v>2109</v>
      </c>
      <c r="F34" s="76" t="s">
        <v>4051</v>
      </c>
      <c r="G34" s="76" t="s">
        <v>4052</v>
      </c>
      <c r="H34" s="76">
        <v>5010</v>
      </c>
      <c r="I34" s="76">
        <v>4700089711</v>
      </c>
      <c r="J34" s="77">
        <v>44841</v>
      </c>
      <c r="K34" s="75" t="s">
        <v>607</v>
      </c>
      <c r="L34" s="76">
        <v>62381</v>
      </c>
      <c r="M34" s="75">
        <v>4</v>
      </c>
      <c r="N34" s="75" t="s">
        <v>4053</v>
      </c>
      <c r="O34" s="78">
        <v>12552</v>
      </c>
      <c r="P34" s="75"/>
      <c r="Q34" s="79">
        <v>258648.18</v>
      </c>
      <c r="R34" s="75" t="s">
        <v>609</v>
      </c>
      <c r="S34" s="75" t="s">
        <v>610</v>
      </c>
      <c r="T34" s="75"/>
      <c r="U34" s="68" t="s">
        <v>4054</v>
      </c>
      <c r="V34" s="68" t="s">
        <v>564</v>
      </c>
      <c r="W34" s="68" t="s">
        <v>4055</v>
      </c>
      <c r="X34" s="68"/>
      <c r="Y34" s="85">
        <v>44845</v>
      </c>
      <c r="Z34" s="86" t="s">
        <v>628</v>
      </c>
      <c r="AA34" s="68"/>
      <c r="AB34" s="80">
        <v>44845</v>
      </c>
      <c r="AC34" s="75">
        <v>156826</v>
      </c>
      <c r="AD34" s="79">
        <v>2755</v>
      </c>
      <c r="AE34" s="79">
        <v>354.08</v>
      </c>
      <c r="AF34" s="79">
        <v>285.14</v>
      </c>
      <c r="AG34" s="79">
        <v>158.65</v>
      </c>
      <c r="AH34" s="79"/>
      <c r="AI34" s="79"/>
      <c r="AJ34" s="79"/>
      <c r="AK34" s="79">
        <v>250</v>
      </c>
      <c r="AL34" s="79"/>
      <c r="AM34" s="79"/>
      <c r="AN34" s="79">
        <v>521.98</v>
      </c>
      <c r="AO34" s="79"/>
      <c r="AP34" s="79">
        <v>25</v>
      </c>
      <c r="AQ34" s="79">
        <v>4349.8500000000004</v>
      </c>
      <c r="AR34" s="79">
        <v>4349.8500000000004</v>
      </c>
      <c r="AS34" s="81"/>
      <c r="AT34" s="90" t="s">
        <v>395</v>
      </c>
      <c r="AU34" s="71">
        <v>0.45833333333333331</v>
      </c>
      <c r="AV34" s="115">
        <v>0.95833333333333337</v>
      </c>
    </row>
    <row r="35" spans="1:48" s="47" customFormat="1" ht="12" x14ac:dyDescent="0.3">
      <c r="A35" s="74">
        <v>44844</v>
      </c>
      <c r="B35" s="75"/>
      <c r="C35" s="76" t="s">
        <v>4056</v>
      </c>
      <c r="D35" s="76" t="s">
        <v>3968</v>
      </c>
      <c r="E35" s="76" t="s">
        <v>2109</v>
      </c>
      <c r="F35" s="76" t="s">
        <v>4057</v>
      </c>
      <c r="G35" s="76" t="s">
        <v>4058</v>
      </c>
      <c r="H35" s="76">
        <v>5013</v>
      </c>
      <c r="I35" s="76">
        <v>4700088992</v>
      </c>
      <c r="J35" s="77">
        <v>44834</v>
      </c>
      <c r="K35" s="75" t="s">
        <v>607</v>
      </c>
      <c r="L35" s="76">
        <v>62382</v>
      </c>
      <c r="M35" s="75">
        <v>1</v>
      </c>
      <c r="N35" s="75" t="s">
        <v>2126</v>
      </c>
      <c r="O35" s="78">
        <v>356</v>
      </c>
      <c r="P35" s="75"/>
      <c r="Q35" s="79">
        <v>33689.919999999998</v>
      </c>
      <c r="R35" s="75" t="s">
        <v>609</v>
      </c>
      <c r="S35" s="75" t="s">
        <v>610</v>
      </c>
      <c r="T35" s="75"/>
      <c r="U35" s="68" t="s">
        <v>4059</v>
      </c>
      <c r="V35" s="68" t="s">
        <v>2528</v>
      </c>
      <c r="W35" s="68" t="s">
        <v>4060</v>
      </c>
      <c r="X35" s="68"/>
      <c r="Y35" s="85">
        <v>44845</v>
      </c>
      <c r="Z35" s="86" t="s">
        <v>1010</v>
      </c>
      <c r="AA35" s="68"/>
      <c r="AB35" s="80">
        <v>44845</v>
      </c>
      <c r="AC35" s="75">
        <v>156828</v>
      </c>
      <c r="AD35" s="79">
        <v>1990</v>
      </c>
      <c r="AE35" s="79">
        <v>287.5</v>
      </c>
      <c r="AF35" s="79">
        <v>217.59</v>
      </c>
      <c r="AG35" s="79"/>
      <c r="AH35" s="79"/>
      <c r="AI35" s="79"/>
      <c r="AJ35" s="79"/>
      <c r="AK35" s="79">
        <v>250</v>
      </c>
      <c r="AL35" s="79">
        <v>338</v>
      </c>
      <c r="AM35" s="79"/>
      <c r="AN35" s="79">
        <v>423.83</v>
      </c>
      <c r="AO35" s="79"/>
      <c r="AP35" s="79">
        <v>25</v>
      </c>
      <c r="AQ35" s="79">
        <v>3531.92</v>
      </c>
      <c r="AR35" s="79">
        <v>3531.92</v>
      </c>
      <c r="AS35" s="81" t="s">
        <v>3927</v>
      </c>
      <c r="AT35" s="90" t="s">
        <v>395</v>
      </c>
      <c r="AU35" s="71">
        <v>0.54166666666666663</v>
      </c>
      <c r="AV35" s="115">
        <v>0.66666666666666663</v>
      </c>
    </row>
    <row r="36" spans="1:48" s="47" customFormat="1" ht="12" x14ac:dyDescent="0.3">
      <c r="A36" s="37">
        <v>44844</v>
      </c>
      <c r="B36" s="38"/>
      <c r="C36" s="39" t="s">
        <v>4061</v>
      </c>
      <c r="D36" s="39" t="s">
        <v>3914</v>
      </c>
      <c r="E36" s="39" t="s">
        <v>2109</v>
      </c>
      <c r="F36" s="39" t="s">
        <v>4062</v>
      </c>
      <c r="G36" s="39" t="s">
        <v>4063</v>
      </c>
      <c r="H36" s="39">
        <v>5002</v>
      </c>
      <c r="I36" s="39" t="s">
        <v>4064</v>
      </c>
      <c r="J36" s="40"/>
      <c r="K36" s="38" t="s">
        <v>607</v>
      </c>
      <c r="L36" s="39">
        <v>62385</v>
      </c>
      <c r="M36" s="38">
        <v>1</v>
      </c>
      <c r="N36" s="38" t="s">
        <v>4053</v>
      </c>
      <c r="O36" s="41">
        <v>244</v>
      </c>
      <c r="P36" s="38"/>
      <c r="Q36" s="42">
        <v>23833.54</v>
      </c>
      <c r="R36" s="38" t="s">
        <v>609</v>
      </c>
      <c r="S36" s="38" t="s">
        <v>610</v>
      </c>
      <c r="T36" s="38"/>
      <c r="U36" s="48" t="s">
        <v>4065</v>
      </c>
      <c r="V36" s="38" t="s">
        <v>623</v>
      </c>
      <c r="W36" s="45">
        <v>44847</v>
      </c>
      <c r="X36" s="45"/>
      <c r="Y36" s="37">
        <v>44845</v>
      </c>
      <c r="Z36" s="44" t="s">
        <v>628</v>
      </c>
      <c r="AA36" s="38"/>
      <c r="AB36" s="45">
        <v>44845</v>
      </c>
      <c r="AC36" s="38">
        <v>156842</v>
      </c>
      <c r="AD36" s="42">
        <v>190.09</v>
      </c>
      <c r="AE36" s="42"/>
      <c r="AF36" s="42">
        <v>114.06</v>
      </c>
      <c r="AG36" s="42"/>
      <c r="AH36" s="42"/>
      <c r="AI36" s="42"/>
      <c r="AJ36" s="42"/>
      <c r="AK36" s="42">
        <v>250</v>
      </c>
      <c r="AL36" s="42">
        <v>57.03</v>
      </c>
      <c r="AM36" s="42"/>
      <c r="AN36" s="42">
        <v>95.59</v>
      </c>
      <c r="AO36" s="42">
        <v>5.1935799999999999</v>
      </c>
      <c r="AP36" s="42">
        <v>25</v>
      </c>
      <c r="AQ36" s="42">
        <v>796.61</v>
      </c>
      <c r="AR36" s="42">
        <v>796.61</v>
      </c>
      <c r="AS36" s="46" t="s">
        <v>3927</v>
      </c>
      <c r="AT36" s="90" t="s">
        <v>395</v>
      </c>
      <c r="AU36" s="70">
        <v>0.33333333333333331</v>
      </c>
      <c r="AV36" s="114">
        <v>0.625</v>
      </c>
    </row>
    <row r="37" spans="1:48" s="47" customFormat="1" ht="12" x14ac:dyDescent="0.3">
      <c r="A37" s="37">
        <v>44844</v>
      </c>
      <c r="B37" s="38"/>
      <c r="C37" s="39" t="s">
        <v>4066</v>
      </c>
      <c r="D37" s="39" t="s">
        <v>4067</v>
      </c>
      <c r="E37" s="39" t="s">
        <v>2109</v>
      </c>
      <c r="F37" s="39" t="s">
        <v>4068</v>
      </c>
      <c r="G37" s="39" t="s">
        <v>4069</v>
      </c>
      <c r="H37" s="39">
        <v>5010</v>
      </c>
      <c r="I37" s="39" t="s">
        <v>4070</v>
      </c>
      <c r="J37" s="40">
        <v>44841</v>
      </c>
      <c r="K37" s="38" t="s">
        <v>607</v>
      </c>
      <c r="L37" s="39">
        <v>62376</v>
      </c>
      <c r="M37" s="38">
        <v>4</v>
      </c>
      <c r="N37" s="38" t="s">
        <v>648</v>
      </c>
      <c r="O37" s="41">
        <v>46230</v>
      </c>
      <c r="P37" s="38"/>
      <c r="Q37" s="42">
        <v>273945.53999999998</v>
      </c>
      <c r="R37" s="38" t="s">
        <v>609</v>
      </c>
      <c r="S37" s="38" t="s">
        <v>610</v>
      </c>
      <c r="T37" s="38"/>
      <c r="U37" s="48" t="s">
        <v>4071</v>
      </c>
      <c r="V37" s="38" t="s">
        <v>564</v>
      </c>
      <c r="W37" s="38" t="s">
        <v>4072</v>
      </c>
      <c r="X37" s="38"/>
      <c r="Y37" s="37">
        <v>44848</v>
      </c>
      <c r="Z37" s="44" t="s">
        <v>628</v>
      </c>
      <c r="AA37" s="38"/>
      <c r="AB37" s="45">
        <v>44847</v>
      </c>
      <c r="AC37" s="38">
        <v>157099</v>
      </c>
      <c r="AD37" s="42">
        <v>2755</v>
      </c>
      <c r="AE37" s="42">
        <v>397.99</v>
      </c>
      <c r="AF37" s="42">
        <v>362.64</v>
      </c>
      <c r="AG37" s="42">
        <v>173.95</v>
      </c>
      <c r="AH37" s="42">
        <v>338</v>
      </c>
      <c r="AI37" s="42"/>
      <c r="AJ37" s="42"/>
      <c r="AK37" s="42">
        <v>250</v>
      </c>
      <c r="AL37" s="42"/>
      <c r="AM37" s="42"/>
      <c r="AN37" s="42">
        <v>586.72</v>
      </c>
      <c r="AO37" s="42"/>
      <c r="AP37" s="42">
        <v>25</v>
      </c>
      <c r="AQ37" s="42">
        <v>4889.3</v>
      </c>
      <c r="AR37" s="42">
        <v>4889.3</v>
      </c>
      <c r="AS37" s="46"/>
      <c r="AT37" s="90" t="s">
        <v>395</v>
      </c>
      <c r="AU37" s="70">
        <v>0.33333333333333331</v>
      </c>
      <c r="AV37" s="114">
        <v>0.5</v>
      </c>
    </row>
    <row r="38" spans="1:48" s="47" customFormat="1" ht="12" x14ac:dyDescent="0.3">
      <c r="A38" s="37">
        <v>44844</v>
      </c>
      <c r="B38" s="38"/>
      <c r="C38" s="39" t="s">
        <v>4066</v>
      </c>
      <c r="D38" s="39" t="s">
        <v>4067</v>
      </c>
      <c r="E38" s="39" t="s">
        <v>2109</v>
      </c>
      <c r="F38" s="39" t="s">
        <v>4068</v>
      </c>
      <c r="G38" s="39" t="s">
        <v>4069</v>
      </c>
      <c r="H38" s="39">
        <v>5010</v>
      </c>
      <c r="I38" s="39" t="s">
        <v>4070</v>
      </c>
      <c r="J38" s="40">
        <v>44841</v>
      </c>
      <c r="K38" s="38" t="s">
        <v>607</v>
      </c>
      <c r="L38" s="39">
        <v>62375</v>
      </c>
      <c r="M38" s="38">
        <v>4</v>
      </c>
      <c r="N38" s="38" t="s">
        <v>648</v>
      </c>
      <c r="O38" s="41">
        <v>46230</v>
      </c>
      <c r="P38" s="38"/>
      <c r="Q38" s="42">
        <v>273945.5</v>
      </c>
      <c r="R38" s="38" t="s">
        <v>609</v>
      </c>
      <c r="S38" s="38" t="s">
        <v>610</v>
      </c>
      <c r="T38" s="38"/>
      <c r="U38" s="48" t="s">
        <v>4071</v>
      </c>
      <c r="V38" s="38" t="s">
        <v>564</v>
      </c>
      <c r="W38" s="38" t="s">
        <v>4072</v>
      </c>
      <c r="X38" s="38"/>
      <c r="Y38" s="37">
        <v>44848</v>
      </c>
      <c r="Z38" s="44" t="s">
        <v>628</v>
      </c>
      <c r="AA38" s="38"/>
      <c r="AB38" s="45">
        <v>44847</v>
      </c>
      <c r="AC38" s="38">
        <v>157084</v>
      </c>
      <c r="AD38" s="42">
        <v>2755</v>
      </c>
      <c r="AE38" s="42">
        <v>397.99</v>
      </c>
      <c r="AF38" s="42">
        <v>362.64</v>
      </c>
      <c r="AG38" s="42">
        <v>173.95</v>
      </c>
      <c r="AH38" s="42">
        <v>338</v>
      </c>
      <c r="AI38" s="42"/>
      <c r="AJ38" s="42"/>
      <c r="AK38" s="42">
        <v>250</v>
      </c>
      <c r="AL38" s="42"/>
      <c r="AM38" s="42"/>
      <c r="AN38" s="42">
        <v>586.72</v>
      </c>
      <c r="AO38" s="42"/>
      <c r="AP38" s="42">
        <v>25</v>
      </c>
      <c r="AQ38" s="42">
        <v>4889.3</v>
      </c>
      <c r="AR38" s="42">
        <v>4889.3</v>
      </c>
      <c r="AS38" s="46"/>
      <c r="AT38" s="90" t="s">
        <v>395</v>
      </c>
      <c r="AU38" s="70">
        <v>0.625</v>
      </c>
      <c r="AV38" s="114">
        <v>0.83333333333333337</v>
      </c>
    </row>
    <row r="39" spans="1:48" s="47" customFormat="1" ht="12" x14ac:dyDescent="0.3">
      <c r="A39" s="37">
        <v>44844</v>
      </c>
      <c r="B39" s="38"/>
      <c r="C39" s="39" t="s">
        <v>4066</v>
      </c>
      <c r="D39" s="39" t="s">
        <v>4067</v>
      </c>
      <c r="E39" s="39" t="s">
        <v>2109</v>
      </c>
      <c r="F39" s="39" t="s">
        <v>4068</v>
      </c>
      <c r="G39" s="39" t="s">
        <v>4069</v>
      </c>
      <c r="H39" s="39">
        <v>5010</v>
      </c>
      <c r="I39" s="39" t="s">
        <v>4070</v>
      </c>
      <c r="J39" s="40">
        <v>44841</v>
      </c>
      <c r="K39" s="38" t="s">
        <v>607</v>
      </c>
      <c r="L39" s="39">
        <v>62377</v>
      </c>
      <c r="M39" s="38">
        <v>4</v>
      </c>
      <c r="N39" s="38" t="s">
        <v>648</v>
      </c>
      <c r="O39" s="41">
        <v>46230</v>
      </c>
      <c r="P39" s="38"/>
      <c r="Q39" s="42">
        <v>273945.5</v>
      </c>
      <c r="R39" s="38" t="s">
        <v>609</v>
      </c>
      <c r="S39" s="38" t="s">
        <v>610</v>
      </c>
      <c r="T39" s="38"/>
      <c r="U39" s="48" t="s">
        <v>4071</v>
      </c>
      <c r="V39" s="38" t="s">
        <v>564</v>
      </c>
      <c r="W39" s="38" t="s">
        <v>4072</v>
      </c>
      <c r="X39" s="38"/>
      <c r="Y39" s="37">
        <v>44848</v>
      </c>
      <c r="Z39" s="44" t="s">
        <v>628</v>
      </c>
      <c r="AA39" s="38"/>
      <c r="AB39" s="45">
        <v>44847</v>
      </c>
      <c r="AC39" s="38">
        <v>157082</v>
      </c>
      <c r="AD39" s="42">
        <v>2755</v>
      </c>
      <c r="AE39" s="42">
        <v>397.99</v>
      </c>
      <c r="AF39" s="42">
        <v>362.64</v>
      </c>
      <c r="AG39" s="42">
        <v>173.95</v>
      </c>
      <c r="AH39" s="42">
        <v>338</v>
      </c>
      <c r="AI39" s="42"/>
      <c r="AJ39" s="42"/>
      <c r="AK39" s="42">
        <v>250</v>
      </c>
      <c r="AL39" s="42"/>
      <c r="AM39" s="42"/>
      <c r="AN39" s="42">
        <v>586.72</v>
      </c>
      <c r="AO39" s="42"/>
      <c r="AP39" s="42">
        <v>25</v>
      </c>
      <c r="AQ39" s="42">
        <v>4889.3</v>
      </c>
      <c r="AR39" s="42">
        <v>4889.3</v>
      </c>
      <c r="AS39" s="46"/>
      <c r="AT39" s="90" t="s">
        <v>395</v>
      </c>
      <c r="AU39" s="70">
        <v>0.33333333333333331</v>
      </c>
      <c r="AV39" s="114">
        <v>0.45833333333333331</v>
      </c>
    </row>
    <row r="40" spans="1:48" s="47" customFormat="1" ht="12" x14ac:dyDescent="0.3">
      <c r="A40" s="37">
        <v>44847</v>
      </c>
      <c r="B40" s="38"/>
      <c r="C40" s="39" t="s">
        <v>4073</v>
      </c>
      <c r="D40" s="39" t="s">
        <v>3929</v>
      </c>
      <c r="E40" s="39" t="s">
        <v>2109</v>
      </c>
      <c r="F40" s="39" t="s">
        <v>4074</v>
      </c>
      <c r="G40" s="39" t="s">
        <v>4075</v>
      </c>
      <c r="H40" s="39">
        <v>5010</v>
      </c>
      <c r="I40" s="39" t="s">
        <v>4076</v>
      </c>
      <c r="J40" s="40">
        <v>44847</v>
      </c>
      <c r="K40" s="38" t="s">
        <v>607</v>
      </c>
      <c r="L40" s="39">
        <v>62443</v>
      </c>
      <c r="M40" s="38">
        <v>1</v>
      </c>
      <c r="N40" s="38" t="s">
        <v>2564</v>
      </c>
      <c r="O40" s="41">
        <v>247574</v>
      </c>
      <c r="P40" s="38"/>
      <c r="Q40" s="42">
        <v>412270.36</v>
      </c>
      <c r="R40" s="38" t="s">
        <v>609</v>
      </c>
      <c r="S40" s="38" t="s">
        <v>647</v>
      </c>
      <c r="T40" s="38" t="s">
        <v>4077</v>
      </c>
      <c r="U40" s="48" t="s">
        <v>4078</v>
      </c>
      <c r="V40" s="38"/>
      <c r="W40" s="38" t="s">
        <v>4079</v>
      </c>
      <c r="X40" s="38"/>
      <c r="Y40" s="37">
        <v>44849</v>
      </c>
      <c r="Z40" s="44" t="s">
        <v>628</v>
      </c>
      <c r="AA40" s="38"/>
      <c r="AB40" s="45">
        <v>44848</v>
      </c>
      <c r="AC40" s="38">
        <v>157218</v>
      </c>
      <c r="AD40" s="42">
        <v>1749</v>
      </c>
      <c r="AE40" s="42">
        <v>396.26</v>
      </c>
      <c r="AF40" s="42">
        <v>347.1</v>
      </c>
      <c r="AG40" s="42">
        <v>262.27</v>
      </c>
      <c r="AH40" s="42">
        <v>280</v>
      </c>
      <c r="AI40" s="42"/>
      <c r="AJ40" s="42"/>
      <c r="AK40" s="42"/>
      <c r="AL40" s="42" t="s">
        <v>4080</v>
      </c>
      <c r="AM40" s="42"/>
      <c r="AN40" s="42">
        <v>584.16999999999996</v>
      </c>
      <c r="AO40" s="42"/>
      <c r="AP40" s="42">
        <v>25</v>
      </c>
      <c r="AQ40" s="42">
        <v>4868.1000000000004</v>
      </c>
      <c r="AR40" s="42">
        <v>4868.1000000000004</v>
      </c>
      <c r="AS40" s="10" t="s">
        <v>4081</v>
      </c>
      <c r="AT40" s="90" t="s">
        <v>395</v>
      </c>
      <c r="AU40" s="70">
        <v>0.66319444444444442</v>
      </c>
      <c r="AV40" s="114">
        <v>0.73333333333333339</v>
      </c>
    </row>
    <row r="41" spans="1:48" s="47" customFormat="1" ht="12" x14ac:dyDescent="0.3">
      <c r="A41" s="37">
        <v>44847</v>
      </c>
      <c r="B41" s="38"/>
      <c r="C41" s="39" t="s">
        <v>4073</v>
      </c>
      <c r="D41" s="39" t="s">
        <v>3929</v>
      </c>
      <c r="E41" s="39" t="s">
        <v>2109</v>
      </c>
      <c r="F41" s="39" t="s">
        <v>4074</v>
      </c>
      <c r="G41" s="39" t="s">
        <v>4075</v>
      </c>
      <c r="H41" s="39">
        <v>5010</v>
      </c>
      <c r="I41" s="39" t="s">
        <v>4076</v>
      </c>
      <c r="J41" s="40">
        <v>44847</v>
      </c>
      <c r="K41" s="38" t="s">
        <v>607</v>
      </c>
      <c r="L41" s="39">
        <v>62437</v>
      </c>
      <c r="M41" s="38">
        <v>1</v>
      </c>
      <c r="N41" s="38" t="s">
        <v>2564</v>
      </c>
      <c r="O41" s="41">
        <v>247574</v>
      </c>
      <c r="P41" s="38"/>
      <c r="Q41" s="42">
        <v>469718.83</v>
      </c>
      <c r="R41" s="38" t="s">
        <v>609</v>
      </c>
      <c r="S41" s="38" t="s">
        <v>647</v>
      </c>
      <c r="T41" s="38" t="s">
        <v>4082</v>
      </c>
      <c r="U41" s="48" t="s">
        <v>4078</v>
      </c>
      <c r="V41" s="38"/>
      <c r="W41" s="38" t="s">
        <v>4083</v>
      </c>
      <c r="X41" s="38"/>
      <c r="Y41" s="37">
        <v>44849</v>
      </c>
      <c r="Z41" s="44" t="s">
        <v>628</v>
      </c>
      <c r="AA41" s="38"/>
      <c r="AB41" s="45">
        <v>44848</v>
      </c>
      <c r="AC41" s="38">
        <v>157223</v>
      </c>
      <c r="AD41" s="42">
        <v>1749</v>
      </c>
      <c r="AE41" s="42">
        <v>402.12</v>
      </c>
      <c r="AF41" s="42">
        <v>347.1</v>
      </c>
      <c r="AG41" s="42">
        <v>319.72000000000003</v>
      </c>
      <c r="AH41" s="42">
        <v>280</v>
      </c>
      <c r="AI41" s="42"/>
      <c r="AJ41" s="42"/>
      <c r="AK41" s="42"/>
      <c r="AL41" s="42" t="s">
        <v>4080</v>
      </c>
      <c r="AM41" s="42"/>
      <c r="AN41" s="42">
        <v>592.80999999999995</v>
      </c>
      <c r="AO41" s="42"/>
      <c r="AP41" s="42">
        <v>25</v>
      </c>
      <c r="AQ41" s="42">
        <v>4940.05</v>
      </c>
      <c r="AR41" s="42">
        <v>4940.05</v>
      </c>
      <c r="AS41" s="10" t="s">
        <v>4081</v>
      </c>
      <c r="AT41" s="90" t="s">
        <v>395</v>
      </c>
      <c r="AU41" s="70">
        <v>0.44444444444444442</v>
      </c>
      <c r="AV41" s="114">
        <v>0.50138888888888888</v>
      </c>
    </row>
    <row r="42" spans="1:48" s="47" customFormat="1" ht="12" x14ac:dyDescent="0.3">
      <c r="A42" s="37">
        <v>44847</v>
      </c>
      <c r="B42" s="38"/>
      <c r="C42" s="39" t="s">
        <v>4073</v>
      </c>
      <c r="D42" s="39" t="s">
        <v>3929</v>
      </c>
      <c r="E42" s="39" t="s">
        <v>2109</v>
      </c>
      <c r="F42" s="39" t="s">
        <v>4074</v>
      </c>
      <c r="G42" s="39" t="s">
        <v>4075</v>
      </c>
      <c r="H42" s="39">
        <v>5010</v>
      </c>
      <c r="I42" s="39" t="s">
        <v>4076</v>
      </c>
      <c r="J42" s="40">
        <v>44847</v>
      </c>
      <c r="K42" s="38" t="s">
        <v>607</v>
      </c>
      <c r="L42" s="39">
        <v>62438</v>
      </c>
      <c r="M42" s="38">
        <v>1</v>
      </c>
      <c r="N42" s="38" t="s">
        <v>2564</v>
      </c>
      <c r="O42" s="41">
        <v>247574</v>
      </c>
      <c r="P42" s="38"/>
      <c r="Q42" s="42">
        <v>461852.02</v>
      </c>
      <c r="R42" s="38" t="s">
        <v>609</v>
      </c>
      <c r="S42" s="38" t="s">
        <v>647</v>
      </c>
      <c r="T42" s="38" t="s">
        <v>4084</v>
      </c>
      <c r="U42" s="48" t="s">
        <v>4078</v>
      </c>
      <c r="V42" s="38"/>
      <c r="W42" s="38" t="s">
        <v>4085</v>
      </c>
      <c r="X42" s="38"/>
      <c r="Y42" s="37">
        <v>44849</v>
      </c>
      <c r="Z42" s="44" t="s">
        <v>628</v>
      </c>
      <c r="AA42" s="38"/>
      <c r="AB42" s="45">
        <v>44848</v>
      </c>
      <c r="AC42" s="38">
        <v>157212</v>
      </c>
      <c r="AD42" s="42">
        <v>1749</v>
      </c>
      <c r="AE42" s="42">
        <v>401.32</v>
      </c>
      <c r="AF42" s="42">
        <v>347.1</v>
      </c>
      <c r="AG42" s="42">
        <v>311.85000000000002</v>
      </c>
      <c r="AH42" s="42">
        <v>280</v>
      </c>
      <c r="AI42" s="42"/>
      <c r="AJ42" s="42"/>
      <c r="AK42" s="42"/>
      <c r="AL42" s="42" t="s">
        <v>4080</v>
      </c>
      <c r="AM42" s="42"/>
      <c r="AN42" s="42">
        <v>591.62</v>
      </c>
      <c r="AO42" s="42"/>
      <c r="AP42" s="42">
        <v>25</v>
      </c>
      <c r="AQ42" s="42">
        <v>4930.1899999999996</v>
      </c>
      <c r="AR42" s="42">
        <v>4930.1899999999996</v>
      </c>
      <c r="AS42" s="10" t="s">
        <v>4081</v>
      </c>
      <c r="AT42" s="90" t="s">
        <v>395</v>
      </c>
      <c r="AU42" s="70">
        <v>0.44375000000000003</v>
      </c>
      <c r="AV42" s="114">
        <v>0.58819444444444446</v>
      </c>
    </row>
    <row r="43" spans="1:48" s="47" customFormat="1" ht="12" x14ac:dyDescent="0.3">
      <c r="A43" s="37">
        <v>44847</v>
      </c>
      <c r="B43" s="38"/>
      <c r="C43" s="39" t="s">
        <v>4073</v>
      </c>
      <c r="D43" s="39" t="s">
        <v>3929</v>
      </c>
      <c r="E43" s="39" t="s">
        <v>2109</v>
      </c>
      <c r="F43" s="39" t="s">
        <v>4074</v>
      </c>
      <c r="G43" s="39" t="s">
        <v>4075</v>
      </c>
      <c r="H43" s="39">
        <v>5010</v>
      </c>
      <c r="I43" s="39" t="s">
        <v>4076</v>
      </c>
      <c r="J43" s="40">
        <v>44847</v>
      </c>
      <c r="K43" s="38" t="s">
        <v>607</v>
      </c>
      <c r="L43" s="39">
        <v>62442</v>
      </c>
      <c r="M43" s="38">
        <v>1</v>
      </c>
      <c r="N43" s="38" t="s">
        <v>2564</v>
      </c>
      <c r="O43" s="41">
        <v>247574</v>
      </c>
      <c r="P43" s="38"/>
      <c r="Q43" s="42">
        <v>450130.07</v>
      </c>
      <c r="R43" s="38" t="s">
        <v>609</v>
      </c>
      <c r="S43" s="38" t="s">
        <v>647</v>
      </c>
      <c r="T43" s="38" t="s">
        <v>4086</v>
      </c>
      <c r="U43" s="48" t="s">
        <v>4078</v>
      </c>
      <c r="V43" s="38"/>
      <c r="W43" s="38" t="s">
        <v>4085</v>
      </c>
      <c r="X43" s="38"/>
      <c r="Y43" s="37">
        <v>44849</v>
      </c>
      <c r="Z43" s="44" t="s">
        <v>628</v>
      </c>
      <c r="AA43" s="38"/>
      <c r="AB43" s="45">
        <v>44848</v>
      </c>
      <c r="AC43" s="38">
        <v>157222</v>
      </c>
      <c r="AD43" s="42">
        <v>1749</v>
      </c>
      <c r="AE43" s="42">
        <v>400.12</v>
      </c>
      <c r="AF43" s="42">
        <v>347.1</v>
      </c>
      <c r="AG43" s="42">
        <v>300.13</v>
      </c>
      <c r="AH43" s="42">
        <v>280</v>
      </c>
      <c r="AI43" s="42"/>
      <c r="AJ43" s="42"/>
      <c r="AK43" s="42"/>
      <c r="AL43" s="42" t="s">
        <v>4080</v>
      </c>
      <c r="AM43" s="42"/>
      <c r="AN43" s="42">
        <v>589.86</v>
      </c>
      <c r="AO43" s="42"/>
      <c r="AP43" s="42">
        <v>25</v>
      </c>
      <c r="AQ43" s="42">
        <v>4915.51</v>
      </c>
      <c r="AR43" s="42">
        <v>4915.51</v>
      </c>
      <c r="AS43" s="10" t="s">
        <v>4081</v>
      </c>
      <c r="AT43" s="90" t="s">
        <v>395</v>
      </c>
      <c r="AU43" s="70">
        <v>0.30555555555555552</v>
      </c>
      <c r="AV43" s="114">
        <v>0.40972222222222227</v>
      </c>
    </row>
    <row r="44" spans="1:48" s="47" customFormat="1" ht="12" x14ac:dyDescent="0.3">
      <c r="A44" s="37">
        <v>44847</v>
      </c>
      <c r="B44" s="38"/>
      <c r="C44" s="39" t="s">
        <v>4073</v>
      </c>
      <c r="D44" s="39" t="s">
        <v>3929</v>
      </c>
      <c r="E44" s="39" t="s">
        <v>2109</v>
      </c>
      <c r="F44" s="39" t="s">
        <v>4074</v>
      </c>
      <c r="G44" s="39" t="s">
        <v>4075</v>
      </c>
      <c r="H44" s="39">
        <v>5010</v>
      </c>
      <c r="I44" s="39" t="s">
        <v>4076</v>
      </c>
      <c r="J44" s="40">
        <v>44847</v>
      </c>
      <c r="K44" s="38" t="s">
        <v>607</v>
      </c>
      <c r="L44" s="39">
        <v>62444</v>
      </c>
      <c r="M44" s="38">
        <v>1</v>
      </c>
      <c r="N44" s="38" t="s">
        <v>2564</v>
      </c>
      <c r="O44" s="41">
        <v>247574</v>
      </c>
      <c r="P44" s="38"/>
      <c r="Q44" s="42">
        <v>404898.64</v>
      </c>
      <c r="R44" s="38" t="s">
        <v>609</v>
      </c>
      <c r="S44" s="38" t="s">
        <v>647</v>
      </c>
      <c r="T44" s="38" t="s">
        <v>4087</v>
      </c>
      <c r="U44" s="48" t="s">
        <v>4078</v>
      </c>
      <c r="V44" s="38"/>
      <c r="W44" s="38" t="s">
        <v>4083</v>
      </c>
      <c r="X44" s="38"/>
      <c r="Y44" s="37">
        <v>44849</v>
      </c>
      <c r="Z44" s="44" t="s">
        <v>628</v>
      </c>
      <c r="AA44" s="38"/>
      <c r="AB44" s="45">
        <v>44848</v>
      </c>
      <c r="AC44" s="38">
        <v>157220</v>
      </c>
      <c r="AD44" s="42">
        <v>1749</v>
      </c>
      <c r="AE44" s="42">
        <v>353.96</v>
      </c>
      <c r="AF44" s="42">
        <v>289.25</v>
      </c>
      <c r="AG44" s="42">
        <v>254.9</v>
      </c>
      <c r="AH44" s="42">
        <v>280</v>
      </c>
      <c r="AI44" s="42"/>
      <c r="AJ44" s="42"/>
      <c r="AK44" s="42"/>
      <c r="AL44" s="42">
        <v>874.5</v>
      </c>
      <c r="AM44" s="42"/>
      <c r="AN44" s="42">
        <v>521.80999999999995</v>
      </c>
      <c r="AO44" s="42"/>
      <c r="AP44" s="42">
        <v>25</v>
      </c>
      <c r="AQ44" s="42">
        <v>4348.42</v>
      </c>
      <c r="AR44" s="42">
        <v>4348.42</v>
      </c>
      <c r="AS44" s="10" t="s">
        <v>4088</v>
      </c>
      <c r="AT44" s="90" t="s">
        <v>395</v>
      </c>
      <c r="AU44" s="70">
        <v>0.3888888888888889</v>
      </c>
      <c r="AV44" s="114">
        <v>0.49305555555555558</v>
      </c>
    </row>
    <row r="45" spans="1:48" s="47" customFormat="1" ht="12" x14ac:dyDescent="0.3">
      <c r="A45" s="37">
        <v>44847</v>
      </c>
      <c r="B45" s="38"/>
      <c r="C45" s="39" t="s">
        <v>4073</v>
      </c>
      <c r="D45" s="39" t="s">
        <v>3929</v>
      </c>
      <c r="E45" s="39" t="s">
        <v>2109</v>
      </c>
      <c r="F45" s="39" t="s">
        <v>4074</v>
      </c>
      <c r="G45" s="39" t="s">
        <v>4075</v>
      </c>
      <c r="H45" s="39">
        <v>5010</v>
      </c>
      <c r="I45" s="39" t="s">
        <v>4076</v>
      </c>
      <c r="J45" s="40">
        <v>44847</v>
      </c>
      <c r="K45" s="38" t="s">
        <v>607</v>
      </c>
      <c r="L45" s="39">
        <v>62440</v>
      </c>
      <c r="M45" s="38">
        <v>1</v>
      </c>
      <c r="N45" s="38" t="s">
        <v>2564</v>
      </c>
      <c r="O45" s="41">
        <v>247574</v>
      </c>
      <c r="P45" s="38"/>
      <c r="Q45" s="42">
        <v>475066.51</v>
      </c>
      <c r="R45" s="38" t="s">
        <v>609</v>
      </c>
      <c r="S45" s="38" t="s">
        <v>647</v>
      </c>
      <c r="T45" s="38" t="s">
        <v>4089</v>
      </c>
      <c r="U45" s="38" t="s">
        <v>4078</v>
      </c>
      <c r="V45" s="38"/>
      <c r="W45" s="38" t="s">
        <v>4090</v>
      </c>
      <c r="X45" s="38"/>
      <c r="Y45" s="37">
        <v>44851</v>
      </c>
      <c r="Z45" s="44" t="s">
        <v>628</v>
      </c>
      <c r="AA45" s="38"/>
      <c r="AB45" s="45">
        <v>44848</v>
      </c>
      <c r="AC45" s="38">
        <v>157232</v>
      </c>
      <c r="AD45" s="42">
        <v>1749</v>
      </c>
      <c r="AE45" s="42">
        <v>313.52999999999997</v>
      </c>
      <c r="AF45" s="42">
        <v>347.1</v>
      </c>
      <c r="AG45" s="42">
        <v>325.07</v>
      </c>
      <c r="AH45" s="42">
        <v>280</v>
      </c>
      <c r="AI45" s="42"/>
      <c r="AJ45" s="42"/>
      <c r="AK45" s="42"/>
      <c r="AL45" s="42">
        <v>349.8</v>
      </c>
      <c r="AM45" s="42"/>
      <c r="AN45" s="42">
        <v>462.2</v>
      </c>
      <c r="AO45" s="42"/>
      <c r="AP45" s="42">
        <v>25</v>
      </c>
      <c r="AQ45" s="42">
        <v>3851.7</v>
      </c>
      <c r="AR45" s="42">
        <v>3851.7</v>
      </c>
      <c r="AS45" s="46" t="s">
        <v>4091</v>
      </c>
      <c r="AT45" s="90" t="s">
        <v>395</v>
      </c>
      <c r="AU45" s="70">
        <v>0.66527777777777775</v>
      </c>
      <c r="AV45" s="114">
        <v>0.92986111111111114</v>
      </c>
    </row>
    <row r="46" spans="1:48" s="47" customFormat="1" ht="12" x14ac:dyDescent="0.3">
      <c r="A46" s="37">
        <v>44847</v>
      </c>
      <c r="B46" s="38"/>
      <c r="C46" s="39" t="s">
        <v>4073</v>
      </c>
      <c r="D46" s="39" t="s">
        <v>3929</v>
      </c>
      <c r="E46" s="39" t="s">
        <v>2109</v>
      </c>
      <c r="F46" s="39" t="s">
        <v>4074</v>
      </c>
      <c r="G46" s="39" t="s">
        <v>4075</v>
      </c>
      <c r="H46" s="39">
        <v>5010</v>
      </c>
      <c r="I46" s="39" t="s">
        <v>4076</v>
      </c>
      <c r="J46" s="40">
        <v>44847</v>
      </c>
      <c r="K46" s="38" t="s">
        <v>607</v>
      </c>
      <c r="L46" s="39">
        <v>62445</v>
      </c>
      <c r="M46" s="38">
        <v>1</v>
      </c>
      <c r="N46" s="38" t="s">
        <v>2564</v>
      </c>
      <c r="O46" s="41">
        <v>247574</v>
      </c>
      <c r="P46" s="38"/>
      <c r="Q46" s="42">
        <v>404352.59</v>
      </c>
      <c r="R46" s="38" t="s">
        <v>609</v>
      </c>
      <c r="S46" s="38" t="s">
        <v>647</v>
      </c>
      <c r="T46" s="38" t="s">
        <v>4092</v>
      </c>
      <c r="U46" s="38" t="s">
        <v>4078</v>
      </c>
      <c r="V46" s="38"/>
      <c r="W46" s="38" t="s">
        <v>4093</v>
      </c>
      <c r="X46" s="38"/>
      <c r="Y46" s="37">
        <v>44851</v>
      </c>
      <c r="Z46" s="44" t="s">
        <v>628</v>
      </c>
      <c r="AA46" s="38"/>
      <c r="AB46" s="45">
        <v>44848</v>
      </c>
      <c r="AC46" s="38">
        <v>157235</v>
      </c>
      <c r="AD46" s="42">
        <v>1749</v>
      </c>
      <c r="AE46" s="42">
        <v>264.77</v>
      </c>
      <c r="AF46" s="42">
        <v>289.25</v>
      </c>
      <c r="AG46" s="42">
        <v>254.35</v>
      </c>
      <c r="AH46" s="42">
        <v>280</v>
      </c>
      <c r="AI46" s="42"/>
      <c r="AJ46" s="42"/>
      <c r="AK46" s="42"/>
      <c r="AN46" s="42">
        <v>390.32</v>
      </c>
      <c r="AO46" s="42"/>
      <c r="AP46" s="42">
        <v>25</v>
      </c>
      <c r="AQ46" s="42">
        <v>3252.69</v>
      </c>
      <c r="AR46" s="42">
        <v>3252.69</v>
      </c>
      <c r="AS46" s="46"/>
      <c r="AT46" s="90" t="s">
        <v>395</v>
      </c>
      <c r="AU46" s="70">
        <v>0.44166666666666665</v>
      </c>
      <c r="AV46" s="114">
        <v>0.65694444444444444</v>
      </c>
    </row>
    <row r="47" spans="1:48" s="47" customFormat="1" ht="12" x14ac:dyDescent="0.3">
      <c r="A47" s="37">
        <v>44847</v>
      </c>
      <c r="B47" s="38"/>
      <c r="C47" s="39" t="s">
        <v>4073</v>
      </c>
      <c r="D47" s="39" t="s">
        <v>3929</v>
      </c>
      <c r="E47" s="39" t="s">
        <v>2109</v>
      </c>
      <c r="F47" s="39" t="s">
        <v>4074</v>
      </c>
      <c r="G47" s="39" t="s">
        <v>4075</v>
      </c>
      <c r="H47" s="39">
        <v>5010</v>
      </c>
      <c r="I47" s="39" t="s">
        <v>4076</v>
      </c>
      <c r="J47" s="40">
        <v>44847</v>
      </c>
      <c r="K47" s="38" t="s">
        <v>607</v>
      </c>
      <c r="L47" s="39">
        <v>62441</v>
      </c>
      <c r="M47" s="38">
        <v>1</v>
      </c>
      <c r="N47" s="38" t="s">
        <v>2564</v>
      </c>
      <c r="O47" s="41">
        <v>247574</v>
      </c>
      <c r="P47" s="38"/>
      <c r="Q47" s="42">
        <v>474170.99</v>
      </c>
      <c r="R47" s="38" t="s">
        <v>609</v>
      </c>
      <c r="S47" s="38" t="s">
        <v>647</v>
      </c>
      <c r="T47" s="38" t="s">
        <v>4094</v>
      </c>
      <c r="U47" s="38" t="s">
        <v>4078</v>
      </c>
      <c r="V47" s="38"/>
      <c r="W47" s="38" t="s">
        <v>4090</v>
      </c>
      <c r="X47" s="38"/>
      <c r="Y47" s="37">
        <v>44851</v>
      </c>
      <c r="Z47" s="44" t="s">
        <v>628</v>
      </c>
      <c r="AA47" s="38"/>
      <c r="AB47" s="45">
        <v>44848</v>
      </c>
      <c r="AC47" s="38">
        <v>157229</v>
      </c>
      <c r="AD47" s="42">
        <v>1749</v>
      </c>
      <c r="AE47" s="42">
        <v>313.44</v>
      </c>
      <c r="AF47" s="42">
        <v>347.1</v>
      </c>
      <c r="AG47" s="42">
        <v>324.17</v>
      </c>
      <c r="AH47" s="42">
        <v>280</v>
      </c>
      <c r="AI47" s="42"/>
      <c r="AJ47" s="42"/>
      <c r="AK47" s="42"/>
      <c r="AL47" s="42">
        <v>349.8</v>
      </c>
      <c r="AM47" s="42"/>
      <c r="AN47" s="42">
        <v>462.07</v>
      </c>
      <c r="AO47" s="42"/>
      <c r="AP47" s="42">
        <v>25</v>
      </c>
      <c r="AQ47" s="42">
        <v>3850.58</v>
      </c>
      <c r="AR47" s="42">
        <v>3850.58</v>
      </c>
      <c r="AS47" s="46" t="s">
        <v>4091</v>
      </c>
      <c r="AT47" s="90" t="s">
        <v>395</v>
      </c>
      <c r="AU47" s="70">
        <v>0.41944444444444445</v>
      </c>
      <c r="AV47" s="114">
        <v>0.60902777777777783</v>
      </c>
    </row>
    <row r="48" spans="1:48" s="47" customFormat="1" ht="12" x14ac:dyDescent="0.3">
      <c r="A48" s="37">
        <v>44847</v>
      </c>
      <c r="B48" s="38"/>
      <c r="C48" s="39" t="s">
        <v>4073</v>
      </c>
      <c r="D48" s="39" t="s">
        <v>3929</v>
      </c>
      <c r="E48" s="39" t="s">
        <v>2109</v>
      </c>
      <c r="F48" s="39" t="s">
        <v>4074</v>
      </c>
      <c r="G48" s="39" t="s">
        <v>4075</v>
      </c>
      <c r="H48" s="39">
        <v>5010</v>
      </c>
      <c r="I48" s="39" t="s">
        <v>4076</v>
      </c>
      <c r="J48" s="40">
        <v>44847</v>
      </c>
      <c r="K48" s="38" t="s">
        <v>607</v>
      </c>
      <c r="L48" s="39">
        <v>62446</v>
      </c>
      <c r="M48" s="38">
        <v>1</v>
      </c>
      <c r="N48" s="38" t="s">
        <v>2564</v>
      </c>
      <c r="O48" s="41">
        <v>247574</v>
      </c>
      <c r="P48" s="38"/>
      <c r="Q48" s="42">
        <v>444542.13</v>
      </c>
      <c r="R48" s="38" t="s">
        <v>609</v>
      </c>
      <c r="S48" s="38" t="s">
        <v>647</v>
      </c>
      <c r="T48" s="38" t="s">
        <v>4095</v>
      </c>
      <c r="U48" s="38" t="s">
        <v>4078</v>
      </c>
      <c r="V48" s="38"/>
      <c r="W48" s="38" t="s">
        <v>4096</v>
      </c>
      <c r="X48" s="38"/>
      <c r="Y48" s="37">
        <v>44851</v>
      </c>
      <c r="Z48" s="44" t="s">
        <v>628</v>
      </c>
      <c r="AA48" s="38"/>
      <c r="AB48" s="45">
        <v>44848</v>
      </c>
      <c r="AC48" s="38">
        <v>157226</v>
      </c>
      <c r="AD48" s="42">
        <v>1749</v>
      </c>
      <c r="AE48" s="42">
        <v>310.42</v>
      </c>
      <c r="AF48" s="42">
        <v>347.1</v>
      </c>
      <c r="AG48" s="42">
        <v>294.54000000000002</v>
      </c>
      <c r="AH48" s="42">
        <v>280</v>
      </c>
      <c r="AI48" s="42"/>
      <c r="AJ48" s="42"/>
      <c r="AK48" s="42"/>
      <c r="AL48" s="42">
        <v>349.8</v>
      </c>
      <c r="AM48" s="42"/>
      <c r="AN48" s="42">
        <v>457.62</v>
      </c>
      <c r="AO48" s="42"/>
      <c r="AP48" s="42">
        <v>25</v>
      </c>
      <c r="AQ48" s="42">
        <v>3813.48</v>
      </c>
      <c r="AR48" s="42">
        <v>3813.48</v>
      </c>
      <c r="AS48" s="46" t="s">
        <v>4091</v>
      </c>
      <c r="AT48" s="90" t="s">
        <v>395</v>
      </c>
      <c r="AU48" s="70">
        <v>0.54999999999999993</v>
      </c>
      <c r="AV48" s="114">
        <v>0.73611111111111116</v>
      </c>
    </row>
    <row r="49" spans="1:48" s="47" customFormat="1" ht="12" x14ac:dyDescent="0.3">
      <c r="A49" s="37">
        <v>44847</v>
      </c>
      <c r="B49" s="38"/>
      <c r="C49" s="39" t="s">
        <v>4073</v>
      </c>
      <c r="D49" s="39" t="s">
        <v>3929</v>
      </c>
      <c r="E49" s="39" t="s">
        <v>2109</v>
      </c>
      <c r="F49" s="39" t="s">
        <v>4074</v>
      </c>
      <c r="G49" s="39" t="s">
        <v>4075</v>
      </c>
      <c r="H49" s="39">
        <v>5010</v>
      </c>
      <c r="I49" s="39" t="s">
        <v>4076</v>
      </c>
      <c r="J49" s="40">
        <v>44847</v>
      </c>
      <c r="K49" s="38" t="s">
        <v>607</v>
      </c>
      <c r="L49" s="39">
        <v>62439</v>
      </c>
      <c r="M49" s="38">
        <v>1</v>
      </c>
      <c r="N49" s="38" t="s">
        <v>2564</v>
      </c>
      <c r="O49" s="41">
        <v>247574</v>
      </c>
      <c r="P49" s="38"/>
      <c r="Q49" s="42">
        <v>467785.81</v>
      </c>
      <c r="R49" s="38" t="s">
        <v>609</v>
      </c>
      <c r="S49" s="38" t="s">
        <v>647</v>
      </c>
      <c r="T49" s="38" t="s">
        <v>4097</v>
      </c>
      <c r="U49" s="38" t="s">
        <v>4078</v>
      </c>
      <c r="V49" s="38"/>
      <c r="W49" s="38" t="s">
        <v>4090</v>
      </c>
      <c r="X49" s="38"/>
      <c r="Y49" s="37">
        <v>44851</v>
      </c>
      <c r="Z49" s="44" t="s">
        <v>628</v>
      </c>
      <c r="AA49" s="38"/>
      <c r="AB49" s="45">
        <v>44848</v>
      </c>
      <c r="AC49" s="38">
        <v>157234</v>
      </c>
      <c r="AD49" s="42">
        <v>1749</v>
      </c>
      <c r="AE49" s="42">
        <v>312.79000000000002</v>
      </c>
      <c r="AF49" s="42">
        <v>347.1</v>
      </c>
      <c r="AG49" s="42">
        <v>317.79000000000002</v>
      </c>
      <c r="AH49" s="42">
        <v>280</v>
      </c>
      <c r="AI49" s="42"/>
      <c r="AJ49" s="42"/>
      <c r="AK49" s="42"/>
      <c r="AL49" s="42">
        <v>349.8</v>
      </c>
      <c r="AM49" s="42"/>
      <c r="AN49" s="42">
        <v>461.11</v>
      </c>
      <c r="AO49" s="42"/>
      <c r="AP49" s="42">
        <v>25</v>
      </c>
      <c r="AQ49" s="42">
        <v>3842.59</v>
      </c>
      <c r="AR49" s="42">
        <v>3842.59</v>
      </c>
      <c r="AS49" s="46" t="s">
        <v>4091</v>
      </c>
      <c r="AT49" s="90" t="s">
        <v>395</v>
      </c>
      <c r="AU49" s="70">
        <v>0.44513888888888892</v>
      </c>
      <c r="AV49" s="114">
        <v>0.65694444444444444</v>
      </c>
    </row>
    <row r="50" spans="1:48" s="47" customFormat="1" ht="12" x14ac:dyDescent="0.3">
      <c r="A50" s="37">
        <v>44847</v>
      </c>
      <c r="B50" s="38"/>
      <c r="C50" s="39" t="s">
        <v>4098</v>
      </c>
      <c r="D50" s="39" t="s">
        <v>3929</v>
      </c>
      <c r="E50" s="39" t="s">
        <v>2109</v>
      </c>
      <c r="F50" s="39" t="s">
        <v>4099</v>
      </c>
      <c r="G50" s="39" t="s">
        <v>4100</v>
      </c>
      <c r="H50" s="39">
        <v>5010</v>
      </c>
      <c r="I50" s="39">
        <v>4700089521</v>
      </c>
      <c r="J50" s="40">
        <v>44847</v>
      </c>
      <c r="K50" s="38" t="s">
        <v>607</v>
      </c>
      <c r="L50" s="39">
        <v>62450</v>
      </c>
      <c r="M50" s="38">
        <v>1</v>
      </c>
      <c r="N50" s="38" t="s">
        <v>2564</v>
      </c>
      <c r="O50" s="41">
        <v>21250</v>
      </c>
      <c r="P50" s="38"/>
      <c r="Q50" s="42">
        <v>496193.9</v>
      </c>
      <c r="R50" s="38" t="s">
        <v>609</v>
      </c>
      <c r="S50" s="38" t="s">
        <v>647</v>
      </c>
      <c r="T50" s="38" t="s">
        <v>4101</v>
      </c>
      <c r="U50" s="38" t="s">
        <v>4102</v>
      </c>
      <c r="V50" s="38"/>
      <c r="W50" s="38" t="s">
        <v>4103</v>
      </c>
      <c r="X50" s="38"/>
      <c r="Y50" s="37">
        <v>44852</v>
      </c>
      <c r="Z50" s="44" t="s">
        <v>628</v>
      </c>
      <c r="AA50" s="38"/>
      <c r="AB50" s="45">
        <v>44851</v>
      </c>
      <c r="AC50" s="38">
        <v>157508</v>
      </c>
      <c r="AD50" s="42">
        <v>1749</v>
      </c>
      <c r="AE50" s="42">
        <v>274.13</v>
      </c>
      <c r="AF50" s="42">
        <v>289.25</v>
      </c>
      <c r="AG50" s="42">
        <v>346.19</v>
      </c>
      <c r="AH50" s="42">
        <v>280</v>
      </c>
      <c r="AI50" s="42"/>
      <c r="AJ50" s="42"/>
      <c r="AK50" s="42"/>
      <c r="AL50" s="42"/>
      <c r="AM50" s="42"/>
      <c r="AN50" s="42">
        <v>404.12</v>
      </c>
      <c r="AO50" s="42"/>
      <c r="AP50" s="42">
        <v>25</v>
      </c>
      <c r="AQ50" s="42">
        <v>3367.69</v>
      </c>
      <c r="AR50" s="42">
        <v>3367.69</v>
      </c>
      <c r="AS50" s="46"/>
      <c r="AT50" s="90" t="s">
        <v>395</v>
      </c>
      <c r="AU50" s="70">
        <v>0.3659722222222222</v>
      </c>
      <c r="AV50" s="114">
        <v>0.66041666666666665</v>
      </c>
    </row>
    <row r="51" spans="1:48" s="47" customFormat="1" ht="12" x14ac:dyDescent="0.3">
      <c r="A51" s="37">
        <v>44847</v>
      </c>
      <c r="B51" s="38"/>
      <c r="C51" s="39" t="s">
        <v>4098</v>
      </c>
      <c r="D51" s="39" t="s">
        <v>3929</v>
      </c>
      <c r="E51" s="39" t="s">
        <v>2109</v>
      </c>
      <c r="F51" s="39" t="s">
        <v>4099</v>
      </c>
      <c r="G51" s="39" t="s">
        <v>4100</v>
      </c>
      <c r="H51" s="39">
        <v>5010</v>
      </c>
      <c r="I51" s="39">
        <v>4700089521</v>
      </c>
      <c r="J51" s="40">
        <v>44847</v>
      </c>
      <c r="K51" s="38" t="s">
        <v>607</v>
      </c>
      <c r="L51" s="39">
        <v>62448</v>
      </c>
      <c r="M51" s="38">
        <v>1</v>
      </c>
      <c r="N51" s="38" t="s">
        <v>2564</v>
      </c>
      <c r="O51" s="41">
        <v>24512</v>
      </c>
      <c r="P51" s="38"/>
      <c r="Q51" s="42">
        <v>573122.81000000006</v>
      </c>
      <c r="R51" s="38" t="s">
        <v>609</v>
      </c>
      <c r="S51" s="38" t="s">
        <v>647</v>
      </c>
      <c r="T51" s="38" t="s">
        <v>4104</v>
      </c>
      <c r="U51" s="38" t="s">
        <v>4102</v>
      </c>
      <c r="V51" s="38"/>
      <c r="W51" s="38" t="s">
        <v>4105</v>
      </c>
      <c r="X51" s="38"/>
      <c r="Y51" s="37">
        <v>44852</v>
      </c>
      <c r="Z51" s="44" t="s">
        <v>628</v>
      </c>
      <c r="AA51" s="38"/>
      <c r="AB51" s="45">
        <v>44851</v>
      </c>
      <c r="AC51" s="38">
        <v>157514</v>
      </c>
      <c r="AD51" s="42">
        <v>1749</v>
      </c>
      <c r="AE51" s="42">
        <v>323.52</v>
      </c>
      <c r="AF51" s="42">
        <v>347.1</v>
      </c>
      <c r="AG51" s="42">
        <v>423.12</v>
      </c>
      <c r="AH51" s="42">
        <v>280</v>
      </c>
      <c r="AI51" s="42"/>
      <c r="AJ51" s="42"/>
      <c r="AK51" s="42"/>
      <c r="AL51" s="42">
        <v>349.8</v>
      </c>
      <c r="AM51" s="42"/>
      <c r="AN51" s="42">
        <v>476.94</v>
      </c>
      <c r="AO51" s="42"/>
      <c r="AP51" s="42">
        <v>25</v>
      </c>
      <c r="AQ51" s="42">
        <v>3974.48</v>
      </c>
      <c r="AR51" s="42">
        <v>3974.48</v>
      </c>
      <c r="AS51" s="46" t="s">
        <v>4091</v>
      </c>
      <c r="AT51" s="90" t="s">
        <v>395</v>
      </c>
      <c r="AU51" s="70">
        <v>0.25486111111111109</v>
      </c>
      <c r="AV51" s="114">
        <v>0.6069444444444444</v>
      </c>
    </row>
    <row r="52" spans="1:48" s="47" customFormat="1" ht="12" x14ac:dyDescent="0.3">
      <c r="A52" s="37">
        <v>44847</v>
      </c>
      <c r="B52" s="38"/>
      <c r="C52" s="39" t="s">
        <v>4098</v>
      </c>
      <c r="D52" s="39" t="s">
        <v>3929</v>
      </c>
      <c r="E52" s="39" t="s">
        <v>2109</v>
      </c>
      <c r="F52" s="39" t="s">
        <v>4099</v>
      </c>
      <c r="G52" s="39" t="s">
        <v>4100</v>
      </c>
      <c r="H52" s="39">
        <v>5010</v>
      </c>
      <c r="I52" s="39">
        <v>4700089521</v>
      </c>
      <c r="J52" s="40">
        <v>44847</v>
      </c>
      <c r="K52" s="38" t="s">
        <v>607</v>
      </c>
      <c r="L52" s="39">
        <v>62451</v>
      </c>
      <c r="M52" s="38">
        <v>1</v>
      </c>
      <c r="N52" s="38" t="s">
        <v>2564</v>
      </c>
      <c r="O52" s="41">
        <v>21232</v>
      </c>
      <c r="P52" s="38"/>
      <c r="Q52" s="42">
        <v>495887.31</v>
      </c>
      <c r="R52" s="38" t="s">
        <v>609</v>
      </c>
      <c r="S52" s="38" t="s">
        <v>647</v>
      </c>
      <c r="T52" s="38" t="s">
        <v>4106</v>
      </c>
      <c r="U52" s="38" t="s">
        <v>4102</v>
      </c>
      <c r="V52" s="38"/>
      <c r="W52" s="38" t="s">
        <v>4105</v>
      </c>
      <c r="X52" s="38"/>
      <c r="Y52" s="37">
        <v>44852</v>
      </c>
      <c r="Z52" s="44" t="s">
        <v>628</v>
      </c>
      <c r="AA52" s="38"/>
      <c r="AB52" s="45">
        <v>44851</v>
      </c>
      <c r="AC52" s="38">
        <v>157511</v>
      </c>
      <c r="AD52" s="42">
        <v>1749</v>
      </c>
      <c r="AE52" s="42"/>
      <c r="AF52" s="42">
        <v>289.25</v>
      </c>
      <c r="AG52" s="42">
        <v>345.89</v>
      </c>
      <c r="AH52" s="42">
        <v>280</v>
      </c>
      <c r="AI52" s="42"/>
      <c r="AJ52" s="42"/>
      <c r="AK52" s="42"/>
      <c r="AL52" s="42">
        <v>274.10000000000002</v>
      </c>
      <c r="AM52" s="42"/>
      <c r="AN52" s="42">
        <v>404.08</v>
      </c>
      <c r="AO52" s="42"/>
      <c r="AP52" s="42">
        <v>25</v>
      </c>
      <c r="AQ52" s="42">
        <v>3367.32</v>
      </c>
      <c r="AR52" s="42">
        <v>3367.32</v>
      </c>
      <c r="AS52" s="46" t="s">
        <v>4107</v>
      </c>
      <c r="AT52" s="90" t="s">
        <v>395</v>
      </c>
      <c r="AU52" s="70">
        <v>0.46388888888888885</v>
      </c>
      <c r="AV52" s="114">
        <v>0.63680555555555551</v>
      </c>
    </row>
    <row r="53" spans="1:48" s="47" customFormat="1" ht="12" x14ac:dyDescent="0.3">
      <c r="A53" s="37">
        <v>44847</v>
      </c>
      <c r="B53" s="38"/>
      <c r="C53" s="39" t="s">
        <v>4098</v>
      </c>
      <c r="D53" s="39" t="s">
        <v>3929</v>
      </c>
      <c r="E53" s="39" t="s">
        <v>2109</v>
      </c>
      <c r="F53" s="39" t="s">
        <v>4099</v>
      </c>
      <c r="G53" s="39" t="s">
        <v>4100</v>
      </c>
      <c r="H53" s="39">
        <v>5010</v>
      </c>
      <c r="I53" s="39">
        <v>4700089521</v>
      </c>
      <c r="J53" s="40">
        <v>44847</v>
      </c>
      <c r="K53" s="38" t="s">
        <v>607</v>
      </c>
      <c r="L53" s="39">
        <v>62449</v>
      </c>
      <c r="M53" s="38">
        <v>1</v>
      </c>
      <c r="N53" s="38" t="s">
        <v>2564</v>
      </c>
      <c r="O53" s="41">
        <v>21185</v>
      </c>
      <c r="P53" s="38"/>
      <c r="Q53" s="42">
        <v>494543.07</v>
      </c>
      <c r="R53" s="38" t="s">
        <v>609</v>
      </c>
      <c r="S53" s="38" t="s">
        <v>647</v>
      </c>
      <c r="T53" s="38" t="s">
        <v>4108</v>
      </c>
      <c r="U53" s="38" t="s">
        <v>4102</v>
      </c>
      <c r="V53" s="38"/>
      <c r="W53" s="38" t="s">
        <v>4105</v>
      </c>
      <c r="X53" s="38"/>
      <c r="Y53" s="37">
        <v>44852</v>
      </c>
      <c r="Z53" s="44" t="s">
        <v>628</v>
      </c>
      <c r="AA53" s="38"/>
      <c r="AB53" s="45">
        <v>44851</v>
      </c>
      <c r="AC53" s="38">
        <v>157504</v>
      </c>
      <c r="AD53" s="42">
        <v>1749</v>
      </c>
      <c r="AE53" s="42"/>
      <c r="AF53" s="42">
        <v>289.25</v>
      </c>
      <c r="AG53" s="42">
        <v>344.54</v>
      </c>
      <c r="AH53" s="42">
        <v>280</v>
      </c>
      <c r="AI53" s="42"/>
      <c r="AJ53" s="42"/>
      <c r="AK53" s="42"/>
      <c r="AL53" s="42"/>
      <c r="AM53" s="42"/>
      <c r="AN53" s="42">
        <v>403.87</v>
      </c>
      <c r="AO53" s="42"/>
      <c r="AP53" s="42">
        <v>25</v>
      </c>
      <c r="AQ53" s="42">
        <v>3365.62</v>
      </c>
      <c r="AR53" s="42">
        <v>3365.62</v>
      </c>
      <c r="AS53" s="46"/>
      <c r="AT53" s="90" t="s">
        <v>395</v>
      </c>
      <c r="AU53" s="70">
        <v>0.32500000000000001</v>
      </c>
      <c r="AV53" s="114">
        <v>0.58680555555555558</v>
      </c>
    </row>
    <row r="54" spans="1:48" s="47" customFormat="1" ht="12" x14ac:dyDescent="0.3">
      <c r="A54" s="37">
        <v>44848</v>
      </c>
      <c r="B54" s="38"/>
      <c r="C54" s="39" t="s">
        <v>4109</v>
      </c>
      <c r="D54" s="39" t="s">
        <v>4110</v>
      </c>
      <c r="E54" s="39" t="s">
        <v>2109</v>
      </c>
      <c r="F54" s="39" t="s">
        <v>4111</v>
      </c>
      <c r="G54" s="39" t="s">
        <v>4112</v>
      </c>
      <c r="H54" s="39">
        <v>5002</v>
      </c>
      <c r="I54" s="39" t="s">
        <v>4113</v>
      </c>
      <c r="J54" s="40"/>
      <c r="K54" s="38" t="s">
        <v>607</v>
      </c>
      <c r="L54" s="39">
        <v>62454</v>
      </c>
      <c r="M54" s="38">
        <v>1</v>
      </c>
      <c r="N54" s="38" t="s">
        <v>648</v>
      </c>
      <c r="O54" s="41">
        <v>113</v>
      </c>
      <c r="P54" s="38"/>
      <c r="Q54" s="42">
        <v>62003.41</v>
      </c>
      <c r="R54" s="38" t="s">
        <v>609</v>
      </c>
      <c r="S54" s="38" t="s">
        <v>610</v>
      </c>
      <c r="T54" s="38"/>
      <c r="U54" s="38" t="s">
        <v>4114</v>
      </c>
      <c r="V54" s="38" t="s">
        <v>4115</v>
      </c>
      <c r="W54" s="38" t="s">
        <v>4116</v>
      </c>
      <c r="X54" s="38"/>
      <c r="Y54" s="37">
        <v>44853</v>
      </c>
      <c r="Z54" s="44" t="s">
        <v>628</v>
      </c>
      <c r="AA54" s="38"/>
      <c r="AB54" s="45">
        <v>44852</v>
      </c>
      <c r="AC54" s="38">
        <v>157471</v>
      </c>
      <c r="AD54" s="42">
        <v>90.24</v>
      </c>
      <c r="AE54" s="42">
        <v>51.61</v>
      </c>
      <c r="AF54" s="42">
        <v>114.06</v>
      </c>
      <c r="AG54" s="42"/>
      <c r="AH54" s="42"/>
      <c r="AI54" s="42"/>
      <c r="AJ54" s="42"/>
      <c r="AK54" s="42">
        <v>250</v>
      </c>
      <c r="AL54" s="42">
        <v>27.07</v>
      </c>
      <c r="AM54" s="42"/>
      <c r="AN54" s="42">
        <v>76.09</v>
      </c>
      <c r="AO54" s="42">
        <v>5.3236999999999997</v>
      </c>
      <c r="AP54" s="42">
        <v>25</v>
      </c>
      <c r="AQ54" s="42">
        <v>634.07000000000005</v>
      </c>
      <c r="AR54" s="42">
        <v>634.07000000000005</v>
      </c>
      <c r="AS54" s="46" t="s">
        <v>3927</v>
      </c>
      <c r="AT54" s="90" t="s">
        <v>395</v>
      </c>
      <c r="AU54" s="70">
        <v>0.3354166666666667</v>
      </c>
      <c r="AV54" s="114">
        <v>0.47222222222222227</v>
      </c>
    </row>
    <row r="55" spans="1:48" s="47" customFormat="1" ht="12" x14ac:dyDescent="0.3">
      <c r="A55" s="37">
        <v>44848</v>
      </c>
      <c r="B55" s="38"/>
      <c r="C55" s="39" t="s">
        <v>4117</v>
      </c>
      <c r="D55" s="39" t="s">
        <v>3929</v>
      </c>
      <c r="E55" s="39" t="s">
        <v>2109</v>
      </c>
      <c r="F55" s="39" t="s">
        <v>4118</v>
      </c>
      <c r="G55" s="39" t="s">
        <v>4119</v>
      </c>
      <c r="H55" s="39">
        <v>5010</v>
      </c>
      <c r="I55" s="39">
        <v>4700088743</v>
      </c>
      <c r="J55" s="40">
        <v>44848</v>
      </c>
      <c r="K55" s="38" t="s">
        <v>607</v>
      </c>
      <c r="L55" s="39">
        <v>62466</v>
      </c>
      <c r="M55" s="38">
        <v>3</v>
      </c>
      <c r="N55" s="38" t="s">
        <v>2126</v>
      </c>
      <c r="O55" s="41">
        <v>4005</v>
      </c>
      <c r="P55" s="38"/>
      <c r="Q55" s="42">
        <v>380895.54</v>
      </c>
      <c r="R55" s="38" t="s">
        <v>609</v>
      </c>
      <c r="S55" s="38" t="s">
        <v>610</v>
      </c>
      <c r="T55" s="38"/>
      <c r="U55" s="38" t="s">
        <v>4120</v>
      </c>
      <c r="V55" s="38" t="s">
        <v>617</v>
      </c>
      <c r="W55" s="38" t="s">
        <v>4121</v>
      </c>
      <c r="X55" s="38"/>
      <c r="Y55" s="37">
        <v>44854</v>
      </c>
      <c r="Z55" s="44" t="s">
        <v>628</v>
      </c>
      <c r="AA55" s="38"/>
      <c r="AB55" s="45">
        <v>44853</v>
      </c>
      <c r="AC55" s="38">
        <v>157889</v>
      </c>
      <c r="AD55" s="42">
        <v>2755</v>
      </c>
      <c r="AE55" s="42">
        <v>389.6</v>
      </c>
      <c r="AF55" s="42">
        <v>362.64</v>
      </c>
      <c r="AG55" s="42">
        <v>91.63</v>
      </c>
      <c r="AH55" s="42">
        <v>338</v>
      </c>
      <c r="AI55" s="42"/>
      <c r="AJ55" s="42"/>
      <c r="AK55" s="42">
        <v>250</v>
      </c>
      <c r="AL55" s="42"/>
      <c r="AM55" s="42"/>
      <c r="AN55" s="42">
        <v>574.35</v>
      </c>
      <c r="AO55" s="42"/>
      <c r="AP55" s="42">
        <v>25</v>
      </c>
      <c r="AQ55" s="42">
        <v>4786.22</v>
      </c>
      <c r="AR55" s="42">
        <v>4786.22</v>
      </c>
      <c r="AS55" s="46"/>
      <c r="AT55" s="90" t="s">
        <v>395</v>
      </c>
      <c r="AU55" s="70">
        <v>0.47569444444444442</v>
      </c>
      <c r="AV55" s="114">
        <v>0.60902777777777783</v>
      </c>
    </row>
    <row r="56" spans="1:48" s="47" customFormat="1" ht="12" x14ac:dyDescent="0.3">
      <c r="A56" s="37">
        <v>44848</v>
      </c>
      <c r="B56" s="38"/>
      <c r="C56" s="39" t="s">
        <v>4122</v>
      </c>
      <c r="D56" s="39" t="s">
        <v>4123</v>
      </c>
      <c r="E56" s="39" t="s">
        <v>2109</v>
      </c>
      <c r="F56" s="39" t="s">
        <v>4124</v>
      </c>
      <c r="G56" s="39" t="s">
        <v>4125</v>
      </c>
      <c r="H56" s="39">
        <v>5010</v>
      </c>
      <c r="I56" s="39">
        <v>4700088978</v>
      </c>
      <c r="J56" s="40"/>
      <c r="K56" s="38" t="s">
        <v>607</v>
      </c>
      <c r="L56" s="39">
        <v>62434</v>
      </c>
      <c r="M56" s="38">
        <v>2</v>
      </c>
      <c r="N56" s="38" t="s">
        <v>2126</v>
      </c>
      <c r="O56" s="41">
        <v>2531</v>
      </c>
      <c r="P56" s="38"/>
      <c r="Q56" s="42">
        <v>114497.54</v>
      </c>
      <c r="R56" s="38" t="s">
        <v>609</v>
      </c>
      <c r="S56" s="38" t="s">
        <v>610</v>
      </c>
      <c r="T56" s="38"/>
      <c r="U56" s="38" t="s">
        <v>4126</v>
      </c>
      <c r="V56" s="38" t="s">
        <v>2199</v>
      </c>
      <c r="W56" s="38">
        <v>44853</v>
      </c>
      <c r="X56" s="38"/>
      <c r="Y56" s="37">
        <v>44854</v>
      </c>
      <c r="Z56" s="44" t="s">
        <v>628</v>
      </c>
      <c r="AA56" s="38"/>
      <c r="AB56" s="45">
        <v>44853</v>
      </c>
      <c r="AC56" s="38">
        <v>157833</v>
      </c>
      <c r="AD56" s="42">
        <v>1990</v>
      </c>
      <c r="AE56" s="42">
        <v>249.78</v>
      </c>
      <c r="AF56" s="42">
        <v>171.09</v>
      </c>
      <c r="AG56" s="42">
        <v>14.5</v>
      </c>
      <c r="AH56" s="42"/>
      <c r="AI56" s="42"/>
      <c r="AJ56" s="42"/>
      <c r="AK56" s="42">
        <v>250</v>
      </c>
      <c r="AL56" s="42"/>
      <c r="AM56" s="42"/>
      <c r="AN56" s="42">
        <v>368.23</v>
      </c>
      <c r="AO56" s="42"/>
      <c r="AP56" s="42">
        <v>25</v>
      </c>
      <c r="AQ56" s="42">
        <v>3068.6</v>
      </c>
      <c r="AR56" s="42">
        <v>3068.6</v>
      </c>
      <c r="AS56" s="46"/>
      <c r="AT56" s="90" t="s">
        <v>395</v>
      </c>
      <c r="AU56" s="70">
        <v>0.31458333333333333</v>
      </c>
      <c r="AV56" s="114">
        <v>0.70833333333333337</v>
      </c>
    </row>
    <row r="57" spans="1:48" s="47" customFormat="1" ht="12" x14ac:dyDescent="0.3">
      <c r="A57" s="37">
        <v>44848</v>
      </c>
      <c r="B57" s="38"/>
      <c r="C57" s="39" t="s">
        <v>4127</v>
      </c>
      <c r="D57" s="39" t="s">
        <v>4123</v>
      </c>
      <c r="E57" s="39" t="s">
        <v>2109</v>
      </c>
      <c r="F57" s="39" t="s">
        <v>4128</v>
      </c>
      <c r="G57" s="39" t="s">
        <v>4129</v>
      </c>
      <c r="H57" s="39">
        <v>5014</v>
      </c>
      <c r="I57" s="39">
        <v>4700089676</v>
      </c>
      <c r="J57" s="40">
        <v>44853</v>
      </c>
      <c r="K57" s="38" t="s">
        <v>607</v>
      </c>
      <c r="L57" s="39">
        <v>62455</v>
      </c>
      <c r="M57" s="38">
        <v>5</v>
      </c>
      <c r="N57" s="38" t="s">
        <v>2126</v>
      </c>
      <c r="O57" s="41">
        <v>805</v>
      </c>
      <c r="P57" s="38"/>
      <c r="Q57" s="42">
        <v>24754.53</v>
      </c>
      <c r="R57" s="38" t="s">
        <v>609</v>
      </c>
      <c r="S57" s="38" t="s">
        <v>610</v>
      </c>
      <c r="T57" s="38"/>
      <c r="U57" s="38" t="s">
        <v>4130</v>
      </c>
      <c r="V57" s="38" t="s">
        <v>2128</v>
      </c>
      <c r="W57" s="38">
        <v>44853</v>
      </c>
      <c r="X57" s="38"/>
      <c r="Y57" s="37">
        <v>44854</v>
      </c>
      <c r="Z57" s="44" t="s">
        <v>628</v>
      </c>
      <c r="AA57" s="38"/>
      <c r="AB57" s="45">
        <v>44853</v>
      </c>
      <c r="AC57" s="38">
        <v>157837</v>
      </c>
      <c r="AD57" s="42">
        <v>642.84</v>
      </c>
      <c r="AE57" s="42">
        <v>124.84</v>
      </c>
      <c r="AF57" s="42">
        <v>114.06</v>
      </c>
      <c r="AG57" s="42"/>
      <c r="AH57" s="42"/>
      <c r="AI57" s="42"/>
      <c r="AJ57" s="42"/>
      <c r="AK57" s="42">
        <v>250</v>
      </c>
      <c r="AL57" s="42">
        <v>192.85</v>
      </c>
      <c r="AM57" s="42"/>
      <c r="AN57" s="42">
        <v>184.03</v>
      </c>
      <c r="AO57" s="42">
        <v>5.3236999999999997</v>
      </c>
      <c r="AP57" s="42">
        <v>25</v>
      </c>
      <c r="AQ57" s="42">
        <v>1533.62</v>
      </c>
      <c r="AR57" s="42">
        <v>1533.62</v>
      </c>
      <c r="AS57" s="46" t="s">
        <v>3927</v>
      </c>
      <c r="AT57" s="90" t="s">
        <v>395</v>
      </c>
      <c r="AU57" s="70">
        <v>0.31458333333333333</v>
      </c>
      <c r="AV57" s="114">
        <v>0.70833333333333337</v>
      </c>
    </row>
    <row r="58" spans="1:48" s="47" customFormat="1" ht="12" x14ac:dyDescent="0.3">
      <c r="A58" s="37">
        <v>44851</v>
      </c>
      <c r="B58" s="38"/>
      <c r="C58" s="39" t="s">
        <v>4131</v>
      </c>
      <c r="D58" s="39" t="s">
        <v>4123</v>
      </c>
      <c r="E58" s="39" t="s">
        <v>2109</v>
      </c>
      <c r="F58" s="39" t="s">
        <v>4132</v>
      </c>
      <c r="G58" s="39" t="s">
        <v>4133</v>
      </c>
      <c r="H58" s="39">
        <v>5014</v>
      </c>
      <c r="I58" s="39" t="s">
        <v>4134</v>
      </c>
      <c r="J58" s="40">
        <v>44854</v>
      </c>
      <c r="K58" s="38" t="s">
        <v>607</v>
      </c>
      <c r="L58" s="39">
        <v>62474</v>
      </c>
      <c r="M58" s="38">
        <v>3</v>
      </c>
      <c r="N58" s="38" t="s">
        <v>2126</v>
      </c>
      <c r="O58" s="41">
        <v>868</v>
      </c>
      <c r="P58" s="38"/>
      <c r="Q58" s="42">
        <v>189811.87</v>
      </c>
      <c r="R58" s="38" t="s">
        <v>609</v>
      </c>
      <c r="S58" s="38" t="s">
        <v>610</v>
      </c>
      <c r="T58" s="38"/>
      <c r="U58" s="38" t="s">
        <v>4135</v>
      </c>
      <c r="V58" s="38" t="s">
        <v>642</v>
      </c>
      <c r="W58" s="38">
        <v>44853</v>
      </c>
      <c r="X58" s="38"/>
      <c r="Y58" s="37">
        <v>44854</v>
      </c>
      <c r="Z58" s="44" t="s">
        <v>628</v>
      </c>
      <c r="AA58" s="38"/>
      <c r="AB58" s="45">
        <v>44853</v>
      </c>
      <c r="AC58" s="38">
        <v>157835</v>
      </c>
      <c r="AD58" s="42">
        <v>693.15</v>
      </c>
      <c r="AE58" s="42">
        <v>135.56</v>
      </c>
      <c r="AF58" s="42">
        <v>114.06</v>
      </c>
      <c r="AG58" s="42">
        <v>39.81</v>
      </c>
      <c r="AH58" s="42"/>
      <c r="AI58" s="42"/>
      <c r="AJ58" s="42"/>
      <c r="AK58" s="42">
        <v>250</v>
      </c>
      <c r="AL58" s="42">
        <v>207.94</v>
      </c>
      <c r="AM58" s="42"/>
      <c r="AN58" s="42">
        <v>199.84</v>
      </c>
      <c r="AO58" s="42">
        <v>5.3236999999999997</v>
      </c>
      <c r="AP58" s="42">
        <v>25</v>
      </c>
      <c r="AQ58" s="42">
        <v>1665.36</v>
      </c>
      <c r="AR58" s="42">
        <v>1665.36</v>
      </c>
      <c r="AS58" s="46" t="s">
        <v>3927</v>
      </c>
      <c r="AT58" s="90" t="s">
        <v>395</v>
      </c>
      <c r="AU58" s="70">
        <v>0.31458333333333333</v>
      </c>
      <c r="AV58" s="114">
        <v>0.70833333333333337</v>
      </c>
    </row>
    <row r="59" spans="1:48" s="47" customFormat="1" ht="12" x14ac:dyDescent="0.3">
      <c r="A59" s="37">
        <v>44852</v>
      </c>
      <c r="B59" s="38"/>
      <c r="C59" s="39" t="s">
        <v>4136</v>
      </c>
      <c r="D59" s="39" t="s">
        <v>3962</v>
      </c>
      <c r="E59" s="39" t="s">
        <v>2109</v>
      </c>
      <c r="F59" s="39" t="s">
        <v>4137</v>
      </c>
      <c r="G59" s="39" t="s">
        <v>4138</v>
      </c>
      <c r="H59" s="39">
        <v>5010</v>
      </c>
      <c r="I59" s="39" t="s">
        <v>4139</v>
      </c>
      <c r="J59" s="40">
        <v>44852</v>
      </c>
      <c r="K59" s="38" t="s">
        <v>607</v>
      </c>
      <c r="L59" s="39">
        <v>62488</v>
      </c>
      <c r="M59" s="38">
        <v>3</v>
      </c>
      <c r="N59" s="38" t="s">
        <v>2126</v>
      </c>
      <c r="O59" s="41">
        <v>2495</v>
      </c>
      <c r="P59" s="38"/>
      <c r="Q59" s="42">
        <v>356950.06</v>
      </c>
      <c r="R59" s="38" t="s">
        <v>609</v>
      </c>
      <c r="S59" s="38" t="s">
        <v>610</v>
      </c>
      <c r="T59" s="38"/>
      <c r="U59" s="38" t="s">
        <v>4140</v>
      </c>
      <c r="V59" s="38" t="s">
        <v>2199</v>
      </c>
      <c r="W59" s="38" t="s">
        <v>4141</v>
      </c>
      <c r="X59" s="38"/>
      <c r="Y59" s="37">
        <v>44854</v>
      </c>
      <c r="Z59" s="44" t="s">
        <v>1010</v>
      </c>
      <c r="AA59" s="38"/>
      <c r="AB59" s="45">
        <v>44853</v>
      </c>
      <c r="AC59" s="38">
        <v>157866</v>
      </c>
      <c r="AD59" s="42">
        <v>1990</v>
      </c>
      <c r="AE59" s="42">
        <v>274.5</v>
      </c>
      <c r="AF59" s="42">
        <v>171.09</v>
      </c>
      <c r="AG59" s="42">
        <v>256.95</v>
      </c>
      <c r="AH59" s="42"/>
      <c r="AI59" s="42"/>
      <c r="AJ59" s="42"/>
      <c r="AK59" s="42">
        <v>250</v>
      </c>
      <c r="AL59" s="42"/>
      <c r="AM59" s="42"/>
      <c r="AN59" s="42">
        <v>404.66</v>
      </c>
      <c r="AO59" s="42"/>
      <c r="AP59" s="42">
        <v>25</v>
      </c>
      <c r="AQ59" s="42">
        <v>3372.2</v>
      </c>
      <c r="AR59" s="42">
        <v>3372.2</v>
      </c>
      <c r="AS59" s="46"/>
      <c r="AT59" s="90" t="s">
        <v>395</v>
      </c>
      <c r="AU59" s="70">
        <v>0.56180555555555556</v>
      </c>
      <c r="AV59" s="114">
        <v>0.73611111111111116</v>
      </c>
    </row>
    <row r="60" spans="1:48" s="47" customFormat="1" ht="12" x14ac:dyDescent="0.3">
      <c r="A60" s="37">
        <v>44852</v>
      </c>
      <c r="B60" s="38"/>
      <c r="C60" s="39" t="s">
        <v>4142</v>
      </c>
      <c r="D60" s="39" t="s">
        <v>3962</v>
      </c>
      <c r="E60" s="39" t="s">
        <v>2109</v>
      </c>
      <c r="F60" s="39" t="s">
        <v>4143</v>
      </c>
      <c r="G60" s="39" t="s">
        <v>4144</v>
      </c>
      <c r="H60" s="39">
        <v>5010</v>
      </c>
      <c r="I60" s="39">
        <v>4700088277</v>
      </c>
      <c r="J60" s="40">
        <v>44852</v>
      </c>
      <c r="K60" s="38" t="s">
        <v>607</v>
      </c>
      <c r="L60" s="39">
        <v>62489</v>
      </c>
      <c r="M60" s="38">
        <v>2</v>
      </c>
      <c r="N60" s="38" t="s">
        <v>2126</v>
      </c>
      <c r="O60" s="41">
        <v>460</v>
      </c>
      <c r="P60" s="38"/>
      <c r="Q60" s="42">
        <v>193630.93</v>
      </c>
      <c r="R60" s="38" t="s">
        <v>609</v>
      </c>
      <c r="S60" s="38" t="s">
        <v>610</v>
      </c>
      <c r="T60" s="38"/>
      <c r="U60" s="38" t="s">
        <v>4145</v>
      </c>
      <c r="V60" s="38" t="s">
        <v>2199</v>
      </c>
      <c r="W60" s="38" t="s">
        <v>4141</v>
      </c>
      <c r="X60" s="38"/>
      <c r="Y60" s="37">
        <v>44854</v>
      </c>
      <c r="Z60" s="44" t="s">
        <v>628</v>
      </c>
      <c r="AA60" s="38"/>
      <c r="AB60" s="45">
        <v>44853</v>
      </c>
      <c r="AC60" s="38">
        <v>157868</v>
      </c>
      <c r="AD60" s="42">
        <v>363.58</v>
      </c>
      <c r="AE60" s="42">
        <v>92.28</v>
      </c>
      <c r="AF60" s="42">
        <v>114.06</v>
      </c>
      <c r="AG60" s="42">
        <v>43.63</v>
      </c>
      <c r="AH60" s="42"/>
      <c r="AI60" s="42"/>
      <c r="AJ60" s="42"/>
      <c r="AK60" s="42">
        <v>250</v>
      </c>
      <c r="AL60" s="42">
        <v>109.07</v>
      </c>
      <c r="AM60" s="42"/>
      <c r="AN60" s="42">
        <v>136.04</v>
      </c>
      <c r="AO60" s="42">
        <v>5.2693000000000003</v>
      </c>
      <c r="AP60" s="42">
        <v>25</v>
      </c>
      <c r="AQ60" s="42">
        <v>1133.6600000000001</v>
      </c>
      <c r="AR60" s="42">
        <v>1133.6600000000001</v>
      </c>
      <c r="AS60" s="46" t="s">
        <v>3927</v>
      </c>
      <c r="AT60" s="90" t="s">
        <v>395</v>
      </c>
      <c r="AU60" s="70">
        <v>0.56180555555555556</v>
      </c>
      <c r="AV60" s="114">
        <v>0.73611111111111116</v>
      </c>
    </row>
    <row r="61" spans="1:48" s="47" customFormat="1" ht="12" x14ac:dyDescent="0.3">
      <c r="A61" s="37">
        <v>44852</v>
      </c>
      <c r="B61" s="38"/>
      <c r="C61" s="39" t="s">
        <v>4146</v>
      </c>
      <c r="D61" s="39" t="s">
        <v>3962</v>
      </c>
      <c r="E61" s="39" t="s">
        <v>2109</v>
      </c>
      <c r="F61" s="39" t="s">
        <v>4147</v>
      </c>
      <c r="G61" s="39" t="s">
        <v>4148</v>
      </c>
      <c r="H61" s="39">
        <v>5010</v>
      </c>
      <c r="I61" s="39" t="s">
        <v>4149</v>
      </c>
      <c r="J61" s="40">
        <v>44852</v>
      </c>
      <c r="K61" s="38" t="s">
        <v>607</v>
      </c>
      <c r="L61" s="39">
        <v>62487</v>
      </c>
      <c r="M61" s="38">
        <v>3</v>
      </c>
      <c r="N61" s="38" t="s">
        <v>2126</v>
      </c>
      <c r="O61" s="41">
        <v>2515</v>
      </c>
      <c r="P61" s="38"/>
      <c r="Q61" s="42">
        <v>357101.3</v>
      </c>
      <c r="R61" s="38" t="s">
        <v>609</v>
      </c>
      <c r="S61" s="38" t="s">
        <v>610</v>
      </c>
      <c r="T61" s="38"/>
      <c r="U61" s="38" t="s">
        <v>4150</v>
      </c>
      <c r="V61" s="38" t="s">
        <v>2199</v>
      </c>
      <c r="W61" s="38" t="s">
        <v>4151</v>
      </c>
      <c r="X61" s="38"/>
      <c r="Y61" s="37">
        <v>44854</v>
      </c>
      <c r="Z61" s="44" t="s">
        <v>1010</v>
      </c>
      <c r="AA61" s="38"/>
      <c r="AB61" s="45">
        <v>44853</v>
      </c>
      <c r="AC61" s="38">
        <v>157867</v>
      </c>
      <c r="AD61" s="42">
        <v>1990</v>
      </c>
      <c r="AE61" s="42">
        <v>274.51</v>
      </c>
      <c r="AF61" s="42">
        <v>171.09</v>
      </c>
      <c r="AG61" s="42">
        <v>257.10000000000002</v>
      </c>
      <c r="AH61" s="42"/>
      <c r="AI61" s="42"/>
      <c r="AJ61" s="42"/>
      <c r="AK61" s="42">
        <v>250</v>
      </c>
      <c r="AL61" s="42"/>
      <c r="AM61" s="42"/>
      <c r="AN61" s="42">
        <v>404.69</v>
      </c>
      <c r="AO61" s="42"/>
      <c r="AP61" s="42">
        <v>25</v>
      </c>
      <c r="AQ61" s="42">
        <v>3372.39</v>
      </c>
      <c r="AR61" s="42">
        <v>3372.39</v>
      </c>
      <c r="AS61" s="46"/>
      <c r="AT61" s="90" t="s">
        <v>395</v>
      </c>
      <c r="AU61" s="70">
        <v>0.56180555555555556</v>
      </c>
      <c r="AV61" s="114">
        <v>0.73611111111111116</v>
      </c>
    </row>
    <row r="62" spans="1:48" s="47" customFormat="1" ht="12" x14ac:dyDescent="0.3">
      <c r="A62" s="37">
        <v>44848</v>
      </c>
      <c r="B62" s="38"/>
      <c r="C62" s="39" t="s">
        <v>4152</v>
      </c>
      <c r="D62" s="39" t="s">
        <v>3929</v>
      </c>
      <c r="E62" s="39" t="s">
        <v>2109</v>
      </c>
      <c r="F62" s="39" t="s">
        <v>4153</v>
      </c>
      <c r="G62" s="39" t="s">
        <v>4154</v>
      </c>
      <c r="H62" s="39">
        <v>5010</v>
      </c>
      <c r="I62" s="39" t="s">
        <v>4155</v>
      </c>
      <c r="J62" s="40">
        <v>44848</v>
      </c>
      <c r="K62" s="38" t="s">
        <v>607</v>
      </c>
      <c r="L62" s="39">
        <v>62430</v>
      </c>
      <c r="M62" s="38">
        <v>3</v>
      </c>
      <c r="N62" s="38" t="s">
        <v>648</v>
      </c>
      <c r="O62" s="41">
        <v>11736</v>
      </c>
      <c r="P62" s="38"/>
      <c r="Q62" s="42">
        <v>200518.93</v>
      </c>
      <c r="R62" s="38" t="s">
        <v>609</v>
      </c>
      <c r="S62" s="38" t="s">
        <v>610</v>
      </c>
      <c r="T62" s="38"/>
      <c r="U62" s="38" t="s">
        <v>4156</v>
      </c>
      <c r="V62" s="38" t="s">
        <v>564</v>
      </c>
      <c r="W62" s="38" t="s">
        <v>4157</v>
      </c>
      <c r="X62" s="38"/>
      <c r="Y62" s="37">
        <v>44855</v>
      </c>
      <c r="Z62" s="44" t="s">
        <v>628</v>
      </c>
      <c r="AA62" s="38"/>
      <c r="AB62" s="45">
        <v>44854</v>
      </c>
      <c r="AC62" s="38">
        <v>157987</v>
      </c>
      <c r="AD62" s="42">
        <v>2755</v>
      </c>
      <c r="AE62" s="42"/>
      <c r="AF62" s="42">
        <v>362.64</v>
      </c>
      <c r="AG62" s="42">
        <v>100.52</v>
      </c>
      <c r="AH62" s="42">
        <v>338</v>
      </c>
      <c r="AI62" s="42"/>
      <c r="AJ62" s="42"/>
      <c r="AK62" s="42">
        <v>250</v>
      </c>
      <c r="AL62" s="42">
        <v>390.5</v>
      </c>
      <c r="AM62" s="42"/>
      <c r="AN62" s="42">
        <v>575.67999999999995</v>
      </c>
      <c r="AO62" s="42"/>
      <c r="AP62" s="42">
        <v>25</v>
      </c>
      <c r="AQ62" s="42">
        <v>4797.34</v>
      </c>
      <c r="AR62" s="42">
        <v>4797.34</v>
      </c>
      <c r="AS62" s="46" t="s">
        <v>3927</v>
      </c>
      <c r="AT62" s="90" t="s">
        <v>395</v>
      </c>
      <c r="AU62" s="70">
        <v>0.30902777777777779</v>
      </c>
      <c r="AV62" s="114">
        <v>0.4548611111111111</v>
      </c>
    </row>
    <row r="63" spans="1:48" s="47" customFormat="1" ht="12" x14ac:dyDescent="0.3">
      <c r="A63" s="37">
        <v>44848</v>
      </c>
      <c r="B63" s="38"/>
      <c r="C63" s="39" t="s">
        <v>4152</v>
      </c>
      <c r="D63" s="39" t="s">
        <v>3929</v>
      </c>
      <c r="E63" s="39" t="s">
        <v>2109</v>
      </c>
      <c r="F63" s="39" t="s">
        <v>4153</v>
      </c>
      <c r="G63" s="39" t="s">
        <v>4154</v>
      </c>
      <c r="H63" s="39">
        <v>5010</v>
      </c>
      <c r="I63" s="39" t="s">
        <v>4155</v>
      </c>
      <c r="J63" s="40">
        <v>44848</v>
      </c>
      <c r="K63" s="38" t="s">
        <v>607</v>
      </c>
      <c r="L63" s="39">
        <v>62431</v>
      </c>
      <c r="M63" s="38">
        <v>3</v>
      </c>
      <c r="N63" s="38" t="s">
        <v>648</v>
      </c>
      <c r="O63" s="41">
        <v>11736</v>
      </c>
      <c r="P63" s="38"/>
      <c r="Q63" s="42">
        <v>200518.93</v>
      </c>
      <c r="R63" s="38" t="s">
        <v>609</v>
      </c>
      <c r="S63" s="38" t="s">
        <v>610</v>
      </c>
      <c r="T63" s="38"/>
      <c r="U63" s="38" t="s">
        <v>4156</v>
      </c>
      <c r="V63" s="38" t="s">
        <v>564</v>
      </c>
      <c r="W63" s="38" t="s">
        <v>4157</v>
      </c>
      <c r="X63" s="38"/>
      <c r="Y63" s="37">
        <v>44855</v>
      </c>
      <c r="Z63" s="44" t="s">
        <v>628</v>
      </c>
      <c r="AA63" s="38"/>
      <c r="AB63" s="45">
        <v>44854</v>
      </c>
      <c r="AC63" s="38">
        <v>157982</v>
      </c>
      <c r="AD63" s="42">
        <v>2755</v>
      </c>
      <c r="AE63" s="42"/>
      <c r="AF63" s="42">
        <v>362.64</v>
      </c>
      <c r="AG63" s="42">
        <v>100.52</v>
      </c>
      <c r="AH63" s="42">
        <v>338</v>
      </c>
      <c r="AI63" s="42"/>
      <c r="AJ63" s="42"/>
      <c r="AK63" s="42">
        <v>250</v>
      </c>
      <c r="AL63" s="42">
        <v>390.5</v>
      </c>
      <c r="AM63" s="42"/>
      <c r="AN63" s="42">
        <v>575.67999999999995</v>
      </c>
      <c r="AO63" s="42"/>
      <c r="AP63" s="42">
        <v>25</v>
      </c>
      <c r="AQ63" s="42">
        <v>4797.34</v>
      </c>
      <c r="AR63" s="42">
        <v>4797.34</v>
      </c>
      <c r="AS63" s="46" t="s">
        <v>3927</v>
      </c>
      <c r="AT63" s="90" t="s">
        <v>395</v>
      </c>
      <c r="AU63" s="70">
        <v>0.31666666666666665</v>
      </c>
      <c r="AV63" s="114">
        <v>0.4375</v>
      </c>
    </row>
    <row r="64" spans="1:48" s="47" customFormat="1" ht="12" x14ac:dyDescent="0.3">
      <c r="A64" s="37">
        <v>44848</v>
      </c>
      <c r="B64" s="38"/>
      <c r="C64" s="39" t="s">
        <v>4152</v>
      </c>
      <c r="D64" s="39" t="s">
        <v>3929</v>
      </c>
      <c r="E64" s="39" t="s">
        <v>2109</v>
      </c>
      <c r="F64" s="39" t="s">
        <v>4153</v>
      </c>
      <c r="G64" s="39" t="s">
        <v>4154</v>
      </c>
      <c r="H64" s="39">
        <v>5010</v>
      </c>
      <c r="I64" s="39" t="s">
        <v>4155</v>
      </c>
      <c r="J64" s="40">
        <v>44848</v>
      </c>
      <c r="K64" s="38" t="s">
        <v>607</v>
      </c>
      <c r="L64" s="39">
        <v>62432</v>
      </c>
      <c r="M64" s="38">
        <v>3</v>
      </c>
      <c r="N64" s="38" t="s">
        <v>648</v>
      </c>
      <c r="O64" s="41">
        <v>11736</v>
      </c>
      <c r="P64" s="38"/>
      <c r="Q64" s="42">
        <v>200518.94</v>
      </c>
      <c r="R64" s="38" t="s">
        <v>609</v>
      </c>
      <c r="S64" s="38" t="s">
        <v>610</v>
      </c>
      <c r="T64" s="38"/>
      <c r="U64" s="38" t="s">
        <v>4156</v>
      </c>
      <c r="V64" s="38" t="s">
        <v>564</v>
      </c>
      <c r="W64" s="38" t="s">
        <v>4157</v>
      </c>
      <c r="X64" s="38"/>
      <c r="Y64" s="37">
        <v>44855</v>
      </c>
      <c r="Z64" s="44" t="s">
        <v>628</v>
      </c>
      <c r="AA64" s="38"/>
      <c r="AB64" s="45">
        <v>44854</v>
      </c>
      <c r="AC64" s="38">
        <v>157988</v>
      </c>
      <c r="AD64" s="42">
        <v>2755</v>
      </c>
      <c r="AE64" s="42"/>
      <c r="AF64" s="42">
        <v>362.64</v>
      </c>
      <c r="AG64" s="42">
        <v>100.52</v>
      </c>
      <c r="AH64" s="42">
        <v>338</v>
      </c>
      <c r="AI64" s="42"/>
      <c r="AJ64" s="42"/>
      <c r="AK64" s="42">
        <v>250</v>
      </c>
      <c r="AL64" s="42">
        <v>390.5</v>
      </c>
      <c r="AM64" s="42"/>
      <c r="AN64" s="42">
        <v>575.67999999999995</v>
      </c>
      <c r="AO64" s="42"/>
      <c r="AP64" s="42">
        <v>25</v>
      </c>
      <c r="AQ64" s="42">
        <v>4797.34</v>
      </c>
      <c r="AR64" s="42">
        <v>4797.34</v>
      </c>
      <c r="AS64" s="46" t="s">
        <v>3927</v>
      </c>
      <c r="AT64" s="90" t="s">
        <v>395</v>
      </c>
      <c r="AU64" s="70">
        <v>0.42708333333333331</v>
      </c>
      <c r="AV64" s="114">
        <v>0.64722222222222225</v>
      </c>
    </row>
    <row r="65" spans="1:48" s="47" customFormat="1" ht="12" x14ac:dyDescent="0.3">
      <c r="A65" s="37">
        <v>44848</v>
      </c>
      <c r="B65" s="38"/>
      <c r="C65" s="39" t="s">
        <v>4152</v>
      </c>
      <c r="D65" s="39" t="s">
        <v>3929</v>
      </c>
      <c r="E65" s="39" t="s">
        <v>2109</v>
      </c>
      <c r="F65" s="39" t="s">
        <v>4153</v>
      </c>
      <c r="G65" s="39" t="s">
        <v>4154</v>
      </c>
      <c r="H65" s="39">
        <v>5010</v>
      </c>
      <c r="I65" s="39" t="s">
        <v>4155</v>
      </c>
      <c r="J65" s="40">
        <v>44848</v>
      </c>
      <c r="K65" s="38" t="s">
        <v>607</v>
      </c>
      <c r="L65" s="39">
        <v>62433</v>
      </c>
      <c r="M65" s="38">
        <v>3</v>
      </c>
      <c r="N65" s="38" t="s">
        <v>648</v>
      </c>
      <c r="O65" s="41">
        <v>11736</v>
      </c>
      <c r="P65" s="38"/>
      <c r="Q65" s="42">
        <v>200518.94</v>
      </c>
      <c r="R65" s="38" t="s">
        <v>609</v>
      </c>
      <c r="S65" s="38" t="s">
        <v>610</v>
      </c>
      <c r="T65" s="38"/>
      <c r="U65" s="38" t="s">
        <v>4156</v>
      </c>
      <c r="V65" s="38" t="s">
        <v>564</v>
      </c>
      <c r="W65" s="38" t="s">
        <v>4157</v>
      </c>
      <c r="X65" s="38"/>
      <c r="Y65" s="37">
        <v>44855</v>
      </c>
      <c r="Z65" s="44" t="s">
        <v>628</v>
      </c>
      <c r="AA65" s="38"/>
      <c r="AB65" s="45">
        <v>44854</v>
      </c>
      <c r="AC65" s="38">
        <v>157985</v>
      </c>
      <c r="AD65" s="42">
        <v>2755</v>
      </c>
      <c r="AE65" s="42"/>
      <c r="AF65" s="42">
        <v>362.64</v>
      </c>
      <c r="AG65" s="42">
        <v>100.52</v>
      </c>
      <c r="AH65" s="42">
        <v>338</v>
      </c>
      <c r="AI65" s="42"/>
      <c r="AJ65" s="42"/>
      <c r="AK65" s="42">
        <v>250</v>
      </c>
      <c r="AL65" s="42">
        <v>390.5</v>
      </c>
      <c r="AM65" s="42"/>
      <c r="AN65" s="42">
        <v>575.67999999999995</v>
      </c>
      <c r="AO65" s="42"/>
      <c r="AP65" s="42">
        <v>25</v>
      </c>
      <c r="AQ65" s="42">
        <v>4797.34</v>
      </c>
      <c r="AR65" s="42">
        <v>4797.34</v>
      </c>
      <c r="AS65" s="46" t="s">
        <v>3927</v>
      </c>
      <c r="AT65" s="90" t="s">
        <v>395</v>
      </c>
      <c r="AU65" s="70">
        <v>0.37708333333333338</v>
      </c>
      <c r="AV65" s="114">
        <v>0.625</v>
      </c>
    </row>
    <row r="66" spans="1:48" s="47" customFormat="1" ht="12" x14ac:dyDescent="0.3">
      <c r="A66" s="37">
        <v>44848</v>
      </c>
      <c r="B66" s="38"/>
      <c r="C66" s="39" t="s">
        <v>4117</v>
      </c>
      <c r="D66" s="39" t="s">
        <v>3929</v>
      </c>
      <c r="E66" s="39" t="s">
        <v>2109</v>
      </c>
      <c r="F66" s="39" t="s">
        <v>4118</v>
      </c>
      <c r="G66" s="39" t="s">
        <v>4119</v>
      </c>
      <c r="H66" s="39">
        <v>5010</v>
      </c>
      <c r="I66" s="39">
        <v>4700088743</v>
      </c>
      <c r="J66" s="40">
        <v>44848</v>
      </c>
      <c r="K66" s="38" t="s">
        <v>607</v>
      </c>
      <c r="L66" s="39">
        <v>62468</v>
      </c>
      <c r="M66" s="38">
        <v>6</v>
      </c>
      <c r="N66" s="38" t="s">
        <v>2126</v>
      </c>
      <c r="O66" s="41"/>
      <c r="P66" s="38"/>
      <c r="Q66" s="42">
        <v>383257.93</v>
      </c>
      <c r="R66" s="38" t="s">
        <v>609</v>
      </c>
      <c r="S66" s="38" t="s">
        <v>610</v>
      </c>
      <c r="T66" s="38"/>
      <c r="U66" s="38" t="s">
        <v>4120</v>
      </c>
      <c r="V66" s="38" t="s">
        <v>617</v>
      </c>
      <c r="W66" s="38" t="s">
        <v>4121</v>
      </c>
      <c r="X66" s="38"/>
      <c r="Y66" s="37">
        <v>44855</v>
      </c>
      <c r="Z66" s="44" t="s">
        <v>628</v>
      </c>
      <c r="AA66" s="38"/>
      <c r="AB66" s="45">
        <v>44853</v>
      </c>
      <c r="AC66" s="38">
        <v>157887</v>
      </c>
      <c r="AD66" s="42">
        <v>2755</v>
      </c>
      <c r="AE66" s="42">
        <v>409.13</v>
      </c>
      <c r="AF66" s="42">
        <v>362.64</v>
      </c>
      <c r="AG66" s="42">
        <v>283.26</v>
      </c>
      <c r="AH66" s="42">
        <v>338</v>
      </c>
      <c r="AI66" s="42"/>
      <c r="AJ66" s="42"/>
      <c r="AK66" s="42">
        <v>250</v>
      </c>
      <c r="AL66" s="42"/>
      <c r="AM66" s="42"/>
      <c r="AN66" s="42">
        <v>603.14</v>
      </c>
      <c r="AO66" s="42"/>
      <c r="AP66" s="42">
        <v>25</v>
      </c>
      <c r="AQ66" s="42">
        <v>5026.17</v>
      </c>
      <c r="AR66" s="42">
        <v>5026.17</v>
      </c>
      <c r="AS66" s="46"/>
      <c r="AT66" s="90" t="s">
        <v>395</v>
      </c>
      <c r="AU66" s="70">
        <v>0.40138888888888885</v>
      </c>
      <c r="AV66" s="114">
        <v>0.70208333333333339</v>
      </c>
    </row>
    <row r="67" spans="1:48" s="67" customFormat="1" ht="12" x14ac:dyDescent="0.3">
      <c r="A67" s="60">
        <v>44847</v>
      </c>
      <c r="B67" s="48"/>
      <c r="C67" s="59" t="s">
        <v>3947</v>
      </c>
      <c r="D67" s="59" t="s">
        <v>3929</v>
      </c>
      <c r="E67" s="59" t="s">
        <v>2109</v>
      </c>
      <c r="F67" s="59" t="s">
        <v>3948</v>
      </c>
      <c r="G67" s="59" t="s">
        <v>3949</v>
      </c>
      <c r="H67" s="59">
        <v>5010</v>
      </c>
      <c r="I67" s="59" t="s">
        <v>3950</v>
      </c>
      <c r="J67" s="61">
        <v>44845</v>
      </c>
      <c r="K67" s="48" t="s">
        <v>607</v>
      </c>
      <c r="L67" s="59">
        <v>62461</v>
      </c>
      <c r="M67" s="48">
        <v>2</v>
      </c>
      <c r="N67" s="48" t="s">
        <v>3951</v>
      </c>
      <c r="O67" s="62">
        <v>3464</v>
      </c>
      <c r="P67" s="48"/>
      <c r="Q67" s="63">
        <v>35827.4</v>
      </c>
      <c r="R67" s="48" t="s">
        <v>609</v>
      </c>
      <c r="S67" s="48" t="s">
        <v>610</v>
      </c>
      <c r="T67" s="48"/>
      <c r="U67" s="48" t="s">
        <v>3952</v>
      </c>
      <c r="V67" s="48" t="s">
        <v>3953</v>
      </c>
      <c r="W67" s="64">
        <v>44858</v>
      </c>
      <c r="X67" s="64"/>
      <c r="Y67" s="60">
        <v>44858</v>
      </c>
      <c r="Z67" s="65" t="s">
        <v>628</v>
      </c>
      <c r="AA67" s="48"/>
      <c r="AB67" s="64">
        <v>44855</v>
      </c>
      <c r="AC67" s="48">
        <v>158314</v>
      </c>
      <c r="AD67" s="63">
        <v>2755</v>
      </c>
      <c r="AE67" s="63">
        <v>380.26</v>
      </c>
      <c r="AF67" s="63">
        <v>362.64</v>
      </c>
      <c r="AG67" s="63"/>
      <c r="AI67" s="63"/>
      <c r="AJ67" s="63"/>
      <c r="AK67" s="63">
        <v>250</v>
      </c>
      <c r="AL67" s="63">
        <v>338</v>
      </c>
      <c r="AM67" s="63"/>
      <c r="AN67" s="63">
        <v>560.58000000000004</v>
      </c>
      <c r="AO67" s="63"/>
      <c r="AP67" s="63">
        <v>25</v>
      </c>
      <c r="AQ67" s="63">
        <v>4671.4799999999996</v>
      </c>
      <c r="AR67" s="63">
        <v>4671.4799999999996</v>
      </c>
      <c r="AS67" s="66" t="s">
        <v>3927</v>
      </c>
      <c r="AT67" s="90" t="s">
        <v>395</v>
      </c>
      <c r="AU67" s="70">
        <v>0.4993055555555555</v>
      </c>
      <c r="AV67" s="114">
        <v>0.69791666666666663</v>
      </c>
    </row>
    <row r="68" spans="1:48" s="67" customFormat="1" ht="12" x14ac:dyDescent="0.3">
      <c r="A68" s="60">
        <v>44847</v>
      </c>
      <c r="B68" s="48"/>
      <c r="C68" s="59" t="s">
        <v>3947</v>
      </c>
      <c r="D68" s="59" t="s">
        <v>3929</v>
      </c>
      <c r="E68" s="59" t="s">
        <v>2109</v>
      </c>
      <c r="F68" s="59" t="s">
        <v>3948</v>
      </c>
      <c r="G68" s="59" t="s">
        <v>3949</v>
      </c>
      <c r="H68" s="59">
        <v>5010</v>
      </c>
      <c r="I68" s="59" t="s">
        <v>3950</v>
      </c>
      <c r="J68" s="61">
        <v>44845</v>
      </c>
      <c r="K68" s="48" t="s">
        <v>607</v>
      </c>
      <c r="L68" s="59">
        <v>62460</v>
      </c>
      <c r="M68" s="48">
        <v>2</v>
      </c>
      <c r="N68" s="48" t="s">
        <v>3951</v>
      </c>
      <c r="O68" s="62">
        <v>3645</v>
      </c>
      <c r="P68" s="48"/>
      <c r="Q68" s="63">
        <v>35827.4</v>
      </c>
      <c r="R68" s="48" t="s">
        <v>609</v>
      </c>
      <c r="S68" s="48" t="s">
        <v>610</v>
      </c>
      <c r="T68" s="48"/>
      <c r="U68" s="48" t="s">
        <v>3952</v>
      </c>
      <c r="V68" s="48" t="s">
        <v>3953</v>
      </c>
      <c r="W68" s="64">
        <v>44858</v>
      </c>
      <c r="X68" s="64"/>
      <c r="Y68" s="60">
        <v>44858</v>
      </c>
      <c r="Z68" s="65" t="s">
        <v>628</v>
      </c>
      <c r="AA68" s="48"/>
      <c r="AB68" s="64">
        <v>44855</v>
      </c>
      <c r="AC68" s="48">
        <v>158312</v>
      </c>
      <c r="AD68" s="63">
        <v>2755</v>
      </c>
      <c r="AE68" s="63">
        <v>380.26</v>
      </c>
      <c r="AF68" s="63">
        <v>362.64</v>
      </c>
      <c r="AG68" s="63"/>
      <c r="AH68" s="63"/>
      <c r="AI68" s="63"/>
      <c r="AJ68" s="63"/>
      <c r="AK68" s="63">
        <v>250</v>
      </c>
      <c r="AL68" s="63">
        <v>338</v>
      </c>
      <c r="AM68" s="63"/>
      <c r="AN68" s="63">
        <v>560.58000000000004</v>
      </c>
      <c r="AO68" s="63"/>
      <c r="AP68" s="63">
        <v>25</v>
      </c>
      <c r="AQ68" s="63">
        <v>4671.4799999999996</v>
      </c>
      <c r="AR68" s="63">
        <v>4671.4799999999996</v>
      </c>
      <c r="AS68" s="66" t="s">
        <v>3927</v>
      </c>
      <c r="AT68" s="90" t="s">
        <v>395</v>
      </c>
      <c r="AU68" s="70">
        <v>0.5</v>
      </c>
      <c r="AV68" s="114">
        <v>0.74930555555555556</v>
      </c>
    </row>
    <row r="69" spans="1:48" s="67" customFormat="1" ht="12" x14ac:dyDescent="0.3">
      <c r="A69" s="60">
        <v>44847</v>
      </c>
      <c r="B69" s="48"/>
      <c r="C69" s="59" t="s">
        <v>3947</v>
      </c>
      <c r="D69" s="59" t="s">
        <v>3929</v>
      </c>
      <c r="E69" s="59" t="s">
        <v>2109</v>
      </c>
      <c r="F69" s="59" t="s">
        <v>3948</v>
      </c>
      <c r="G69" s="59" t="s">
        <v>3949</v>
      </c>
      <c r="H69" s="59">
        <v>5010</v>
      </c>
      <c r="I69" s="59" t="s">
        <v>3950</v>
      </c>
      <c r="J69" s="61">
        <v>44845</v>
      </c>
      <c r="K69" s="48" t="s">
        <v>607</v>
      </c>
      <c r="L69" s="59">
        <v>62459</v>
      </c>
      <c r="M69" s="48">
        <v>2</v>
      </c>
      <c r="N69" s="48" t="s">
        <v>3951</v>
      </c>
      <c r="O69" s="62">
        <v>5152</v>
      </c>
      <c r="P69" s="48"/>
      <c r="Q69" s="63">
        <v>35827.4</v>
      </c>
      <c r="R69" s="48" t="s">
        <v>609</v>
      </c>
      <c r="S69" s="48" t="s">
        <v>610</v>
      </c>
      <c r="T69" s="48"/>
      <c r="U69" s="48" t="s">
        <v>3952</v>
      </c>
      <c r="V69" s="48" t="s">
        <v>3953</v>
      </c>
      <c r="W69" s="64">
        <v>44858</v>
      </c>
      <c r="X69" s="64"/>
      <c r="Y69" s="60">
        <v>44858</v>
      </c>
      <c r="Z69" s="65" t="s">
        <v>628</v>
      </c>
      <c r="AA69" s="48"/>
      <c r="AB69" s="64">
        <v>44855</v>
      </c>
      <c r="AC69" s="48">
        <v>158313</v>
      </c>
      <c r="AD69" s="63">
        <v>2755</v>
      </c>
      <c r="AE69" s="67">
        <v>380.26</v>
      </c>
      <c r="AF69" s="63">
        <v>362.64</v>
      </c>
      <c r="AG69" s="63"/>
      <c r="AH69" s="63"/>
      <c r="AI69" s="63"/>
      <c r="AJ69" s="63"/>
      <c r="AK69" s="63">
        <v>250</v>
      </c>
      <c r="AL69" s="63">
        <v>338</v>
      </c>
      <c r="AM69" s="63"/>
      <c r="AN69" s="63">
        <v>560.58000000000004</v>
      </c>
      <c r="AO69" s="63"/>
      <c r="AP69" s="63">
        <v>25</v>
      </c>
      <c r="AQ69" s="63">
        <v>4671.4799999999996</v>
      </c>
      <c r="AR69" s="63">
        <v>4671.4799999999996</v>
      </c>
      <c r="AS69" s="66" t="s">
        <v>3927</v>
      </c>
      <c r="AT69" s="90" t="s">
        <v>395</v>
      </c>
      <c r="AU69" s="70">
        <v>0.54166666666666663</v>
      </c>
      <c r="AV69" s="114">
        <v>0.7895833333333333</v>
      </c>
    </row>
    <row r="70" spans="1:48" s="67" customFormat="1" ht="12" x14ac:dyDescent="0.3">
      <c r="A70" s="60">
        <v>44852</v>
      </c>
      <c r="B70" s="48"/>
      <c r="C70" s="59" t="s">
        <v>4158</v>
      </c>
      <c r="D70" s="59" t="s">
        <v>4159</v>
      </c>
      <c r="E70" s="59" t="s">
        <v>2109</v>
      </c>
      <c r="F70" s="59" t="s">
        <v>4160</v>
      </c>
      <c r="G70" s="59" t="s">
        <v>4161</v>
      </c>
      <c r="H70" s="59">
        <v>5003</v>
      </c>
      <c r="I70" s="59" t="s">
        <v>4162</v>
      </c>
      <c r="J70" s="61"/>
      <c r="K70" s="48" t="s">
        <v>607</v>
      </c>
      <c r="L70" s="59">
        <v>62496</v>
      </c>
      <c r="M70" s="48">
        <v>5</v>
      </c>
      <c r="N70" s="48" t="s">
        <v>2126</v>
      </c>
      <c r="O70" s="62">
        <v>2750</v>
      </c>
      <c r="P70" s="48"/>
      <c r="Q70" s="63">
        <v>195917.43</v>
      </c>
      <c r="R70" s="48" t="s">
        <v>609</v>
      </c>
      <c r="S70" s="48" t="s">
        <v>610</v>
      </c>
      <c r="T70" s="48"/>
      <c r="U70" s="48" t="s">
        <v>4163</v>
      </c>
      <c r="V70" s="48" t="s">
        <v>636</v>
      </c>
      <c r="W70" s="64" t="s">
        <v>4164</v>
      </c>
      <c r="X70" s="64"/>
      <c r="Y70" s="60">
        <v>44859</v>
      </c>
      <c r="Z70" s="65" t="s">
        <v>628</v>
      </c>
      <c r="AA70" s="48"/>
      <c r="AB70" s="64">
        <v>44855</v>
      </c>
      <c r="AC70" s="48">
        <v>158298</v>
      </c>
      <c r="AD70" s="63">
        <v>2755</v>
      </c>
      <c r="AE70" s="63">
        <v>390.03</v>
      </c>
      <c r="AF70" s="63">
        <v>362.64</v>
      </c>
      <c r="AG70" s="63">
        <v>95.92</v>
      </c>
      <c r="AH70" s="63">
        <v>338</v>
      </c>
      <c r="AI70" s="63"/>
      <c r="AJ70" s="63"/>
      <c r="AK70" s="63">
        <v>250</v>
      </c>
      <c r="AL70" s="63"/>
      <c r="AM70" s="63"/>
      <c r="AN70" s="63">
        <v>574.99</v>
      </c>
      <c r="AO70" s="63"/>
      <c r="AP70" s="63">
        <v>25</v>
      </c>
      <c r="AQ70" s="63">
        <v>4791.58</v>
      </c>
      <c r="AR70" s="63">
        <v>4791.58</v>
      </c>
      <c r="AS70" s="66"/>
      <c r="AT70" s="90" t="s">
        <v>395</v>
      </c>
      <c r="AU70" s="70">
        <v>0.3430555555555555</v>
      </c>
      <c r="AV70" s="114">
        <v>0.4284722222222222</v>
      </c>
    </row>
    <row r="71" spans="1:48" s="67" customFormat="1" ht="12" x14ac:dyDescent="0.3">
      <c r="A71" s="60">
        <v>44852</v>
      </c>
      <c r="B71" s="48"/>
      <c r="C71" s="59" t="s">
        <v>4158</v>
      </c>
      <c r="D71" s="59" t="s">
        <v>4159</v>
      </c>
      <c r="E71" s="59" t="s">
        <v>2109</v>
      </c>
      <c r="F71" s="59" t="s">
        <v>4160</v>
      </c>
      <c r="G71" s="59" t="s">
        <v>4161</v>
      </c>
      <c r="H71" s="59">
        <v>5003</v>
      </c>
      <c r="I71" s="59" t="s">
        <v>4162</v>
      </c>
      <c r="J71" s="61"/>
      <c r="K71" s="48" t="s">
        <v>607</v>
      </c>
      <c r="L71" s="59">
        <v>62495</v>
      </c>
      <c r="M71" s="48">
        <v>1</v>
      </c>
      <c r="N71" s="48" t="s">
        <v>2126</v>
      </c>
      <c r="O71" s="62">
        <v>3100</v>
      </c>
      <c r="P71" s="48"/>
      <c r="Q71" s="63">
        <v>338144.68</v>
      </c>
      <c r="R71" s="48" t="s">
        <v>609</v>
      </c>
      <c r="S71" s="48" t="s">
        <v>610</v>
      </c>
      <c r="T71" s="48"/>
      <c r="U71" s="48" t="s">
        <v>4163</v>
      </c>
      <c r="V71" s="48" t="s">
        <v>636</v>
      </c>
      <c r="W71" s="64" t="s">
        <v>4164</v>
      </c>
      <c r="X71" s="64"/>
      <c r="Y71" s="60">
        <v>44859</v>
      </c>
      <c r="Z71" s="65" t="s">
        <v>1010</v>
      </c>
      <c r="AA71" s="48"/>
      <c r="AB71" s="64">
        <v>44855</v>
      </c>
      <c r="AC71" s="48">
        <v>158297</v>
      </c>
      <c r="AD71" s="63">
        <v>1990</v>
      </c>
      <c r="AE71" s="63">
        <v>311.77</v>
      </c>
      <c r="AF71" s="63">
        <v>217.59</v>
      </c>
      <c r="AG71" s="63">
        <v>238.14</v>
      </c>
      <c r="AH71" s="63">
        <v>338</v>
      </c>
      <c r="AI71" s="63"/>
      <c r="AJ71" s="63"/>
      <c r="AK71" s="63">
        <v>250</v>
      </c>
      <c r="AL71" s="63"/>
      <c r="AM71" s="63"/>
      <c r="AN71" s="63">
        <v>459.61</v>
      </c>
      <c r="AO71" s="63"/>
      <c r="AP71" s="63">
        <v>25</v>
      </c>
      <c r="AQ71" s="63">
        <v>3830.11</v>
      </c>
      <c r="AR71" s="63">
        <v>3830.11</v>
      </c>
      <c r="AS71" s="66"/>
      <c r="AT71" s="90" t="s">
        <v>395</v>
      </c>
      <c r="AU71" s="70">
        <v>0.33333333333333331</v>
      </c>
      <c r="AV71" s="114">
        <v>0.43124999999999997</v>
      </c>
    </row>
    <row r="72" spans="1:48" s="67" customFormat="1" ht="12" x14ac:dyDescent="0.3">
      <c r="A72" s="60">
        <v>44853</v>
      </c>
      <c r="B72" s="48"/>
      <c r="C72" s="59" t="s">
        <v>3941</v>
      </c>
      <c r="D72" s="59" t="s">
        <v>3929</v>
      </c>
      <c r="E72" s="59" t="s">
        <v>2109</v>
      </c>
      <c r="F72" s="59" t="s">
        <v>3942</v>
      </c>
      <c r="G72" s="59" t="s">
        <v>3943</v>
      </c>
      <c r="H72" s="59">
        <v>5010</v>
      </c>
      <c r="I72" s="59" t="s">
        <v>3944</v>
      </c>
      <c r="J72" s="61">
        <v>44853</v>
      </c>
      <c r="K72" s="48" t="s">
        <v>607</v>
      </c>
      <c r="L72" s="59">
        <v>62500</v>
      </c>
      <c r="M72" s="48">
        <v>3</v>
      </c>
      <c r="N72" s="48" t="s">
        <v>2126</v>
      </c>
      <c r="O72" s="62">
        <v>1000.171</v>
      </c>
      <c r="P72" s="48"/>
      <c r="Q72" s="63">
        <v>60372.42</v>
      </c>
      <c r="R72" s="48" t="s">
        <v>609</v>
      </c>
      <c r="S72" s="48" t="s">
        <v>610</v>
      </c>
      <c r="T72" s="48"/>
      <c r="U72" s="48" t="s">
        <v>3945</v>
      </c>
      <c r="V72" s="48" t="s">
        <v>2199</v>
      </c>
      <c r="W72" s="64" t="s">
        <v>3946</v>
      </c>
      <c r="X72" s="64"/>
      <c r="Y72" s="60">
        <v>44859</v>
      </c>
      <c r="Z72" s="65" t="s">
        <v>1010</v>
      </c>
      <c r="AA72" s="48"/>
      <c r="AB72" s="64">
        <v>44855</v>
      </c>
      <c r="AC72" s="48">
        <v>158310</v>
      </c>
      <c r="AD72" s="63">
        <v>1990</v>
      </c>
      <c r="AE72" s="63">
        <v>248.31</v>
      </c>
      <c r="AF72" s="63">
        <v>171.09</v>
      </c>
      <c r="AG72" s="63"/>
      <c r="AH72" s="63"/>
      <c r="AI72" s="63"/>
      <c r="AJ72" s="63"/>
      <c r="AK72" s="63">
        <v>250</v>
      </c>
      <c r="AL72" s="63"/>
      <c r="AM72" s="63"/>
      <c r="AN72" s="63">
        <v>366.05</v>
      </c>
      <c r="AO72" s="63"/>
      <c r="AP72" s="63">
        <v>25</v>
      </c>
      <c r="AQ72" s="63">
        <v>3050.45</v>
      </c>
      <c r="AR72" s="63">
        <v>3050.45</v>
      </c>
      <c r="AS72" s="66"/>
      <c r="AT72" s="90" t="s">
        <v>395</v>
      </c>
      <c r="AU72" s="70">
        <v>0.42499999999999999</v>
      </c>
      <c r="AV72" s="114">
        <v>0.59930555555555554</v>
      </c>
    </row>
    <row r="73" spans="1:48" s="67" customFormat="1" ht="12" x14ac:dyDescent="0.3">
      <c r="A73" s="60">
        <v>44853</v>
      </c>
      <c r="B73" s="48"/>
      <c r="C73" s="59" t="s">
        <v>3961</v>
      </c>
      <c r="D73" s="59" t="s">
        <v>3962</v>
      </c>
      <c r="E73" s="59" t="s">
        <v>2109</v>
      </c>
      <c r="F73" s="59" t="s">
        <v>3963</v>
      </c>
      <c r="G73" s="59" t="s">
        <v>3964</v>
      </c>
      <c r="H73" s="59">
        <v>5010</v>
      </c>
      <c r="I73" s="59" t="s">
        <v>3965</v>
      </c>
      <c r="J73" s="61">
        <v>44853</v>
      </c>
      <c r="K73" s="48" t="s">
        <v>607</v>
      </c>
      <c r="L73" s="59">
        <v>62501</v>
      </c>
      <c r="M73" s="48">
        <v>1</v>
      </c>
      <c r="N73" s="48" t="s">
        <v>2126</v>
      </c>
      <c r="O73" s="62">
        <v>1744</v>
      </c>
      <c r="P73" s="48"/>
      <c r="Q73" s="63">
        <v>32906.17</v>
      </c>
      <c r="R73" s="48" t="s">
        <v>609</v>
      </c>
      <c r="S73" s="48" t="s">
        <v>610</v>
      </c>
      <c r="T73" s="48"/>
      <c r="U73" s="48" t="s">
        <v>3966</v>
      </c>
      <c r="V73" s="48" t="s">
        <v>564</v>
      </c>
      <c r="W73" s="64" t="s">
        <v>3946</v>
      </c>
      <c r="X73" s="64"/>
      <c r="Y73" s="60">
        <v>44859</v>
      </c>
      <c r="Z73" s="65" t="s">
        <v>1010</v>
      </c>
      <c r="AA73" s="48"/>
      <c r="AB73" s="64">
        <v>44855</v>
      </c>
      <c r="AC73" s="48">
        <v>158311</v>
      </c>
      <c r="AD73" s="63">
        <v>1990</v>
      </c>
      <c r="AE73" s="63">
        <v>248.31</v>
      </c>
      <c r="AF73" s="63">
        <v>171.09</v>
      </c>
      <c r="AG73" s="63"/>
      <c r="AH73" s="63"/>
      <c r="AI73" s="63"/>
      <c r="AJ73" s="63"/>
      <c r="AK73" s="63">
        <v>250</v>
      </c>
      <c r="AL73" s="63"/>
      <c r="AM73" s="63"/>
      <c r="AN73" s="63">
        <v>366.05</v>
      </c>
      <c r="AO73" s="63"/>
      <c r="AP73" s="63">
        <v>25</v>
      </c>
      <c r="AQ73" s="63">
        <v>3050.45</v>
      </c>
      <c r="AR73" s="63">
        <v>3050.45</v>
      </c>
      <c r="AS73" s="66"/>
      <c r="AT73" s="90" t="s">
        <v>395</v>
      </c>
      <c r="AU73" s="70">
        <v>0.42499999999999999</v>
      </c>
      <c r="AV73" s="114">
        <v>0.59930555555555554</v>
      </c>
    </row>
    <row r="74" spans="1:48" s="67" customFormat="1" ht="12" x14ac:dyDescent="0.3">
      <c r="A74" s="60">
        <v>44847</v>
      </c>
      <c r="B74" s="48"/>
      <c r="C74" s="59" t="s">
        <v>3947</v>
      </c>
      <c r="D74" s="59" t="s">
        <v>3929</v>
      </c>
      <c r="E74" s="59" t="s">
        <v>2109</v>
      </c>
      <c r="F74" s="59" t="s">
        <v>3948</v>
      </c>
      <c r="G74" s="59" t="s">
        <v>3949</v>
      </c>
      <c r="H74" s="59">
        <v>5010</v>
      </c>
      <c r="I74" s="59" t="s">
        <v>3950</v>
      </c>
      <c r="J74" s="61">
        <v>44845</v>
      </c>
      <c r="K74" s="48" t="s">
        <v>607</v>
      </c>
      <c r="L74" s="59">
        <v>62456</v>
      </c>
      <c r="M74" s="48">
        <v>3</v>
      </c>
      <c r="N74" s="48" t="s">
        <v>3951</v>
      </c>
      <c r="O74" s="62">
        <v>11385</v>
      </c>
      <c r="P74" s="48"/>
      <c r="Q74" s="63">
        <v>1855203.58</v>
      </c>
      <c r="R74" s="48" t="s">
        <v>609</v>
      </c>
      <c r="S74" s="48" t="s">
        <v>610</v>
      </c>
      <c r="T74" s="48"/>
      <c r="U74" s="48" t="s">
        <v>3952</v>
      </c>
      <c r="V74" s="48" t="s">
        <v>3953</v>
      </c>
      <c r="W74" s="64">
        <v>44859</v>
      </c>
      <c r="X74" s="64"/>
      <c r="Y74" s="60">
        <v>44859</v>
      </c>
      <c r="Z74" s="65" t="s">
        <v>628</v>
      </c>
      <c r="AA74" s="48"/>
      <c r="AB74" s="64">
        <v>44858</v>
      </c>
      <c r="AC74" s="48">
        <v>158477</v>
      </c>
      <c r="AD74" s="63">
        <v>2755</v>
      </c>
      <c r="AE74" s="63">
        <v>713.5</v>
      </c>
      <c r="AF74" s="63">
        <v>362.64</v>
      </c>
      <c r="AG74" s="63">
        <v>1755.2</v>
      </c>
      <c r="AH74" s="63">
        <v>338</v>
      </c>
      <c r="AI74" s="63"/>
      <c r="AJ74" s="63">
        <v>1514.18</v>
      </c>
      <c r="AK74" s="63">
        <v>250</v>
      </c>
      <c r="AL74" s="63"/>
      <c r="AM74" s="63"/>
      <c r="AN74" s="63">
        <v>1051.8399999999999</v>
      </c>
      <c r="AO74" s="63"/>
      <c r="AP74" s="63">
        <v>25</v>
      </c>
      <c r="AQ74" s="63">
        <v>8765.36</v>
      </c>
      <c r="AR74" s="63">
        <v>8765.36</v>
      </c>
      <c r="AS74" s="66"/>
      <c r="AT74" s="90" t="s">
        <v>395</v>
      </c>
      <c r="AU74" s="70">
        <v>0.54166666666666663</v>
      </c>
      <c r="AV74" s="114">
        <v>0.69027777777777777</v>
      </c>
    </row>
    <row r="75" spans="1:48" s="67" customFormat="1" ht="12" x14ac:dyDescent="0.3">
      <c r="A75" s="60">
        <v>44847</v>
      </c>
      <c r="B75" s="48"/>
      <c r="C75" s="59" t="s">
        <v>3947</v>
      </c>
      <c r="D75" s="59" t="s">
        <v>3929</v>
      </c>
      <c r="E75" s="59" t="s">
        <v>2109</v>
      </c>
      <c r="F75" s="59" t="s">
        <v>3948</v>
      </c>
      <c r="G75" s="59" t="s">
        <v>3949</v>
      </c>
      <c r="H75" s="59">
        <v>5010</v>
      </c>
      <c r="I75" s="59" t="s">
        <v>3950</v>
      </c>
      <c r="J75" s="61">
        <v>44845</v>
      </c>
      <c r="K75" s="48" t="s">
        <v>607</v>
      </c>
      <c r="L75" s="59">
        <v>62457</v>
      </c>
      <c r="M75" s="48">
        <v>2</v>
      </c>
      <c r="N75" s="48" t="s">
        <v>3951</v>
      </c>
      <c r="O75" s="62">
        <v>9115</v>
      </c>
      <c r="P75" s="48"/>
      <c r="Q75" s="63">
        <v>1855203.58</v>
      </c>
      <c r="R75" s="48" t="s">
        <v>609</v>
      </c>
      <c r="S75" s="48" t="s">
        <v>610</v>
      </c>
      <c r="T75" s="48"/>
      <c r="U75" s="48" t="s">
        <v>3952</v>
      </c>
      <c r="V75" s="48" t="s">
        <v>3953</v>
      </c>
      <c r="W75" s="64">
        <v>44859</v>
      </c>
      <c r="X75" s="64"/>
      <c r="Y75" s="60">
        <v>44859</v>
      </c>
      <c r="Z75" s="65" t="s">
        <v>628</v>
      </c>
      <c r="AA75" s="48"/>
      <c r="AB75" s="64">
        <v>44858</v>
      </c>
      <c r="AC75" s="48">
        <v>158471</v>
      </c>
      <c r="AD75" s="63">
        <v>2755</v>
      </c>
      <c r="AE75" s="63">
        <v>713.5</v>
      </c>
      <c r="AF75" s="63">
        <v>362.64</v>
      </c>
      <c r="AG75" s="63">
        <v>1755.2</v>
      </c>
      <c r="AH75" s="63">
        <v>338</v>
      </c>
      <c r="AI75" s="63"/>
      <c r="AJ75" s="63">
        <v>1514.18</v>
      </c>
      <c r="AK75" s="63">
        <v>250</v>
      </c>
      <c r="AL75" s="63"/>
      <c r="AM75" s="63"/>
      <c r="AN75" s="63">
        <v>1051.8399999999999</v>
      </c>
      <c r="AO75" s="63"/>
      <c r="AP75" s="63">
        <v>25</v>
      </c>
      <c r="AQ75" s="63">
        <v>8765.36</v>
      </c>
      <c r="AR75" s="63">
        <v>8765.36</v>
      </c>
      <c r="AS75" s="66"/>
      <c r="AT75" s="90" t="s">
        <v>395</v>
      </c>
      <c r="AU75" s="70">
        <v>0.54166666666666663</v>
      </c>
      <c r="AV75" s="114">
        <v>0.65972222222222221</v>
      </c>
    </row>
    <row r="76" spans="1:48" s="67" customFormat="1" ht="12" x14ac:dyDescent="0.3">
      <c r="A76" s="60">
        <v>44847</v>
      </c>
      <c r="B76" s="48"/>
      <c r="C76" s="59" t="s">
        <v>3947</v>
      </c>
      <c r="D76" s="59" t="s">
        <v>3929</v>
      </c>
      <c r="E76" s="59" t="s">
        <v>2109</v>
      </c>
      <c r="F76" s="59" t="s">
        <v>3948</v>
      </c>
      <c r="G76" s="59" t="s">
        <v>3949</v>
      </c>
      <c r="H76" s="59">
        <v>5010</v>
      </c>
      <c r="I76" s="59" t="s">
        <v>3950</v>
      </c>
      <c r="J76" s="61">
        <v>44845</v>
      </c>
      <c r="K76" s="48" t="s">
        <v>607</v>
      </c>
      <c r="L76" s="59">
        <v>62458</v>
      </c>
      <c r="M76" s="48">
        <v>2</v>
      </c>
      <c r="N76" s="48" t="s">
        <v>3951</v>
      </c>
      <c r="O76" s="62">
        <v>6059</v>
      </c>
      <c r="P76" s="48"/>
      <c r="Q76" s="63">
        <v>1855203.58</v>
      </c>
      <c r="R76" s="48" t="s">
        <v>609</v>
      </c>
      <c r="S76" s="48" t="s">
        <v>610</v>
      </c>
      <c r="T76" s="48"/>
      <c r="U76" s="48" t="s">
        <v>3952</v>
      </c>
      <c r="V76" s="48" t="s">
        <v>3953</v>
      </c>
      <c r="W76" s="64">
        <v>44859</v>
      </c>
      <c r="X76" s="64"/>
      <c r="Y76" s="60">
        <v>44859</v>
      </c>
      <c r="Z76" s="65" t="s">
        <v>628</v>
      </c>
      <c r="AA76" s="48"/>
      <c r="AB76" s="64">
        <v>44858</v>
      </c>
      <c r="AC76" s="48">
        <v>158463</v>
      </c>
      <c r="AD76" s="63">
        <v>2755</v>
      </c>
      <c r="AE76" s="63">
        <v>713.5</v>
      </c>
      <c r="AF76" s="63">
        <v>362.64</v>
      </c>
      <c r="AG76" s="63">
        <v>1755.2</v>
      </c>
      <c r="AH76" s="63">
        <v>338</v>
      </c>
      <c r="AI76" s="63"/>
      <c r="AJ76" s="63">
        <v>1514.18</v>
      </c>
      <c r="AK76" s="63">
        <v>250</v>
      </c>
      <c r="AL76" s="63"/>
      <c r="AM76" s="63"/>
      <c r="AN76" s="63">
        <v>1051.8399999999999</v>
      </c>
      <c r="AO76" s="63"/>
      <c r="AP76" s="63">
        <v>25</v>
      </c>
      <c r="AQ76" s="63">
        <v>8765.36</v>
      </c>
      <c r="AR76" s="63">
        <v>8765.36</v>
      </c>
      <c r="AS76" s="66"/>
      <c r="AT76" s="90" t="s">
        <v>395</v>
      </c>
      <c r="AU76" s="70">
        <v>0.54166666666666663</v>
      </c>
      <c r="AV76" s="114">
        <v>0.73055555555555562</v>
      </c>
    </row>
    <row r="77" spans="1:48" s="47" customFormat="1" ht="12" x14ac:dyDescent="0.3">
      <c r="A77" s="37">
        <v>44858</v>
      </c>
      <c r="B77" s="38" t="s">
        <v>589</v>
      </c>
      <c r="C77" s="39" t="s">
        <v>4165</v>
      </c>
      <c r="D77" s="39" t="s">
        <v>4166</v>
      </c>
      <c r="E77" s="39" t="s">
        <v>2398</v>
      </c>
      <c r="F77" s="39" t="s">
        <v>4167</v>
      </c>
      <c r="G77" s="39" t="s">
        <v>4168</v>
      </c>
      <c r="H77" s="39"/>
      <c r="I77" s="39"/>
      <c r="J77" s="40"/>
      <c r="K77" s="48" t="s">
        <v>607</v>
      </c>
      <c r="L77" s="39"/>
      <c r="M77" s="38">
        <v>1</v>
      </c>
      <c r="N77" s="38" t="s">
        <v>2564</v>
      </c>
      <c r="O77" s="41">
        <v>7344</v>
      </c>
      <c r="P77" s="38"/>
      <c r="Q77" s="42">
        <v>385859.41</v>
      </c>
      <c r="R77" s="38" t="s">
        <v>609</v>
      </c>
      <c r="S77" s="38" t="s">
        <v>647</v>
      </c>
      <c r="T77" s="38" t="s">
        <v>4169</v>
      </c>
      <c r="U77" s="48" t="s">
        <v>4170</v>
      </c>
      <c r="V77" s="38"/>
      <c r="W77" s="45">
        <v>44859</v>
      </c>
      <c r="X77" s="45"/>
      <c r="Y77" s="37">
        <v>44859</v>
      </c>
      <c r="Z77" s="44" t="s">
        <v>628</v>
      </c>
      <c r="AA77" s="38"/>
      <c r="AB77" s="45">
        <v>44859</v>
      </c>
      <c r="AC77" s="38">
        <v>158494</v>
      </c>
      <c r="AD77" s="42">
        <v>1749</v>
      </c>
      <c r="AE77" s="42">
        <v>321.61</v>
      </c>
      <c r="AF77" s="42">
        <v>242.46</v>
      </c>
      <c r="AG77" s="42">
        <v>428.79</v>
      </c>
      <c r="AH77" s="42">
        <v>280</v>
      </c>
      <c r="AI77" s="42"/>
      <c r="AJ77" s="42"/>
      <c r="AK77" s="42">
        <v>250</v>
      </c>
      <c r="AL77" s="42">
        <v>180</v>
      </c>
      <c r="AM77" s="42"/>
      <c r="AN77" s="42">
        <v>474.12</v>
      </c>
      <c r="AO77" s="42"/>
      <c r="AP77" s="42">
        <v>25</v>
      </c>
      <c r="AQ77" s="42">
        <v>3950.98</v>
      </c>
      <c r="AR77" s="42">
        <v>3950.98</v>
      </c>
      <c r="AS77" s="46" t="s">
        <v>589</v>
      </c>
      <c r="AT77" s="90" t="s">
        <v>395</v>
      </c>
      <c r="AU77" s="70">
        <v>0.68333333333333324</v>
      </c>
      <c r="AV77" s="114">
        <v>0.85</v>
      </c>
    </row>
    <row r="78" spans="1:48" s="47" customFormat="1" ht="12" x14ac:dyDescent="0.3">
      <c r="A78" s="37">
        <v>44858</v>
      </c>
      <c r="B78" s="38" t="s">
        <v>589</v>
      </c>
      <c r="C78" s="39" t="s">
        <v>4165</v>
      </c>
      <c r="D78" s="39" t="s">
        <v>4166</v>
      </c>
      <c r="E78" s="39" t="s">
        <v>2398</v>
      </c>
      <c r="F78" s="39" t="s">
        <v>4167</v>
      </c>
      <c r="G78" s="39" t="s">
        <v>4168</v>
      </c>
      <c r="H78" s="39"/>
      <c r="I78" s="39"/>
      <c r="J78" s="40"/>
      <c r="K78" s="48" t="s">
        <v>607</v>
      </c>
      <c r="L78" s="39"/>
      <c r="M78" s="38">
        <v>1</v>
      </c>
      <c r="N78" s="38" t="s">
        <v>2564</v>
      </c>
      <c r="O78" s="41">
        <v>5820</v>
      </c>
      <c r="P78" s="38"/>
      <c r="Q78" s="42">
        <v>385859.41</v>
      </c>
      <c r="R78" s="38" t="s">
        <v>609</v>
      </c>
      <c r="S78" s="38" t="s">
        <v>647</v>
      </c>
      <c r="T78" s="38" t="s">
        <v>4171</v>
      </c>
      <c r="U78" s="48" t="s">
        <v>4170</v>
      </c>
      <c r="V78" s="38"/>
      <c r="W78" s="45">
        <v>44859</v>
      </c>
      <c r="X78" s="45"/>
      <c r="Y78" s="37">
        <v>44859</v>
      </c>
      <c r="Z78" s="44" t="s">
        <v>628</v>
      </c>
      <c r="AA78" s="38"/>
      <c r="AB78" s="45">
        <v>44859</v>
      </c>
      <c r="AC78" s="38">
        <v>158538</v>
      </c>
      <c r="AD78" s="42">
        <v>1749</v>
      </c>
      <c r="AE78" s="42">
        <v>321.61</v>
      </c>
      <c r="AF78" s="42">
        <v>242.46</v>
      </c>
      <c r="AG78" s="42">
        <v>428.79</v>
      </c>
      <c r="AH78" s="42">
        <v>280</v>
      </c>
      <c r="AI78" s="42"/>
      <c r="AJ78" s="42"/>
      <c r="AK78" s="42">
        <v>250</v>
      </c>
      <c r="AL78" s="42">
        <v>180</v>
      </c>
      <c r="AM78" s="42"/>
      <c r="AN78" s="42">
        <v>474.12</v>
      </c>
      <c r="AO78" s="42"/>
      <c r="AP78" s="42">
        <v>25</v>
      </c>
      <c r="AQ78" s="42">
        <v>3950.98</v>
      </c>
      <c r="AR78" s="42">
        <v>3950.98</v>
      </c>
      <c r="AS78" s="46" t="s">
        <v>589</v>
      </c>
      <c r="AT78" s="90" t="s">
        <v>395</v>
      </c>
      <c r="AU78" s="70">
        <v>0.69236111111111109</v>
      </c>
      <c r="AV78" s="114">
        <v>0.84930555555555554</v>
      </c>
    </row>
    <row r="79" spans="1:48" s="67" customFormat="1" ht="12" x14ac:dyDescent="0.3">
      <c r="A79" s="60">
        <v>44858</v>
      </c>
      <c r="B79" s="48"/>
      <c r="C79" s="59" t="s">
        <v>3954</v>
      </c>
      <c r="D79" s="59" t="s">
        <v>3929</v>
      </c>
      <c r="E79" s="59" t="s">
        <v>2109</v>
      </c>
      <c r="F79" s="59" t="s">
        <v>3955</v>
      </c>
      <c r="G79" s="59" t="s">
        <v>3956</v>
      </c>
      <c r="H79" s="59">
        <v>5014</v>
      </c>
      <c r="I79" s="59" t="s">
        <v>3957</v>
      </c>
      <c r="J79" s="61">
        <v>44858</v>
      </c>
      <c r="K79" s="48" t="s">
        <v>607</v>
      </c>
      <c r="L79" s="59">
        <v>62526</v>
      </c>
      <c r="M79" s="48">
        <v>2</v>
      </c>
      <c r="N79" s="48" t="s">
        <v>2126</v>
      </c>
      <c r="O79" s="62">
        <v>2190</v>
      </c>
      <c r="P79" s="48"/>
      <c r="Q79" s="63">
        <v>343426.05</v>
      </c>
      <c r="R79" s="48" t="s">
        <v>3958</v>
      </c>
      <c r="S79" s="48" t="s">
        <v>610</v>
      </c>
      <c r="T79" s="48"/>
      <c r="U79" s="48" t="s">
        <v>3959</v>
      </c>
      <c r="V79" s="48" t="s">
        <v>2199</v>
      </c>
      <c r="W79" s="64" t="s">
        <v>3960</v>
      </c>
      <c r="X79" s="64"/>
      <c r="Y79" s="60">
        <v>44860</v>
      </c>
      <c r="Z79" s="65" t="s">
        <v>1010</v>
      </c>
      <c r="AA79" s="48"/>
      <c r="AB79" s="64">
        <v>44859</v>
      </c>
      <c r="AC79" s="48">
        <v>158700</v>
      </c>
      <c r="AD79" s="63">
        <v>1990</v>
      </c>
      <c r="AE79" s="63">
        <v>273.12</v>
      </c>
      <c r="AF79" s="63">
        <v>171.09</v>
      </c>
      <c r="AG79" s="63">
        <v>243.43</v>
      </c>
      <c r="AH79" s="63"/>
      <c r="AI79" s="63"/>
      <c r="AJ79" s="63"/>
      <c r="AK79" s="63">
        <v>250</v>
      </c>
      <c r="AL79" s="63"/>
      <c r="AM79" s="63"/>
      <c r="AN79" s="63">
        <v>402.63</v>
      </c>
      <c r="AO79" s="63"/>
      <c r="AP79" s="63">
        <v>25</v>
      </c>
      <c r="AQ79" s="63">
        <v>3355.27</v>
      </c>
      <c r="AR79" s="63">
        <v>3355.27</v>
      </c>
      <c r="AS79" s="66"/>
      <c r="AT79" s="90" t="s">
        <v>395</v>
      </c>
      <c r="AU79" s="70">
        <v>0.5</v>
      </c>
      <c r="AV79" s="114">
        <v>0.6645833333333333</v>
      </c>
    </row>
    <row r="80" spans="1:48" s="67" customFormat="1" ht="12" x14ac:dyDescent="0.3">
      <c r="A80" s="60">
        <v>44852</v>
      </c>
      <c r="B80" s="48"/>
      <c r="C80" s="59" t="s">
        <v>3967</v>
      </c>
      <c r="D80" s="59" t="s">
        <v>3968</v>
      </c>
      <c r="E80" s="59" t="s">
        <v>2109</v>
      </c>
      <c r="F80" s="59" t="s">
        <v>3969</v>
      </c>
      <c r="G80" s="59" t="s">
        <v>3970</v>
      </c>
      <c r="H80" s="59">
        <v>5010</v>
      </c>
      <c r="I80" s="59">
        <v>4700089710</v>
      </c>
      <c r="J80" s="61">
        <v>44852</v>
      </c>
      <c r="K80" s="48" t="s">
        <v>607</v>
      </c>
      <c r="L80" s="59">
        <v>62486</v>
      </c>
      <c r="M80" s="48">
        <v>4</v>
      </c>
      <c r="N80" s="48" t="s">
        <v>648</v>
      </c>
      <c r="O80" s="62">
        <v>10260</v>
      </c>
      <c r="P80" s="48"/>
      <c r="Q80" s="63">
        <v>175011.24</v>
      </c>
      <c r="R80" s="48" t="s">
        <v>609</v>
      </c>
      <c r="S80" s="48" t="s">
        <v>610</v>
      </c>
      <c r="T80" s="48"/>
      <c r="U80" s="48" t="s">
        <v>3971</v>
      </c>
      <c r="V80" s="48"/>
      <c r="W80" s="64">
        <v>44859</v>
      </c>
      <c r="X80" s="64"/>
      <c r="Y80" s="60">
        <v>44860</v>
      </c>
      <c r="Z80" s="65" t="s">
        <v>628</v>
      </c>
      <c r="AA80" s="48"/>
      <c r="AB80" s="64">
        <v>44859</v>
      </c>
      <c r="AC80" s="48">
        <v>158583</v>
      </c>
      <c r="AD80" s="63">
        <v>2755</v>
      </c>
      <c r="AE80" s="63">
        <v>387.9</v>
      </c>
      <c r="AF80" s="63">
        <v>362.64</v>
      </c>
      <c r="AG80" s="63">
        <v>75.010000000000005</v>
      </c>
      <c r="AH80" s="63"/>
      <c r="AI80" s="63"/>
      <c r="AJ80" s="63"/>
      <c r="AK80" s="63">
        <v>250</v>
      </c>
      <c r="AL80" s="63">
        <v>338</v>
      </c>
      <c r="AM80" s="63"/>
      <c r="AN80" s="63">
        <v>571.85</v>
      </c>
      <c r="AO80" s="63"/>
      <c r="AP80" s="63">
        <v>25</v>
      </c>
      <c r="AQ80" s="63">
        <v>4765.3999999999996</v>
      </c>
      <c r="AR80" s="63">
        <v>4765.3999999999996</v>
      </c>
      <c r="AS80" s="66"/>
      <c r="AT80" s="90" t="s">
        <v>395</v>
      </c>
      <c r="AU80" s="70">
        <v>0.57916666666666672</v>
      </c>
      <c r="AV80" s="114">
        <v>0.71597222222222223</v>
      </c>
    </row>
    <row r="81" spans="1:48" s="67" customFormat="1" ht="12" x14ac:dyDescent="0.3">
      <c r="A81" s="60">
        <v>44858</v>
      </c>
      <c r="B81" s="48"/>
      <c r="C81" s="59" t="s">
        <v>4172</v>
      </c>
      <c r="D81" s="59" t="s">
        <v>4110</v>
      </c>
      <c r="E81" s="59" t="s">
        <v>2109</v>
      </c>
      <c r="F81" s="59" t="s">
        <v>4173</v>
      </c>
      <c r="G81" s="59" t="s">
        <v>4174</v>
      </c>
      <c r="H81" s="59">
        <v>5002</v>
      </c>
      <c r="I81" s="59" t="s">
        <v>4175</v>
      </c>
      <c r="J81" s="61"/>
      <c r="K81" s="48" t="s">
        <v>607</v>
      </c>
      <c r="L81" s="59">
        <v>62520</v>
      </c>
      <c r="M81" s="48">
        <v>1</v>
      </c>
      <c r="N81" s="48" t="s">
        <v>648</v>
      </c>
      <c r="O81" s="62">
        <v>68</v>
      </c>
      <c r="P81" s="48"/>
      <c r="Q81" s="63">
        <v>32898.83</v>
      </c>
      <c r="R81" s="48" t="s">
        <v>609</v>
      </c>
      <c r="S81" s="48" t="s">
        <v>610</v>
      </c>
      <c r="T81" s="48"/>
      <c r="U81" s="48" t="s">
        <v>4176</v>
      </c>
      <c r="V81" s="48" t="s">
        <v>3127</v>
      </c>
      <c r="W81" s="64">
        <v>44861</v>
      </c>
      <c r="X81" s="64"/>
      <c r="Y81" s="60"/>
      <c r="Z81" s="65"/>
      <c r="AA81" s="48"/>
      <c r="AB81" s="64"/>
      <c r="AC81" s="48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6"/>
      <c r="AT81" s="90" t="s">
        <v>395</v>
      </c>
      <c r="AU81" s="70">
        <v>0.3125</v>
      </c>
      <c r="AV81" s="114">
        <v>0.44444444444444442</v>
      </c>
    </row>
    <row r="82" spans="1:48" s="67" customFormat="1" ht="12" x14ac:dyDescent="0.3">
      <c r="A82" s="60">
        <v>44860</v>
      </c>
      <c r="B82" s="48"/>
      <c r="C82" s="59" t="s">
        <v>4177</v>
      </c>
      <c r="D82" s="59" t="s">
        <v>3929</v>
      </c>
      <c r="E82" s="59" t="s">
        <v>2109</v>
      </c>
      <c r="F82" s="59" t="s">
        <v>4178</v>
      </c>
      <c r="G82" s="59" t="s">
        <v>4179</v>
      </c>
      <c r="H82" s="59">
        <v>5014</v>
      </c>
      <c r="I82" s="59">
        <v>4700086390</v>
      </c>
      <c r="J82" s="61">
        <v>44860</v>
      </c>
      <c r="K82" s="48" t="s">
        <v>607</v>
      </c>
      <c r="L82" s="59">
        <v>62552</v>
      </c>
      <c r="M82" s="48">
        <v>16</v>
      </c>
      <c r="N82" s="48" t="s">
        <v>648</v>
      </c>
      <c r="O82" s="62">
        <v>10539</v>
      </c>
      <c r="P82" s="48"/>
      <c r="Q82" s="63">
        <v>114805.09</v>
      </c>
      <c r="R82" s="48" t="s">
        <v>609</v>
      </c>
      <c r="S82" s="48" t="s">
        <v>610</v>
      </c>
      <c r="T82" s="48"/>
      <c r="U82" s="48" t="s">
        <v>4180</v>
      </c>
      <c r="V82" s="48" t="s">
        <v>620</v>
      </c>
      <c r="W82" s="64" t="s">
        <v>4181</v>
      </c>
      <c r="X82" s="64"/>
      <c r="Y82" s="60">
        <v>44862</v>
      </c>
      <c r="Z82" s="65" t="s">
        <v>628</v>
      </c>
      <c r="AA82" s="48"/>
      <c r="AB82" s="64">
        <v>44861</v>
      </c>
      <c r="AC82" s="48">
        <v>159168</v>
      </c>
      <c r="AD82" s="63">
        <v>2755</v>
      </c>
      <c r="AE82" s="63">
        <v>339.42</v>
      </c>
      <c r="AF82" s="63">
        <v>285.14</v>
      </c>
      <c r="AG82" s="63">
        <v>14.81</v>
      </c>
      <c r="AH82" s="63"/>
      <c r="AI82" s="63"/>
      <c r="AJ82" s="63"/>
      <c r="AK82" s="63">
        <v>250</v>
      </c>
      <c r="AL82" s="63"/>
      <c r="AM82" s="63"/>
      <c r="AN82" s="63">
        <v>500.37</v>
      </c>
      <c r="AO82" s="63"/>
      <c r="AP82" s="63">
        <v>25</v>
      </c>
      <c r="AQ82" s="63">
        <v>4169.74</v>
      </c>
      <c r="AR82" s="63">
        <v>4169.74</v>
      </c>
      <c r="AS82" s="66"/>
      <c r="AT82" s="90" t="s">
        <v>395</v>
      </c>
      <c r="AU82" s="70">
        <v>0.46458333333333335</v>
      </c>
      <c r="AV82" s="114">
        <v>0.61458333333333337</v>
      </c>
    </row>
    <row r="83" spans="1:48" s="67" customFormat="1" ht="12" x14ac:dyDescent="0.3">
      <c r="A83" s="60">
        <v>44859</v>
      </c>
      <c r="B83" s="48"/>
      <c r="C83" s="59" t="s">
        <v>4182</v>
      </c>
      <c r="D83" s="59" t="s">
        <v>3929</v>
      </c>
      <c r="E83" s="59" t="s">
        <v>2109</v>
      </c>
      <c r="F83" s="59" t="s">
        <v>4183</v>
      </c>
      <c r="G83" s="59" t="s">
        <v>4184</v>
      </c>
      <c r="H83" s="59">
        <v>5010</v>
      </c>
      <c r="I83" s="59">
        <v>4700087427</v>
      </c>
      <c r="J83" s="61">
        <v>44862</v>
      </c>
      <c r="K83" s="48" t="s">
        <v>607</v>
      </c>
      <c r="L83" s="59">
        <v>62547</v>
      </c>
      <c r="M83" s="48">
        <v>3</v>
      </c>
      <c r="N83" s="48" t="s">
        <v>648</v>
      </c>
      <c r="O83" s="62">
        <v>1100</v>
      </c>
      <c r="P83" s="48"/>
      <c r="Q83" s="63">
        <v>47808.09</v>
      </c>
      <c r="R83" s="48" t="s">
        <v>609</v>
      </c>
      <c r="S83" s="48" t="s">
        <v>610</v>
      </c>
      <c r="T83" s="48"/>
      <c r="U83" s="48" t="s">
        <v>4185</v>
      </c>
      <c r="V83" s="48" t="s">
        <v>4186</v>
      </c>
      <c r="W83" s="64">
        <v>44861</v>
      </c>
      <c r="X83" s="64"/>
      <c r="Y83" s="60">
        <v>44862</v>
      </c>
      <c r="Z83" s="65" t="s">
        <v>628</v>
      </c>
      <c r="AA83" s="48"/>
      <c r="AB83" s="64">
        <v>44861</v>
      </c>
      <c r="AC83" s="48">
        <v>159028</v>
      </c>
      <c r="AD83" s="63">
        <v>875.87</v>
      </c>
      <c r="AE83" s="63">
        <v>128.93</v>
      </c>
      <c r="AF83" s="63">
        <v>114.06</v>
      </c>
      <c r="AG83" s="63"/>
      <c r="AH83" s="63"/>
      <c r="AI83" s="63"/>
      <c r="AJ83" s="63"/>
      <c r="AK83" s="63">
        <v>250</v>
      </c>
      <c r="AL83" s="63"/>
      <c r="AM83" s="63"/>
      <c r="AN83" s="63">
        <v>190.07</v>
      </c>
      <c r="AO83" s="63">
        <v>5.3083099999999996</v>
      </c>
      <c r="AP83" s="63">
        <v>25</v>
      </c>
      <c r="AQ83" s="63">
        <v>1583.93</v>
      </c>
      <c r="AR83" s="63">
        <v>1583.93</v>
      </c>
      <c r="AS83" s="66"/>
      <c r="AT83" s="90" t="s">
        <v>395</v>
      </c>
      <c r="AU83" s="70">
        <v>0.27083333333333331</v>
      </c>
      <c r="AV83" s="114">
        <v>0.47638888888888892</v>
      </c>
    </row>
    <row r="84" spans="1:48" s="67" customFormat="1" ht="12" x14ac:dyDescent="0.3">
      <c r="A84" s="60">
        <v>44860</v>
      </c>
      <c r="B84" s="48"/>
      <c r="C84" s="59" t="s">
        <v>4187</v>
      </c>
      <c r="D84" s="59" t="s">
        <v>4188</v>
      </c>
      <c r="E84" s="59" t="s">
        <v>2109</v>
      </c>
      <c r="F84" s="59" t="s">
        <v>4189</v>
      </c>
      <c r="G84" s="59" t="s">
        <v>4190</v>
      </c>
      <c r="H84" s="59">
        <v>5013</v>
      </c>
      <c r="I84" s="59">
        <v>4700088990</v>
      </c>
      <c r="J84" s="61">
        <v>44859</v>
      </c>
      <c r="K84" s="48" t="s">
        <v>607</v>
      </c>
      <c r="L84" s="59">
        <v>62553</v>
      </c>
      <c r="M84" s="48">
        <v>6</v>
      </c>
      <c r="N84" s="48" t="s">
        <v>2126</v>
      </c>
      <c r="O84" s="62">
        <v>3207</v>
      </c>
      <c r="P84" s="48"/>
      <c r="Q84" s="63">
        <v>356672.64</v>
      </c>
      <c r="R84" s="48" t="s">
        <v>609</v>
      </c>
      <c r="S84" s="48" t="s">
        <v>610</v>
      </c>
      <c r="T84" s="48"/>
      <c r="U84" s="48" t="s">
        <v>4191</v>
      </c>
      <c r="V84" s="48" t="s">
        <v>615</v>
      </c>
      <c r="W84" s="64" t="s">
        <v>4192</v>
      </c>
      <c r="X84" s="64"/>
      <c r="Y84" s="60">
        <v>44862</v>
      </c>
      <c r="Z84" s="65" t="s">
        <v>628</v>
      </c>
      <c r="AA84" s="48"/>
      <c r="AB84" s="64">
        <v>44861</v>
      </c>
      <c r="AC84" s="48">
        <v>159031</v>
      </c>
      <c r="AD84" s="63">
        <v>2755</v>
      </c>
      <c r="AE84" s="63">
        <v>364.07</v>
      </c>
      <c r="AF84" s="63">
        <v>285.14</v>
      </c>
      <c r="AG84" s="63">
        <v>256.67</v>
      </c>
      <c r="AH84" s="63"/>
      <c r="AI84" s="63"/>
      <c r="AJ84" s="63"/>
      <c r="AK84" s="63">
        <v>250</v>
      </c>
      <c r="AL84" s="63"/>
      <c r="AM84" s="63"/>
      <c r="AN84" s="63">
        <v>536.71</v>
      </c>
      <c r="AO84" s="63"/>
      <c r="AP84" s="63">
        <v>25</v>
      </c>
      <c r="AQ84" s="63">
        <v>4472.59</v>
      </c>
      <c r="AR84" s="63">
        <v>4472.59</v>
      </c>
      <c r="AS84" s="66"/>
      <c r="AT84" s="90" t="s">
        <v>395</v>
      </c>
      <c r="AU84" s="70">
        <v>0.27083333333333331</v>
      </c>
      <c r="AV84" s="114">
        <v>0.47638888888888892</v>
      </c>
    </row>
    <row r="85" spans="1:48" s="67" customFormat="1" ht="12" x14ac:dyDescent="0.3">
      <c r="A85" s="60">
        <v>44859</v>
      </c>
      <c r="B85" s="48"/>
      <c r="C85" s="59" t="s">
        <v>4193</v>
      </c>
      <c r="D85" s="59" t="s">
        <v>3914</v>
      </c>
      <c r="E85" s="59" t="s">
        <v>2109</v>
      </c>
      <c r="F85" s="59" t="s">
        <v>4194</v>
      </c>
      <c r="G85" s="59" t="s">
        <v>4195</v>
      </c>
      <c r="H85" s="59">
        <v>5010</v>
      </c>
      <c r="I85" s="59">
        <v>4700089285</v>
      </c>
      <c r="J85" s="61">
        <v>44858</v>
      </c>
      <c r="K85" s="48" t="s">
        <v>607</v>
      </c>
      <c r="L85" s="59">
        <v>62538</v>
      </c>
      <c r="M85" s="48">
        <v>7</v>
      </c>
      <c r="N85" s="48" t="s">
        <v>2126</v>
      </c>
      <c r="O85" s="62">
        <v>785</v>
      </c>
      <c r="P85" s="48"/>
      <c r="Q85" s="63">
        <v>28502.560000000001</v>
      </c>
      <c r="R85" s="48" t="s">
        <v>609</v>
      </c>
      <c r="S85" s="48" t="s">
        <v>610</v>
      </c>
      <c r="T85" s="48"/>
      <c r="U85" s="48" t="s">
        <v>4196</v>
      </c>
      <c r="V85" s="48"/>
      <c r="W85" s="64" t="s">
        <v>4197</v>
      </c>
      <c r="X85" s="64"/>
      <c r="Y85" s="60">
        <v>44862</v>
      </c>
      <c r="Z85" s="65" t="s">
        <v>1010</v>
      </c>
      <c r="AA85" s="48"/>
      <c r="AB85" s="64">
        <v>44861</v>
      </c>
      <c r="AC85" s="48">
        <v>159060</v>
      </c>
      <c r="AD85" s="63">
        <v>1990</v>
      </c>
      <c r="AE85" s="63">
        <v>248.31</v>
      </c>
      <c r="AF85" s="63">
        <v>171.09</v>
      </c>
      <c r="AG85" s="63"/>
      <c r="AH85" s="63"/>
      <c r="AI85" s="63"/>
      <c r="AJ85" s="63"/>
      <c r="AK85" s="63">
        <v>250</v>
      </c>
      <c r="AL85" s="63"/>
      <c r="AM85" s="63"/>
      <c r="AN85" s="63">
        <v>366.05</v>
      </c>
      <c r="AO85" s="63"/>
      <c r="AP85" s="63">
        <v>25</v>
      </c>
      <c r="AQ85" s="63">
        <v>3050.45</v>
      </c>
      <c r="AR85" s="63">
        <v>3050.45</v>
      </c>
      <c r="AS85" s="66"/>
      <c r="AT85" s="90" t="s">
        <v>395</v>
      </c>
      <c r="AU85" s="70">
        <v>0.29166666666666669</v>
      </c>
      <c r="AV85" s="114">
        <v>0.45277777777777778</v>
      </c>
    </row>
    <row r="86" spans="1:48" s="67" customFormat="1" ht="12" x14ac:dyDescent="0.3">
      <c r="A86" s="60">
        <v>44859</v>
      </c>
      <c r="B86" s="48"/>
      <c r="C86" s="59" t="s">
        <v>4198</v>
      </c>
      <c r="D86" s="59" t="s">
        <v>3914</v>
      </c>
      <c r="E86" s="59" t="s">
        <v>2109</v>
      </c>
      <c r="F86" s="59" t="s">
        <v>4199</v>
      </c>
      <c r="G86" s="59" t="s">
        <v>4200</v>
      </c>
      <c r="H86" s="59">
        <v>5010</v>
      </c>
      <c r="I86" s="59">
        <v>4700089289</v>
      </c>
      <c r="J86" s="61">
        <v>44864</v>
      </c>
      <c r="K86" s="48" t="s">
        <v>607</v>
      </c>
      <c r="L86" s="59">
        <v>62542</v>
      </c>
      <c r="M86" s="48">
        <v>5</v>
      </c>
      <c r="N86" s="48" t="s">
        <v>2126</v>
      </c>
      <c r="O86" s="62">
        <v>985</v>
      </c>
      <c r="P86" s="48"/>
      <c r="Q86" s="63">
        <v>240559.99</v>
      </c>
      <c r="R86" s="48" t="s">
        <v>609</v>
      </c>
      <c r="S86" s="48" t="s">
        <v>610</v>
      </c>
      <c r="T86" s="48"/>
      <c r="U86" s="48" t="s">
        <v>4201</v>
      </c>
      <c r="V86" s="48"/>
      <c r="W86" s="64" t="s">
        <v>4181</v>
      </c>
      <c r="X86" s="64"/>
      <c r="Y86" s="60">
        <v>44862</v>
      </c>
      <c r="Z86" s="65" t="s">
        <v>1010</v>
      </c>
      <c r="AA86" s="48"/>
      <c r="AB86" s="64">
        <v>44861</v>
      </c>
      <c r="AC86" s="48">
        <v>159059</v>
      </c>
      <c r="AD86" s="63">
        <v>1990</v>
      </c>
      <c r="AE86" s="63">
        <v>262.63</v>
      </c>
      <c r="AF86" s="63">
        <v>171.09</v>
      </c>
      <c r="AG86" s="63">
        <v>140.56</v>
      </c>
      <c r="AH86" s="63"/>
      <c r="AI86" s="63"/>
      <c r="AJ86" s="63"/>
      <c r="AK86" s="63">
        <v>250</v>
      </c>
      <c r="AL86" s="63"/>
      <c r="AM86" s="63"/>
      <c r="AN86" s="63">
        <v>387.17</v>
      </c>
      <c r="AO86" s="63"/>
      <c r="AP86" s="63">
        <v>25</v>
      </c>
      <c r="AQ86" s="63">
        <v>3226.45</v>
      </c>
      <c r="AR86" s="63">
        <v>3226.45</v>
      </c>
      <c r="AS86" s="66"/>
      <c r="AT86" s="90" t="s">
        <v>395</v>
      </c>
      <c r="AU86" s="70">
        <v>0.29166666666666669</v>
      </c>
      <c r="AV86" s="114">
        <v>0.45277777777777778</v>
      </c>
    </row>
    <row r="87" spans="1:48" s="67" customFormat="1" ht="12" x14ac:dyDescent="0.3">
      <c r="A87" s="60">
        <v>44859</v>
      </c>
      <c r="B87" s="48"/>
      <c r="C87" s="59" t="s">
        <v>4202</v>
      </c>
      <c r="D87" s="59" t="s">
        <v>3914</v>
      </c>
      <c r="E87" s="59" t="s">
        <v>2109</v>
      </c>
      <c r="F87" s="59" t="s">
        <v>4203</v>
      </c>
      <c r="G87" s="59" t="s">
        <v>4204</v>
      </c>
      <c r="H87" s="59">
        <v>5010</v>
      </c>
      <c r="I87" s="59">
        <v>4700088754</v>
      </c>
      <c r="J87" s="61">
        <v>44864</v>
      </c>
      <c r="K87" s="48" t="s">
        <v>607</v>
      </c>
      <c r="L87" s="59">
        <v>62540</v>
      </c>
      <c r="M87" s="48">
        <v>2</v>
      </c>
      <c r="N87" s="48" t="s">
        <v>648</v>
      </c>
      <c r="O87" s="62">
        <v>654</v>
      </c>
      <c r="P87" s="48"/>
      <c r="Q87" s="63">
        <v>153723.97</v>
      </c>
      <c r="R87" s="48" t="s">
        <v>609</v>
      </c>
      <c r="S87" s="48" t="s">
        <v>610</v>
      </c>
      <c r="T87" s="48"/>
      <c r="U87" s="48" t="s">
        <v>4205</v>
      </c>
      <c r="V87" s="48" t="s">
        <v>4206</v>
      </c>
      <c r="W87" s="64" t="s">
        <v>4207</v>
      </c>
      <c r="X87" s="64"/>
      <c r="Y87" s="60">
        <v>44862</v>
      </c>
      <c r="Z87" s="65" t="s">
        <v>2114</v>
      </c>
      <c r="AA87" s="48"/>
      <c r="AB87" s="64">
        <v>44861</v>
      </c>
      <c r="AC87" s="48">
        <v>159058</v>
      </c>
      <c r="AD87" s="63">
        <v>1735</v>
      </c>
      <c r="AE87" s="63">
        <v>221.98</v>
      </c>
      <c r="AF87" s="63">
        <v>114.06</v>
      </c>
      <c r="AG87" s="63">
        <v>53.72</v>
      </c>
      <c r="AH87" s="63"/>
      <c r="AI87" s="63"/>
      <c r="AJ87" s="63"/>
      <c r="AK87" s="63">
        <v>250</v>
      </c>
      <c r="AL87" s="63"/>
      <c r="AM87" s="63"/>
      <c r="AN87" s="63">
        <v>327.24</v>
      </c>
      <c r="AO87" s="63"/>
      <c r="AP87" s="63">
        <v>25</v>
      </c>
      <c r="AQ87" s="63">
        <v>2727</v>
      </c>
      <c r="AR87" s="63">
        <v>2727</v>
      </c>
      <c r="AS87" s="66"/>
      <c r="AT87" s="90" t="s">
        <v>395</v>
      </c>
      <c r="AU87" s="70">
        <v>0.29166666666666669</v>
      </c>
      <c r="AV87" s="114">
        <v>0.45277777777777778</v>
      </c>
    </row>
    <row r="88" spans="1:48" s="67" customFormat="1" ht="12" x14ac:dyDescent="0.3">
      <c r="A88" s="60">
        <v>44860</v>
      </c>
      <c r="B88" s="48"/>
      <c r="C88" s="59" t="s">
        <v>4208</v>
      </c>
      <c r="D88" s="59" t="s">
        <v>4110</v>
      </c>
      <c r="E88" s="59" t="s">
        <v>2109</v>
      </c>
      <c r="F88" s="59" t="s">
        <v>4209</v>
      </c>
      <c r="G88" s="59" t="s">
        <v>4210</v>
      </c>
      <c r="H88" s="59">
        <v>5003</v>
      </c>
      <c r="I88" s="59" t="s">
        <v>4211</v>
      </c>
      <c r="J88" s="61"/>
      <c r="K88" s="48" t="s">
        <v>607</v>
      </c>
      <c r="L88" s="59">
        <v>62554</v>
      </c>
      <c r="M88" s="48">
        <v>1</v>
      </c>
      <c r="N88" s="48" t="s">
        <v>619</v>
      </c>
      <c r="O88" s="62">
        <v>480</v>
      </c>
      <c r="P88" s="48"/>
      <c r="Q88" s="63">
        <v>37623.879999999997</v>
      </c>
      <c r="R88" s="48" t="s">
        <v>609</v>
      </c>
      <c r="S88" s="48" t="s">
        <v>610</v>
      </c>
      <c r="T88" s="48"/>
      <c r="U88" s="48" t="s">
        <v>4212</v>
      </c>
      <c r="V88" s="48" t="s">
        <v>561</v>
      </c>
      <c r="W88" s="64" t="s">
        <v>4213</v>
      </c>
      <c r="X88" s="64"/>
      <c r="Y88" s="60">
        <v>44862</v>
      </c>
      <c r="Z88" s="65" t="s">
        <v>628</v>
      </c>
      <c r="AA88" s="48"/>
      <c r="AB88" s="64">
        <v>44861</v>
      </c>
      <c r="AC88" s="48">
        <v>159061</v>
      </c>
      <c r="AD88" s="63">
        <v>382.2</v>
      </c>
      <c r="AE88" s="63"/>
      <c r="AF88" s="63"/>
      <c r="AG88" s="63"/>
      <c r="AH88" s="63"/>
      <c r="AI88" s="63"/>
      <c r="AJ88" s="63"/>
      <c r="AK88" s="63">
        <v>250</v>
      </c>
      <c r="AL88" s="63">
        <v>66.989999999999995</v>
      </c>
      <c r="AM88" s="63"/>
      <c r="AN88" s="63">
        <v>98.75</v>
      </c>
      <c r="AO88" s="63">
        <v>5.3083099999999996</v>
      </c>
      <c r="AP88" s="63">
        <v>25</v>
      </c>
      <c r="AQ88" s="63">
        <v>822.94</v>
      </c>
      <c r="AR88" s="63">
        <v>822.94</v>
      </c>
      <c r="AS88" s="66"/>
      <c r="AT88" s="90" t="s">
        <v>395</v>
      </c>
      <c r="AU88" s="70">
        <v>0.29166666666666669</v>
      </c>
      <c r="AV88" s="114">
        <v>0.45277777777777778</v>
      </c>
    </row>
    <row r="89" spans="1:48" s="67" customFormat="1" ht="12" x14ac:dyDescent="0.3">
      <c r="A89" s="60">
        <v>44860</v>
      </c>
      <c r="B89" s="48"/>
      <c r="C89" s="59" t="s">
        <v>4214</v>
      </c>
      <c r="D89" s="59" t="s">
        <v>3914</v>
      </c>
      <c r="E89" s="59" t="s">
        <v>2109</v>
      </c>
      <c r="F89" s="59" t="s">
        <v>4215</v>
      </c>
      <c r="G89" s="59" t="s">
        <v>4216</v>
      </c>
      <c r="H89" s="59">
        <v>5002</v>
      </c>
      <c r="I89" s="59" t="s">
        <v>4217</v>
      </c>
      <c r="J89" s="61"/>
      <c r="K89" s="48" t="s">
        <v>607</v>
      </c>
      <c r="L89" s="59">
        <v>62555</v>
      </c>
      <c r="M89" s="48">
        <v>5</v>
      </c>
      <c r="N89" s="48" t="s">
        <v>648</v>
      </c>
      <c r="O89" s="62">
        <v>239664.06</v>
      </c>
      <c r="P89" s="48"/>
      <c r="Q89" s="63">
        <v>1811</v>
      </c>
      <c r="R89" s="48" t="s">
        <v>609</v>
      </c>
      <c r="S89" s="48" t="s">
        <v>610</v>
      </c>
      <c r="T89" s="48"/>
      <c r="U89" s="48" t="s">
        <v>4218</v>
      </c>
      <c r="V89" s="48" t="s">
        <v>649</v>
      </c>
      <c r="W89" s="64" t="s">
        <v>4181</v>
      </c>
      <c r="X89" s="64"/>
      <c r="Y89" s="60">
        <v>44862</v>
      </c>
      <c r="Z89" s="65" t="s">
        <v>628</v>
      </c>
      <c r="AA89" s="48"/>
      <c r="AB89" s="64">
        <v>44861</v>
      </c>
      <c r="AC89" s="48">
        <v>159101</v>
      </c>
      <c r="AD89" s="63">
        <v>1442</v>
      </c>
      <c r="AE89" s="63">
        <v>195.78</v>
      </c>
      <c r="AF89" s="63">
        <v>114.06</v>
      </c>
      <c r="AG89" s="63">
        <v>89.66</v>
      </c>
      <c r="AH89" s="63"/>
      <c r="AI89" s="63"/>
      <c r="AJ89" s="63"/>
      <c r="AK89" s="63">
        <v>250</v>
      </c>
      <c r="AL89" s="63"/>
      <c r="AM89" s="63"/>
      <c r="AN89" s="63">
        <v>288.61</v>
      </c>
      <c r="AO89" s="63"/>
      <c r="AP89" s="63">
        <v>25</v>
      </c>
      <c r="AQ89" s="63">
        <v>2405.11</v>
      </c>
      <c r="AR89" s="63">
        <v>2405.11</v>
      </c>
      <c r="AS89" s="66"/>
      <c r="AT89" s="90" t="s">
        <v>395</v>
      </c>
      <c r="AU89" s="70">
        <v>0.29166666666666669</v>
      </c>
      <c r="AV89" s="114">
        <v>0.45277777777777778</v>
      </c>
    </row>
    <row r="90" spans="1:48" s="67" customFormat="1" ht="12" x14ac:dyDescent="0.3">
      <c r="A90" s="60">
        <v>44860</v>
      </c>
      <c r="B90" s="48"/>
      <c r="C90" s="59" t="s">
        <v>4219</v>
      </c>
      <c r="D90" s="59" t="s">
        <v>3914</v>
      </c>
      <c r="E90" s="59" t="s">
        <v>2109</v>
      </c>
      <c r="F90" s="59" t="s">
        <v>4220</v>
      </c>
      <c r="G90" s="59" t="s">
        <v>4221</v>
      </c>
      <c r="H90" s="59">
        <v>5014</v>
      </c>
      <c r="I90" s="59">
        <v>4700088663</v>
      </c>
      <c r="J90" s="61">
        <v>44864</v>
      </c>
      <c r="K90" s="48" t="s">
        <v>607</v>
      </c>
      <c r="L90" s="59">
        <v>62551</v>
      </c>
      <c r="M90" s="48">
        <v>1</v>
      </c>
      <c r="N90" s="48" t="s">
        <v>2126</v>
      </c>
      <c r="O90" s="62">
        <v>1270</v>
      </c>
      <c r="P90" s="48"/>
      <c r="Q90" s="63">
        <v>76789.850000000006</v>
      </c>
      <c r="R90" s="48" t="s">
        <v>609</v>
      </c>
      <c r="S90" s="48" t="s">
        <v>610</v>
      </c>
      <c r="T90" s="48"/>
      <c r="U90" s="48" t="s">
        <v>4222</v>
      </c>
      <c r="V90" s="48" t="s">
        <v>4223</v>
      </c>
      <c r="W90" s="64" t="s">
        <v>4224</v>
      </c>
      <c r="X90" s="64"/>
      <c r="Y90" s="60">
        <v>44866</v>
      </c>
      <c r="Z90" s="65" t="s">
        <v>1010</v>
      </c>
      <c r="AA90" s="48"/>
      <c r="AB90" s="64">
        <v>44862</v>
      </c>
      <c r="AC90" s="48">
        <v>159307</v>
      </c>
      <c r="AD90" s="63">
        <v>1990</v>
      </c>
      <c r="AE90" s="63">
        <v>248.31</v>
      </c>
      <c r="AF90" s="63">
        <v>171.09</v>
      </c>
      <c r="AG90" s="63"/>
      <c r="AH90" s="63"/>
      <c r="AI90" s="63"/>
      <c r="AJ90" s="63"/>
      <c r="AK90" s="63">
        <v>250</v>
      </c>
      <c r="AL90" s="63"/>
      <c r="AM90" s="63"/>
      <c r="AN90" s="63">
        <v>366.05</v>
      </c>
      <c r="AO90" s="63"/>
      <c r="AP90" s="63">
        <v>25</v>
      </c>
      <c r="AQ90" s="63">
        <v>3050.45</v>
      </c>
      <c r="AR90" s="63">
        <v>3050.45</v>
      </c>
      <c r="AS90" s="66"/>
      <c r="AT90" s="90" t="s">
        <v>395</v>
      </c>
      <c r="AU90" s="70">
        <v>0.43124999999999997</v>
      </c>
      <c r="AV90" s="114">
        <v>0.54166666666666663</v>
      </c>
    </row>
    <row r="91" spans="1:48" s="67" customFormat="1" ht="12" x14ac:dyDescent="0.3">
      <c r="A91" s="60">
        <v>44859</v>
      </c>
      <c r="B91" s="48"/>
      <c r="C91" s="59" t="s">
        <v>4225</v>
      </c>
      <c r="D91" s="59" t="s">
        <v>3914</v>
      </c>
      <c r="E91" s="59" t="s">
        <v>2109</v>
      </c>
      <c r="F91" s="59" t="s">
        <v>4226</v>
      </c>
      <c r="G91" s="59" t="s">
        <v>4227</v>
      </c>
      <c r="H91" s="59">
        <v>5014</v>
      </c>
      <c r="I91" s="59">
        <v>4700088931</v>
      </c>
      <c r="J91" s="61">
        <v>44858</v>
      </c>
      <c r="K91" s="48" t="s">
        <v>607</v>
      </c>
      <c r="L91" s="59">
        <v>62527</v>
      </c>
      <c r="M91" s="48">
        <v>3</v>
      </c>
      <c r="N91" s="48" t="s">
        <v>2126</v>
      </c>
      <c r="O91" s="62">
        <v>390</v>
      </c>
      <c r="P91" s="48"/>
      <c r="Q91" s="63">
        <v>13147.15</v>
      </c>
      <c r="R91" s="48" t="s">
        <v>609</v>
      </c>
      <c r="S91" s="48" t="s">
        <v>610</v>
      </c>
      <c r="T91" s="48"/>
      <c r="U91" s="48" t="s">
        <v>4228</v>
      </c>
      <c r="V91" s="48" t="s">
        <v>2128</v>
      </c>
      <c r="W91" s="64" t="s">
        <v>4229</v>
      </c>
      <c r="X91" s="64"/>
      <c r="Y91" s="60">
        <v>44866</v>
      </c>
      <c r="Z91" s="65" t="s">
        <v>628</v>
      </c>
      <c r="AA91" s="48"/>
      <c r="AB91" s="64">
        <v>44862</v>
      </c>
      <c r="AC91" s="48">
        <v>159308</v>
      </c>
      <c r="AD91" s="63">
        <v>311.98</v>
      </c>
      <c r="AE91" s="63">
        <v>80.59</v>
      </c>
      <c r="AF91" s="63">
        <v>114.06</v>
      </c>
      <c r="AG91" s="63">
        <v>89.66</v>
      </c>
      <c r="AH91" s="63"/>
      <c r="AI91" s="63"/>
      <c r="AJ91" s="63"/>
      <c r="AK91" s="63">
        <v>250</v>
      </c>
      <c r="AL91" s="63"/>
      <c r="AM91" s="63"/>
      <c r="AN91" s="63">
        <v>118.81</v>
      </c>
      <c r="AO91" s="63">
        <v>5.33291</v>
      </c>
      <c r="AP91" s="63">
        <v>25</v>
      </c>
      <c r="AQ91" s="63">
        <v>990.1</v>
      </c>
      <c r="AR91" s="63">
        <v>990.1</v>
      </c>
      <c r="AS91" s="66"/>
      <c r="AT91" s="90" t="s">
        <v>395</v>
      </c>
      <c r="AU91" s="70">
        <v>0.43124999999999997</v>
      </c>
      <c r="AV91" s="114">
        <v>0.54166666666666663</v>
      </c>
    </row>
    <row r="92" spans="1:48" s="67" customFormat="1" ht="12" x14ac:dyDescent="0.3">
      <c r="A92" s="60">
        <v>44862</v>
      </c>
      <c r="B92" s="48"/>
      <c r="C92" s="59" t="s">
        <v>4230</v>
      </c>
      <c r="D92" s="59" t="s">
        <v>3914</v>
      </c>
      <c r="E92" s="59" t="s">
        <v>2109</v>
      </c>
      <c r="F92" s="59" t="s">
        <v>4231</v>
      </c>
      <c r="G92" s="59" t="s">
        <v>4232</v>
      </c>
      <c r="H92" s="59">
        <v>5014</v>
      </c>
      <c r="I92" s="59">
        <v>4700089541</v>
      </c>
      <c r="J92" s="61">
        <v>44864</v>
      </c>
      <c r="K92" s="48" t="s">
        <v>607</v>
      </c>
      <c r="L92" s="59">
        <v>62580</v>
      </c>
      <c r="M92" s="48">
        <v>1</v>
      </c>
      <c r="N92" s="48" t="s">
        <v>648</v>
      </c>
      <c r="O92" s="62">
        <v>234.45</v>
      </c>
      <c r="P92" s="48"/>
      <c r="Q92" s="63">
        <v>16226.92</v>
      </c>
      <c r="R92" s="48" t="s">
        <v>609</v>
      </c>
      <c r="S92" s="48" t="s">
        <v>610</v>
      </c>
      <c r="T92" s="48"/>
      <c r="U92" s="48" t="s">
        <v>4233</v>
      </c>
      <c r="V92" s="48" t="s">
        <v>701</v>
      </c>
      <c r="W92" s="64" t="s">
        <v>4229</v>
      </c>
      <c r="X92" s="64"/>
      <c r="Y92" s="60">
        <v>44866</v>
      </c>
      <c r="Z92" s="65" t="s">
        <v>628</v>
      </c>
      <c r="AA92" s="48"/>
      <c r="AB92" s="64">
        <v>44893</v>
      </c>
      <c r="AC92" s="48">
        <v>159309</v>
      </c>
      <c r="AD92" s="63">
        <v>100</v>
      </c>
      <c r="AE92" s="63"/>
      <c r="AF92" s="63"/>
      <c r="AG92" s="63"/>
      <c r="AH92" s="63"/>
      <c r="AI92" s="63"/>
      <c r="AJ92" s="63"/>
      <c r="AK92" s="63"/>
      <c r="AL92" s="63"/>
      <c r="AM92" s="63"/>
      <c r="AN92" s="63">
        <v>13.64</v>
      </c>
      <c r="AO92" s="63"/>
      <c r="AP92" s="63"/>
      <c r="AQ92" s="63">
        <v>113.64</v>
      </c>
      <c r="AR92" s="63">
        <v>113.64</v>
      </c>
      <c r="AS92" s="66"/>
      <c r="AT92" s="90" t="s">
        <v>395</v>
      </c>
      <c r="AU92" s="70">
        <v>0.43124999999999997</v>
      </c>
      <c r="AV92" s="114">
        <v>0.54166666666666663</v>
      </c>
    </row>
    <row r="93" spans="1:48" s="67" customFormat="1" ht="12" x14ac:dyDescent="0.3">
      <c r="A93" s="60">
        <v>44862</v>
      </c>
      <c r="B93" s="48"/>
      <c r="C93" s="59" t="s">
        <v>4234</v>
      </c>
      <c r="D93" s="59" t="s">
        <v>4034</v>
      </c>
      <c r="E93" s="59" t="s">
        <v>2109</v>
      </c>
      <c r="F93" s="59" t="s">
        <v>4235</v>
      </c>
      <c r="G93" s="59" t="s">
        <v>4236</v>
      </c>
      <c r="H93" s="59">
        <v>5010</v>
      </c>
      <c r="I93" s="59">
        <v>4700089404</v>
      </c>
      <c r="J93" s="61">
        <v>44861</v>
      </c>
      <c r="K93" s="48" t="s">
        <v>607</v>
      </c>
      <c r="L93" s="59">
        <v>62581</v>
      </c>
      <c r="M93" s="48">
        <v>4</v>
      </c>
      <c r="N93" s="48" t="s">
        <v>648</v>
      </c>
      <c r="O93" s="62">
        <v>738.44799999999998</v>
      </c>
      <c r="P93" s="48"/>
      <c r="Q93" s="63">
        <v>117466.07</v>
      </c>
      <c r="R93" s="48" t="s">
        <v>609</v>
      </c>
      <c r="S93" s="48" t="s">
        <v>610</v>
      </c>
      <c r="T93" s="48"/>
      <c r="U93" s="48" t="s">
        <v>4237</v>
      </c>
      <c r="V93" s="48" t="s">
        <v>4238</v>
      </c>
      <c r="W93" s="64" t="s">
        <v>4239</v>
      </c>
      <c r="X93" s="64"/>
      <c r="Y93" s="60">
        <v>44868</v>
      </c>
      <c r="Z93" s="65" t="s">
        <v>628</v>
      </c>
      <c r="AA93" s="48"/>
      <c r="AB93" s="64">
        <v>44866</v>
      </c>
      <c r="AC93" s="48">
        <v>159617</v>
      </c>
      <c r="AD93" s="63">
        <v>197.86</v>
      </c>
      <c r="AE93" s="63">
        <v>68.959999999999994</v>
      </c>
      <c r="AF93" s="63">
        <v>114.06</v>
      </c>
      <c r="AG93" s="63">
        <v>89.66</v>
      </c>
      <c r="AH93" s="63"/>
      <c r="AI93" s="63"/>
      <c r="AJ93" s="63"/>
      <c r="AK93" s="63">
        <v>250</v>
      </c>
      <c r="AL93" s="63"/>
      <c r="AM93" s="63"/>
      <c r="AN93" s="63">
        <v>101.66</v>
      </c>
      <c r="AO93" s="63">
        <v>5.2963899999999997</v>
      </c>
      <c r="AP93" s="63">
        <v>25</v>
      </c>
      <c r="AQ93" s="63">
        <v>847.2</v>
      </c>
      <c r="AR93" s="63">
        <v>847.2</v>
      </c>
      <c r="AS93" s="66"/>
      <c r="AT93" s="90" t="s">
        <v>395</v>
      </c>
      <c r="AU93" s="70">
        <v>0.51388888888888895</v>
      </c>
      <c r="AV93" s="114">
        <v>0.71527777777777779</v>
      </c>
    </row>
    <row r="94" spans="1:48" s="67" customFormat="1" ht="12" x14ac:dyDescent="0.3">
      <c r="A94" s="60">
        <v>44865</v>
      </c>
      <c r="B94" s="48"/>
      <c r="C94" s="59" t="s">
        <v>4240</v>
      </c>
      <c r="D94" s="59" t="s">
        <v>3929</v>
      </c>
      <c r="E94" s="59" t="s">
        <v>2109</v>
      </c>
      <c r="F94" s="59" t="s">
        <v>4241</v>
      </c>
      <c r="G94" s="59" t="s">
        <v>4242</v>
      </c>
      <c r="H94" s="59">
        <v>5010</v>
      </c>
      <c r="I94" s="59">
        <v>4700089023</v>
      </c>
      <c r="J94" s="61">
        <v>44862</v>
      </c>
      <c r="K94" s="48" t="s">
        <v>607</v>
      </c>
      <c r="L94" s="59">
        <v>62575</v>
      </c>
      <c r="M94" s="48">
        <v>3</v>
      </c>
      <c r="N94" s="48" t="s">
        <v>648</v>
      </c>
      <c r="O94" s="62">
        <v>608.721</v>
      </c>
      <c r="P94" s="48"/>
      <c r="Q94" s="63">
        <v>70118.98</v>
      </c>
      <c r="R94" s="48" t="s">
        <v>609</v>
      </c>
      <c r="S94" s="48" t="s">
        <v>610</v>
      </c>
      <c r="T94" s="48"/>
      <c r="U94" s="48" t="s">
        <v>4243</v>
      </c>
      <c r="V94" s="48" t="s">
        <v>649</v>
      </c>
      <c r="W94" s="64" t="s">
        <v>4244</v>
      </c>
      <c r="X94" s="64"/>
      <c r="Y94" s="60">
        <v>44868</v>
      </c>
      <c r="Z94" s="65" t="s">
        <v>628</v>
      </c>
      <c r="AA94" s="48"/>
      <c r="AB94" s="64">
        <v>44866</v>
      </c>
      <c r="AC94" s="48">
        <v>159645</v>
      </c>
      <c r="AD94" s="63">
        <v>479.93</v>
      </c>
      <c r="AE94" s="63">
        <v>88.58</v>
      </c>
      <c r="AF94" s="63">
        <v>114.06</v>
      </c>
      <c r="AG94" s="63"/>
      <c r="AH94" s="63"/>
      <c r="AI94" s="63"/>
      <c r="AJ94" s="63"/>
      <c r="AK94" s="63">
        <v>250</v>
      </c>
      <c r="AL94" s="63"/>
      <c r="AM94" s="63"/>
      <c r="AN94" s="63">
        <v>130.58000000000001</v>
      </c>
      <c r="AO94" s="63">
        <v>5.2562100000000003</v>
      </c>
      <c r="AP94" s="63">
        <v>25</v>
      </c>
      <c r="AQ94" s="63">
        <v>1088.1500000000001</v>
      </c>
      <c r="AR94" s="63">
        <v>1088.1500000000001</v>
      </c>
      <c r="AS94" s="66"/>
      <c r="AT94" s="90" t="s">
        <v>395</v>
      </c>
      <c r="AU94" s="70">
        <v>0.51388888888888895</v>
      </c>
      <c r="AV94" s="114">
        <v>0.71527777777777779</v>
      </c>
    </row>
    <row r="95" spans="1:48" s="67" customFormat="1" ht="12" x14ac:dyDescent="0.3">
      <c r="A95" s="60">
        <v>44859</v>
      </c>
      <c r="B95" s="48"/>
      <c r="C95" s="59" t="s">
        <v>4245</v>
      </c>
      <c r="D95" s="59" t="s">
        <v>4246</v>
      </c>
      <c r="E95" s="59" t="s">
        <v>2109</v>
      </c>
      <c r="F95" s="59" t="s">
        <v>4247</v>
      </c>
      <c r="G95" s="59" t="s">
        <v>4248</v>
      </c>
      <c r="H95" s="59">
        <v>4004</v>
      </c>
      <c r="I95" s="59" t="s">
        <v>4249</v>
      </c>
      <c r="J95" s="61"/>
      <c r="K95" s="48" t="s">
        <v>607</v>
      </c>
      <c r="L95" s="59">
        <v>62550</v>
      </c>
      <c r="M95" s="48">
        <v>4</v>
      </c>
      <c r="N95" s="48" t="s">
        <v>2126</v>
      </c>
      <c r="O95" s="62">
        <v>866</v>
      </c>
      <c r="P95" s="48"/>
      <c r="Q95" s="63">
        <v>687087.54</v>
      </c>
      <c r="R95" s="48" t="s">
        <v>609</v>
      </c>
      <c r="S95" s="48" t="s">
        <v>610</v>
      </c>
      <c r="T95" s="48"/>
      <c r="U95" s="48">
        <v>27726340</v>
      </c>
      <c r="V95" s="48" t="s">
        <v>4250</v>
      </c>
      <c r="W95" s="64" t="s">
        <v>4251</v>
      </c>
      <c r="X95" s="64"/>
      <c r="Y95" s="60">
        <v>44868</v>
      </c>
      <c r="Z95" s="65" t="s">
        <v>628</v>
      </c>
      <c r="AA95" s="48"/>
      <c r="AB95" s="64">
        <v>44866</v>
      </c>
      <c r="AC95" s="48">
        <v>159457</v>
      </c>
      <c r="AD95" s="63">
        <v>1990</v>
      </c>
      <c r="AE95" s="63">
        <v>308.14999999999998</v>
      </c>
      <c r="AF95" s="63"/>
      <c r="AG95" s="63">
        <v>587.09</v>
      </c>
      <c r="AH95" s="63"/>
      <c r="AI95" s="63"/>
      <c r="AJ95" s="63"/>
      <c r="AK95" s="63">
        <v>250</v>
      </c>
      <c r="AL95" s="63"/>
      <c r="AM95" s="63"/>
      <c r="AN95" s="63">
        <v>430.94</v>
      </c>
      <c r="AO95" s="63"/>
      <c r="AP95" s="63">
        <v>25</v>
      </c>
      <c r="AQ95" s="63">
        <v>3591.18</v>
      </c>
      <c r="AR95" s="63">
        <v>3591.18</v>
      </c>
      <c r="AS95" s="66"/>
      <c r="AT95" s="90" t="s">
        <v>395</v>
      </c>
      <c r="AU95" s="70">
        <v>0.51388888888888895</v>
      </c>
      <c r="AV95" s="114">
        <v>0.71527777777777779</v>
      </c>
    </row>
    <row r="96" spans="1:48" s="67" customFormat="1" ht="12" x14ac:dyDescent="0.3">
      <c r="A96" s="60">
        <v>44865</v>
      </c>
      <c r="B96" s="48"/>
      <c r="C96" s="59" t="s">
        <v>4252</v>
      </c>
      <c r="D96" s="59" t="s">
        <v>4110</v>
      </c>
      <c r="E96" s="59" t="s">
        <v>2109</v>
      </c>
      <c r="F96" s="59" t="s">
        <v>4253</v>
      </c>
      <c r="G96" s="59" t="s">
        <v>4254</v>
      </c>
      <c r="H96" s="59">
        <v>5002</v>
      </c>
      <c r="I96" s="59" t="s">
        <v>4255</v>
      </c>
      <c r="J96" s="61"/>
      <c r="K96" s="48" t="s">
        <v>607</v>
      </c>
      <c r="L96" s="59">
        <v>62595</v>
      </c>
      <c r="M96" s="48">
        <v>1</v>
      </c>
      <c r="N96" s="48" t="s">
        <v>4256</v>
      </c>
      <c r="O96" s="62">
        <v>175</v>
      </c>
      <c r="P96" s="48"/>
      <c r="Q96" s="63">
        <v>79486.210000000006</v>
      </c>
      <c r="R96" s="48" t="s">
        <v>609</v>
      </c>
      <c r="S96" s="48" t="s">
        <v>610</v>
      </c>
      <c r="T96" s="48"/>
      <c r="U96" s="48">
        <v>1048158191</v>
      </c>
      <c r="V96" s="48" t="s">
        <v>4257</v>
      </c>
      <c r="W96" s="64" t="s">
        <v>4258</v>
      </c>
      <c r="X96" s="64"/>
      <c r="Y96" s="60">
        <v>44868</v>
      </c>
      <c r="Z96" s="65" t="s">
        <v>628</v>
      </c>
      <c r="AA96" s="48"/>
      <c r="AB96" s="64">
        <v>44866</v>
      </c>
      <c r="AC96" s="48">
        <v>159630</v>
      </c>
      <c r="AD96" s="63">
        <v>139.03</v>
      </c>
      <c r="AE96" s="63">
        <v>53.83</v>
      </c>
      <c r="AF96" s="63">
        <v>114.06</v>
      </c>
      <c r="AG96" s="63"/>
      <c r="AH96" s="63"/>
      <c r="AI96" s="63"/>
      <c r="AJ96" s="63"/>
      <c r="AK96" s="63">
        <v>250</v>
      </c>
      <c r="AL96" s="63"/>
      <c r="AM96" s="63"/>
      <c r="AN96" s="63">
        <v>79.349999999999994</v>
      </c>
      <c r="AO96" s="63">
        <v>5.2963899999999997</v>
      </c>
      <c r="AP96" s="63">
        <v>25</v>
      </c>
      <c r="AQ96" s="63">
        <v>661.27</v>
      </c>
      <c r="AR96" s="63">
        <v>661.27</v>
      </c>
      <c r="AS96" s="66"/>
      <c r="AT96" s="90" t="s">
        <v>395</v>
      </c>
      <c r="AU96" s="70">
        <v>0.51388888888888895</v>
      </c>
      <c r="AV96" s="114">
        <v>0.71527777777777779</v>
      </c>
    </row>
    <row r="97" spans="1:48" s="67" customFormat="1" ht="12" x14ac:dyDescent="0.3">
      <c r="A97" s="60">
        <v>44865</v>
      </c>
      <c r="B97" s="48"/>
      <c r="C97" s="59" t="s">
        <v>4259</v>
      </c>
      <c r="D97" s="59" t="s">
        <v>4260</v>
      </c>
      <c r="E97" s="59" t="s">
        <v>2109</v>
      </c>
      <c r="F97" s="59" t="s">
        <v>4261</v>
      </c>
      <c r="G97" s="59" t="s">
        <v>4262</v>
      </c>
      <c r="H97" s="59">
        <v>5014</v>
      </c>
      <c r="I97" s="59">
        <v>4700086683</v>
      </c>
      <c r="J97" s="61">
        <v>44862</v>
      </c>
      <c r="K97" s="48" t="s">
        <v>607</v>
      </c>
      <c r="L97" s="59">
        <v>62579</v>
      </c>
      <c r="M97" s="48">
        <v>19</v>
      </c>
      <c r="N97" s="48" t="s">
        <v>2126</v>
      </c>
      <c r="O97" s="62">
        <v>6302</v>
      </c>
      <c r="P97" s="48"/>
      <c r="Q97" s="63">
        <v>481874.31</v>
      </c>
      <c r="R97" s="48" t="s">
        <v>609</v>
      </c>
      <c r="S97" s="48" t="s">
        <v>610</v>
      </c>
      <c r="T97" s="48"/>
      <c r="U97" s="48">
        <v>47310438208014</v>
      </c>
      <c r="V97" s="48" t="s">
        <v>624</v>
      </c>
      <c r="W97" s="64" t="s">
        <v>4263</v>
      </c>
      <c r="X97" s="64"/>
      <c r="Y97" s="60"/>
      <c r="Z97" s="65"/>
      <c r="AA97" s="48"/>
      <c r="AB97" s="64">
        <v>44868</v>
      </c>
      <c r="AC97" s="48">
        <v>159846</v>
      </c>
      <c r="AD97" s="63">
        <v>2755</v>
      </c>
      <c r="AE97" s="63">
        <v>376.83</v>
      </c>
      <c r="AF97" s="63">
        <v>285.14</v>
      </c>
      <c r="AG97" s="63">
        <v>381.87</v>
      </c>
      <c r="AH97" s="63"/>
      <c r="AI97" s="63"/>
      <c r="AJ97" s="63"/>
      <c r="AK97" s="63">
        <v>250</v>
      </c>
      <c r="AL97" s="63"/>
      <c r="AM97" s="63"/>
      <c r="AN97" s="63">
        <v>555.52</v>
      </c>
      <c r="AO97" s="63"/>
      <c r="AP97" s="63">
        <v>25</v>
      </c>
      <c r="AQ97" s="63">
        <v>4629.3599999999997</v>
      </c>
      <c r="AR97" s="63">
        <v>4629.3599999999997</v>
      </c>
      <c r="AS97" s="66"/>
      <c r="AT97" s="90" t="s">
        <v>395</v>
      </c>
      <c r="AU97" s="70">
        <v>0.47916666666666669</v>
      </c>
      <c r="AV97" s="114">
        <v>0.60763888888888895</v>
      </c>
    </row>
    <row r="98" spans="1:48" s="67" customFormat="1" ht="12" x14ac:dyDescent="0.3">
      <c r="A98" s="60">
        <v>44866</v>
      </c>
      <c r="B98" s="48"/>
      <c r="C98" s="59" t="s">
        <v>4264</v>
      </c>
      <c r="D98" s="59" t="s">
        <v>3962</v>
      </c>
      <c r="E98" s="59" t="s">
        <v>2109</v>
      </c>
      <c r="F98" s="59" t="s">
        <v>4265</v>
      </c>
      <c r="G98" s="59" t="s">
        <v>4266</v>
      </c>
      <c r="H98" s="59">
        <v>5010</v>
      </c>
      <c r="I98" s="59">
        <v>4700088457</v>
      </c>
      <c r="J98" s="61">
        <v>44835</v>
      </c>
      <c r="K98" s="48" t="s">
        <v>607</v>
      </c>
      <c r="L98" s="59">
        <v>62599</v>
      </c>
      <c r="M98" s="48">
        <v>4</v>
      </c>
      <c r="N98" s="48" t="s">
        <v>648</v>
      </c>
      <c r="O98" s="62">
        <v>899.47400000000005</v>
      </c>
      <c r="P98" s="48"/>
      <c r="Q98" s="63">
        <v>134760.76999999999</v>
      </c>
      <c r="R98" s="48" t="s">
        <v>609</v>
      </c>
      <c r="S98" s="48" t="s">
        <v>610</v>
      </c>
      <c r="T98" s="48"/>
      <c r="U98" s="48" t="s">
        <v>4267</v>
      </c>
      <c r="V98" s="48" t="s">
        <v>4268</v>
      </c>
      <c r="W98" s="64" t="s">
        <v>4269</v>
      </c>
      <c r="X98" s="64"/>
      <c r="Y98" s="60"/>
      <c r="Z98" s="65"/>
      <c r="AA98" s="48"/>
      <c r="AB98" s="64">
        <v>44868</v>
      </c>
      <c r="AC98" s="48">
        <v>159721</v>
      </c>
      <c r="AD98" s="63">
        <v>695.67</v>
      </c>
      <c r="AE98" s="63">
        <v>110.57</v>
      </c>
      <c r="AF98" s="63">
        <v>114.06</v>
      </c>
      <c r="AG98" s="63"/>
      <c r="AH98" s="63"/>
      <c r="AI98" s="63"/>
      <c r="AJ98" s="63"/>
      <c r="AK98" s="63">
        <v>250</v>
      </c>
      <c r="AL98" s="63"/>
      <c r="AM98" s="63"/>
      <c r="AN98" s="63">
        <v>163</v>
      </c>
      <c r="AO98" s="63">
        <v>5.15618</v>
      </c>
      <c r="AP98" s="63">
        <v>25</v>
      </c>
      <c r="AQ98" s="63">
        <v>1358.3</v>
      </c>
      <c r="AR98" s="63">
        <v>1358.3</v>
      </c>
      <c r="AS98" s="66"/>
      <c r="AT98" s="90" t="s">
        <v>395</v>
      </c>
      <c r="AU98" s="70">
        <v>0.2638888888888889</v>
      </c>
      <c r="AV98" s="114">
        <v>0.64513888888888882</v>
      </c>
    </row>
    <row r="99" spans="1:48" s="67" customFormat="1" ht="12" x14ac:dyDescent="0.3">
      <c r="A99" s="60">
        <v>44865</v>
      </c>
      <c r="B99" s="48"/>
      <c r="C99" s="59" t="s">
        <v>4270</v>
      </c>
      <c r="D99" s="59" t="s">
        <v>4260</v>
      </c>
      <c r="E99" s="59" t="s">
        <v>2109</v>
      </c>
      <c r="F99" s="59" t="s">
        <v>4271</v>
      </c>
      <c r="G99" s="59" t="s">
        <v>4272</v>
      </c>
      <c r="H99" s="59">
        <v>5010</v>
      </c>
      <c r="I99" s="59">
        <v>4700089263</v>
      </c>
      <c r="J99" s="61">
        <v>44862</v>
      </c>
      <c r="K99" s="48" t="s">
        <v>607</v>
      </c>
      <c r="L99" s="59">
        <v>62590</v>
      </c>
      <c r="M99" s="48">
        <v>2</v>
      </c>
      <c r="N99" s="48" t="s">
        <v>619</v>
      </c>
      <c r="O99" s="62">
        <v>2135.5100000000002</v>
      </c>
      <c r="P99" s="48"/>
      <c r="Q99" s="63">
        <v>67527.48</v>
      </c>
      <c r="R99" s="48" t="s">
        <v>609</v>
      </c>
      <c r="S99" s="48" t="s">
        <v>610</v>
      </c>
      <c r="T99" s="48"/>
      <c r="U99" s="48" t="s">
        <v>4273</v>
      </c>
      <c r="V99" s="48" t="s">
        <v>2199</v>
      </c>
      <c r="W99" s="64" t="s">
        <v>4239</v>
      </c>
      <c r="X99" s="64"/>
      <c r="Y99" s="60">
        <v>44872</v>
      </c>
      <c r="Z99" s="65"/>
      <c r="AA99" s="48"/>
      <c r="AB99" s="64"/>
      <c r="AC99" s="48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9"/>
      <c r="AS99" s="66"/>
      <c r="AT99" s="90" t="s">
        <v>395</v>
      </c>
      <c r="AU99" s="70">
        <v>0.4777777777777778</v>
      </c>
      <c r="AV99" s="114">
        <v>0.69374999999999998</v>
      </c>
    </row>
    <row r="100" spans="1:48" s="82" customFormat="1" ht="12" x14ac:dyDescent="0.3">
      <c r="A100" s="74">
        <v>44868</v>
      </c>
      <c r="B100" s="75"/>
      <c r="C100" s="76" t="s">
        <v>4274</v>
      </c>
      <c r="D100" s="76" t="s">
        <v>3962</v>
      </c>
      <c r="E100" s="76" t="s">
        <v>2109</v>
      </c>
      <c r="F100" s="76" t="s">
        <v>4275</v>
      </c>
      <c r="G100" s="76" t="s">
        <v>4276</v>
      </c>
      <c r="H100" s="76">
        <v>5010</v>
      </c>
      <c r="I100" s="76">
        <v>4700089270</v>
      </c>
      <c r="J100" s="77">
        <v>44866</v>
      </c>
      <c r="K100" s="75" t="s">
        <v>607</v>
      </c>
      <c r="L100" s="76">
        <v>62615</v>
      </c>
      <c r="M100" s="75">
        <v>3</v>
      </c>
      <c r="N100" s="75" t="s">
        <v>648</v>
      </c>
      <c r="O100" s="78">
        <v>569.71299999999997</v>
      </c>
      <c r="P100" s="75"/>
      <c r="Q100" s="79">
        <v>54197.64</v>
      </c>
      <c r="R100" s="75" t="s">
        <v>609</v>
      </c>
      <c r="S100" s="75" t="s">
        <v>610</v>
      </c>
      <c r="T100" s="75"/>
      <c r="U100" s="75" t="s">
        <v>4277</v>
      </c>
      <c r="V100" s="75" t="s">
        <v>4268</v>
      </c>
      <c r="W100" s="80" t="s">
        <v>4278</v>
      </c>
      <c r="X100" s="80"/>
      <c r="Y100" s="74">
        <v>44873</v>
      </c>
      <c r="Z100" s="83" t="s">
        <v>628</v>
      </c>
      <c r="AA100" s="75"/>
      <c r="AB100" s="80">
        <v>44869</v>
      </c>
      <c r="AC100" s="75">
        <v>160035</v>
      </c>
      <c r="AD100" s="79">
        <v>439.64</v>
      </c>
      <c r="AE100" s="79">
        <v>84.47</v>
      </c>
      <c r="AF100" s="79">
        <v>114.06</v>
      </c>
      <c r="AG100" s="79"/>
      <c r="AH100" s="79"/>
      <c r="AI100" s="79"/>
      <c r="AJ100" s="79"/>
      <c r="AK100" s="79">
        <v>250</v>
      </c>
      <c r="AL100" s="79"/>
      <c r="AM100" s="79"/>
      <c r="AN100" s="79">
        <v>124.52</v>
      </c>
      <c r="AO100" s="79">
        <v>5.1419600000000001</v>
      </c>
      <c r="AP100" s="79">
        <v>25</v>
      </c>
      <c r="AQ100" s="79">
        <v>1037.69</v>
      </c>
      <c r="AR100" s="79">
        <v>1037.69</v>
      </c>
      <c r="AS100" s="81"/>
      <c r="AT100" s="119" t="s">
        <v>395</v>
      </c>
      <c r="AU100" s="71">
        <v>0.31944444444444448</v>
      </c>
      <c r="AV100" s="115">
        <v>0.41666666666666669</v>
      </c>
    </row>
    <row r="101" spans="1:48" s="67" customFormat="1" ht="12" x14ac:dyDescent="0.3">
      <c r="A101" s="60">
        <v>44868</v>
      </c>
      <c r="B101" s="48"/>
      <c r="C101" s="59" t="s">
        <v>4279</v>
      </c>
      <c r="D101" s="59" t="s">
        <v>3914</v>
      </c>
      <c r="E101" s="59" t="s">
        <v>2109</v>
      </c>
      <c r="F101" s="59" t="s">
        <v>4280</v>
      </c>
      <c r="G101" s="59" t="s">
        <v>4281</v>
      </c>
      <c r="H101" s="59">
        <v>5014</v>
      </c>
      <c r="I101" s="59" t="s">
        <v>4282</v>
      </c>
      <c r="J101" s="61">
        <v>44872</v>
      </c>
      <c r="K101" s="48" t="s">
        <v>607</v>
      </c>
      <c r="L101" s="59">
        <v>62614</v>
      </c>
      <c r="M101" s="48">
        <v>8</v>
      </c>
      <c r="N101" s="48" t="s">
        <v>619</v>
      </c>
      <c r="O101" s="62">
        <v>2413</v>
      </c>
      <c r="P101" s="48"/>
      <c r="Q101" s="63">
        <v>42403.199999999997</v>
      </c>
      <c r="R101" s="48" t="s">
        <v>609</v>
      </c>
      <c r="S101" s="48" t="s">
        <v>610</v>
      </c>
      <c r="T101" s="48"/>
      <c r="U101" s="48" t="s">
        <v>4283</v>
      </c>
      <c r="V101" s="48" t="s">
        <v>621</v>
      </c>
      <c r="W101" s="64" t="s">
        <v>4278</v>
      </c>
      <c r="X101" s="64"/>
      <c r="Y101" s="60">
        <v>44873</v>
      </c>
      <c r="Z101" s="65" t="s">
        <v>628</v>
      </c>
      <c r="AA101" s="48"/>
      <c r="AB101" s="64">
        <v>44869</v>
      </c>
      <c r="AC101" s="48">
        <v>160048</v>
      </c>
      <c r="AD101" s="63">
        <v>1735</v>
      </c>
      <c r="AE101" s="63">
        <v>216.5</v>
      </c>
      <c r="AF101" s="63">
        <v>114.06</v>
      </c>
      <c r="AG101" s="63"/>
      <c r="AH101" s="63"/>
      <c r="AI101" s="63"/>
      <c r="AJ101" s="63"/>
      <c r="AK101" s="63">
        <v>250</v>
      </c>
      <c r="AL101" s="63"/>
      <c r="AM101" s="63"/>
      <c r="AN101" s="63">
        <v>319.17</v>
      </c>
      <c r="AO101" s="63"/>
      <c r="AP101" s="63">
        <v>25</v>
      </c>
      <c r="AQ101" s="63">
        <v>2659.73</v>
      </c>
      <c r="AR101" s="63">
        <v>2659.73</v>
      </c>
      <c r="AS101" s="66"/>
      <c r="AT101" s="90" t="s">
        <v>395</v>
      </c>
      <c r="AU101" s="70">
        <v>0.31944444444444448</v>
      </c>
      <c r="AV101" s="114">
        <v>0.41666666666666669</v>
      </c>
    </row>
    <row r="102" spans="1:48" s="67" customFormat="1" ht="12" x14ac:dyDescent="0.3">
      <c r="A102" s="60">
        <v>44869</v>
      </c>
      <c r="B102" s="48"/>
      <c r="C102" s="59" t="s">
        <v>4284</v>
      </c>
      <c r="D102" s="59" t="s">
        <v>3914</v>
      </c>
      <c r="E102" s="59" t="s">
        <v>2109</v>
      </c>
      <c r="F102" s="59" t="s">
        <v>4285</v>
      </c>
      <c r="G102" s="59" t="s">
        <v>4286</v>
      </c>
      <c r="H102" s="59">
        <v>5002</v>
      </c>
      <c r="I102" s="59" t="s">
        <v>4287</v>
      </c>
      <c r="J102" s="61"/>
      <c r="K102" s="48" t="s">
        <v>607</v>
      </c>
      <c r="L102" s="59">
        <v>62644</v>
      </c>
      <c r="M102" s="48">
        <v>4</v>
      </c>
      <c r="N102" s="48" t="s">
        <v>619</v>
      </c>
      <c r="O102" s="62">
        <v>1420</v>
      </c>
      <c r="P102" s="48"/>
      <c r="Q102" s="63">
        <v>93178.37</v>
      </c>
      <c r="R102" s="48" t="s">
        <v>609</v>
      </c>
      <c r="S102" s="48" t="s">
        <v>610</v>
      </c>
      <c r="T102" s="48"/>
      <c r="U102" s="48" t="s">
        <v>4288</v>
      </c>
      <c r="V102" s="48" t="s">
        <v>623</v>
      </c>
      <c r="W102" s="64" t="s">
        <v>4289</v>
      </c>
      <c r="X102" s="64"/>
      <c r="Y102" s="60">
        <v>44874</v>
      </c>
      <c r="Z102" s="65" t="s">
        <v>628</v>
      </c>
      <c r="AA102" s="48"/>
      <c r="AB102" s="64">
        <v>44873</v>
      </c>
      <c r="AC102" s="48">
        <v>160431</v>
      </c>
      <c r="AD102" s="63">
        <v>1081.8699999999999</v>
      </c>
      <c r="AE102" s="63">
        <v>183.01</v>
      </c>
      <c r="AF102" s="63">
        <v>114.06</v>
      </c>
      <c r="AG102" s="63"/>
      <c r="AH102" s="63"/>
      <c r="AI102" s="63"/>
      <c r="AJ102" s="63"/>
      <c r="AK102" s="63">
        <v>250</v>
      </c>
      <c r="AL102" s="63">
        <v>324.56</v>
      </c>
      <c r="AM102" s="63"/>
      <c r="AN102" s="63">
        <v>269.8</v>
      </c>
      <c r="AO102" s="63">
        <v>5.07918</v>
      </c>
      <c r="AP102" s="63">
        <v>25</v>
      </c>
      <c r="AQ102" s="63">
        <v>2248.3000000000002</v>
      </c>
      <c r="AR102" s="63">
        <v>2248.3000000000002</v>
      </c>
      <c r="AS102" s="66" t="s">
        <v>3927</v>
      </c>
      <c r="AT102" s="90" t="s">
        <v>395</v>
      </c>
      <c r="AU102" s="70">
        <v>0.5</v>
      </c>
      <c r="AV102" s="114">
        <v>0.6875</v>
      </c>
    </row>
    <row r="103" spans="1:48" s="67" customFormat="1" ht="12" x14ac:dyDescent="0.3">
      <c r="A103" s="60">
        <v>44869</v>
      </c>
      <c r="B103" s="48"/>
      <c r="C103" s="59" t="s">
        <v>4290</v>
      </c>
      <c r="D103" s="59" t="s">
        <v>3914</v>
      </c>
      <c r="E103" s="59" t="s">
        <v>2109</v>
      </c>
      <c r="F103" s="59" t="s">
        <v>4291</v>
      </c>
      <c r="G103" s="59" t="s">
        <v>4292</v>
      </c>
      <c r="H103" s="59">
        <v>5002</v>
      </c>
      <c r="I103" s="59" t="s">
        <v>4293</v>
      </c>
      <c r="J103" s="61"/>
      <c r="K103" s="48" t="s">
        <v>607</v>
      </c>
      <c r="L103" s="59">
        <v>62645</v>
      </c>
      <c r="M103" s="48">
        <v>1</v>
      </c>
      <c r="N103" s="48" t="s">
        <v>619</v>
      </c>
      <c r="O103" s="62">
        <v>142</v>
      </c>
      <c r="P103" s="48"/>
      <c r="Q103" s="63">
        <v>22715.59</v>
      </c>
      <c r="R103" s="48" t="s">
        <v>609</v>
      </c>
      <c r="S103" s="48" t="s">
        <v>610</v>
      </c>
      <c r="T103" s="48"/>
      <c r="U103" s="48" t="s">
        <v>4294</v>
      </c>
      <c r="V103" s="48" t="s">
        <v>623</v>
      </c>
      <c r="W103" s="64" t="s">
        <v>4289</v>
      </c>
      <c r="X103" s="64"/>
      <c r="Y103" s="60">
        <v>44874</v>
      </c>
      <c r="Z103" s="65" t="s">
        <v>628</v>
      </c>
      <c r="AA103" s="48"/>
      <c r="AB103" s="64">
        <v>44873</v>
      </c>
      <c r="AC103" s="48">
        <v>160427</v>
      </c>
      <c r="AD103" s="63">
        <v>108.19</v>
      </c>
      <c r="AE103" s="63">
        <v>53.99</v>
      </c>
      <c r="AF103" s="63">
        <v>114.06</v>
      </c>
      <c r="AG103" s="63"/>
      <c r="AH103" s="63"/>
      <c r="AI103" s="63"/>
      <c r="AJ103" s="63"/>
      <c r="AK103" s="63">
        <v>250</v>
      </c>
      <c r="AL103" s="63">
        <v>32.46</v>
      </c>
      <c r="AM103" s="63"/>
      <c r="AN103" s="63">
        <v>79.599999999999994</v>
      </c>
      <c r="AO103" s="63">
        <v>5.07918</v>
      </c>
      <c r="AP103" s="63">
        <v>25</v>
      </c>
      <c r="AQ103" s="63">
        <v>663.3</v>
      </c>
      <c r="AR103" s="63">
        <v>663.3</v>
      </c>
      <c r="AS103" s="66" t="s">
        <v>3927</v>
      </c>
      <c r="AT103" s="90" t="s">
        <v>395</v>
      </c>
      <c r="AU103" s="70">
        <v>0.5</v>
      </c>
      <c r="AV103" s="114">
        <v>0.6875</v>
      </c>
    </row>
    <row r="104" spans="1:48" s="67" customFormat="1" ht="12" x14ac:dyDescent="0.3">
      <c r="A104" s="60">
        <v>44869</v>
      </c>
      <c r="B104" s="48"/>
      <c r="C104" s="59" t="s">
        <v>4295</v>
      </c>
      <c r="D104" s="59" t="s">
        <v>3914</v>
      </c>
      <c r="E104" s="59" t="s">
        <v>2109</v>
      </c>
      <c r="F104" s="59" t="s">
        <v>4296</v>
      </c>
      <c r="G104" s="59" t="s">
        <v>4297</v>
      </c>
      <c r="H104" s="59">
        <v>5002</v>
      </c>
      <c r="I104" s="59" t="s">
        <v>4298</v>
      </c>
      <c r="J104" s="61"/>
      <c r="K104" s="48" t="s">
        <v>607</v>
      </c>
      <c r="L104" s="59">
        <v>62643</v>
      </c>
      <c r="M104" s="48">
        <v>2</v>
      </c>
      <c r="N104" s="48" t="s">
        <v>619</v>
      </c>
      <c r="O104" s="62">
        <v>356</v>
      </c>
      <c r="P104" s="48"/>
      <c r="Q104" s="63">
        <v>45608.61</v>
      </c>
      <c r="R104" s="48" t="s">
        <v>609</v>
      </c>
      <c r="S104" s="48" t="s">
        <v>610</v>
      </c>
      <c r="T104" s="48"/>
      <c r="U104" s="48" t="s">
        <v>4299</v>
      </c>
      <c r="V104" s="48" t="s">
        <v>623</v>
      </c>
      <c r="W104" s="64" t="s">
        <v>4289</v>
      </c>
      <c r="X104" s="64"/>
      <c r="Y104" s="60">
        <v>44874</v>
      </c>
      <c r="Z104" s="65" t="s">
        <v>628</v>
      </c>
      <c r="AA104" s="48"/>
      <c r="AB104" s="64">
        <v>44873</v>
      </c>
      <c r="AC104" s="48">
        <v>160425</v>
      </c>
      <c r="AD104" s="63">
        <v>271.23</v>
      </c>
      <c r="AE104" s="63">
        <v>75.599999999999994</v>
      </c>
      <c r="AF104" s="63">
        <v>114.06</v>
      </c>
      <c r="AG104" s="63"/>
      <c r="AH104" s="63"/>
      <c r="AI104" s="63"/>
      <c r="AJ104" s="63"/>
      <c r="AK104" s="63">
        <v>250</v>
      </c>
      <c r="AL104" s="63">
        <v>81.37</v>
      </c>
      <c r="AM104" s="63"/>
      <c r="AN104" s="63">
        <v>111.44</v>
      </c>
      <c r="AO104" s="63">
        <v>5.07918</v>
      </c>
      <c r="AP104" s="63">
        <v>25</v>
      </c>
      <c r="AQ104" s="63">
        <v>928.7</v>
      </c>
      <c r="AR104" s="63">
        <v>928.7</v>
      </c>
      <c r="AS104" s="66" t="s">
        <v>3927</v>
      </c>
      <c r="AT104" s="90" t="s">
        <v>395</v>
      </c>
      <c r="AU104" s="70">
        <v>0.5</v>
      </c>
      <c r="AV104" s="114">
        <v>0.6875</v>
      </c>
    </row>
    <row r="105" spans="1:48" s="67" customFormat="1" ht="12" x14ac:dyDescent="0.3">
      <c r="A105" s="60">
        <v>44872</v>
      </c>
      <c r="B105" s="48"/>
      <c r="C105" s="59" t="s">
        <v>4300</v>
      </c>
      <c r="D105" s="59" t="s">
        <v>3929</v>
      </c>
      <c r="E105" s="59" t="s">
        <v>2109</v>
      </c>
      <c r="F105" s="59" t="s">
        <v>4301</v>
      </c>
      <c r="G105" s="59" t="s">
        <v>4302</v>
      </c>
      <c r="H105" s="59">
        <v>5010</v>
      </c>
      <c r="I105" s="59">
        <v>4700089969</v>
      </c>
      <c r="J105" s="61">
        <v>44869</v>
      </c>
      <c r="K105" s="48" t="s">
        <v>607</v>
      </c>
      <c r="L105" s="59">
        <v>62656</v>
      </c>
      <c r="M105" s="48">
        <v>5</v>
      </c>
      <c r="N105" s="48" t="s">
        <v>648</v>
      </c>
      <c r="O105" s="62">
        <v>20385</v>
      </c>
      <c r="P105" s="48"/>
      <c r="Q105" s="63">
        <v>484925.65</v>
      </c>
      <c r="R105" s="48" t="s">
        <v>609</v>
      </c>
      <c r="S105" s="48" t="s">
        <v>610</v>
      </c>
      <c r="T105" s="48"/>
      <c r="U105" s="48" t="s">
        <v>4303</v>
      </c>
      <c r="V105" s="48" t="s">
        <v>4304</v>
      </c>
      <c r="W105" s="64" t="s">
        <v>4305</v>
      </c>
      <c r="X105" s="64"/>
      <c r="Y105" s="60">
        <v>44874</v>
      </c>
      <c r="Z105" s="65" t="s">
        <v>628</v>
      </c>
      <c r="AA105" s="48"/>
      <c r="AB105" s="64">
        <v>44873</v>
      </c>
      <c r="AC105" s="48">
        <v>160446</v>
      </c>
      <c r="AD105" s="63">
        <v>2755</v>
      </c>
      <c r="AE105" s="63">
        <v>377.14</v>
      </c>
      <c r="AF105" s="63">
        <v>285.14</v>
      </c>
      <c r="AG105" s="63">
        <v>384.93</v>
      </c>
      <c r="AH105" s="63"/>
      <c r="AI105" s="63"/>
      <c r="AJ105" s="63"/>
      <c r="AK105" s="63">
        <v>250</v>
      </c>
      <c r="AL105" s="63"/>
      <c r="AM105" s="63"/>
      <c r="AN105" s="63">
        <v>555.98</v>
      </c>
      <c r="AO105" s="63"/>
      <c r="AP105" s="63">
        <v>25</v>
      </c>
      <c r="AQ105" s="63">
        <v>4633.1899999999996</v>
      </c>
      <c r="AR105" s="63">
        <v>4633.1899999999996</v>
      </c>
      <c r="AS105" s="66"/>
      <c r="AT105" s="90" t="s">
        <v>395</v>
      </c>
      <c r="AU105" s="70">
        <v>0.5</v>
      </c>
      <c r="AV105" s="114">
        <v>0.63888888888888895</v>
      </c>
    </row>
    <row r="106" spans="1:48" s="67" customFormat="1" ht="12" x14ac:dyDescent="0.3">
      <c r="A106" s="60">
        <v>44872</v>
      </c>
      <c r="B106" s="48"/>
      <c r="C106" s="59" t="s">
        <v>4300</v>
      </c>
      <c r="D106" s="59" t="s">
        <v>3929</v>
      </c>
      <c r="E106" s="59" t="s">
        <v>2109</v>
      </c>
      <c r="F106" s="59" t="s">
        <v>4301</v>
      </c>
      <c r="G106" s="59" t="s">
        <v>4302</v>
      </c>
      <c r="H106" s="59">
        <v>5010</v>
      </c>
      <c r="I106" s="59">
        <v>4700089969</v>
      </c>
      <c r="J106" s="61">
        <v>44869</v>
      </c>
      <c r="K106" s="48" t="s">
        <v>607</v>
      </c>
      <c r="L106" s="59">
        <v>62657</v>
      </c>
      <c r="M106" s="48">
        <v>5</v>
      </c>
      <c r="N106" s="48" t="s">
        <v>648</v>
      </c>
      <c r="O106" s="62">
        <v>20724</v>
      </c>
      <c r="P106" s="48"/>
      <c r="Q106" s="63">
        <v>492989.9</v>
      </c>
      <c r="R106" s="48" t="s">
        <v>609</v>
      </c>
      <c r="S106" s="48" t="s">
        <v>610</v>
      </c>
      <c r="T106" s="48"/>
      <c r="U106" s="48" t="s">
        <v>4303</v>
      </c>
      <c r="V106" s="48" t="s">
        <v>4304</v>
      </c>
      <c r="W106" s="64" t="s">
        <v>4306</v>
      </c>
      <c r="X106" s="64"/>
      <c r="Y106" s="60">
        <v>44874</v>
      </c>
      <c r="Z106" s="65" t="s">
        <v>628</v>
      </c>
      <c r="AA106" s="48"/>
      <c r="AB106" s="64">
        <v>44873</v>
      </c>
      <c r="AC106" s="48">
        <v>160445</v>
      </c>
      <c r="AD106" s="63">
        <v>2755</v>
      </c>
      <c r="AE106" s="63">
        <v>377.96</v>
      </c>
      <c r="AF106" s="63">
        <v>285.14</v>
      </c>
      <c r="AG106" s="63">
        <v>392.99</v>
      </c>
      <c r="AH106" s="63"/>
      <c r="AI106" s="63"/>
      <c r="AJ106" s="63"/>
      <c r="AK106" s="63">
        <v>250</v>
      </c>
      <c r="AL106" s="63"/>
      <c r="AM106" s="63"/>
      <c r="AN106" s="63">
        <v>557.19000000000005</v>
      </c>
      <c r="AO106" s="63"/>
      <c r="AP106" s="63">
        <v>25</v>
      </c>
      <c r="AQ106" s="63">
        <v>4643.28</v>
      </c>
      <c r="AR106" s="63">
        <v>4643.28</v>
      </c>
      <c r="AS106" s="66"/>
      <c r="AT106" s="90" t="s">
        <v>395</v>
      </c>
      <c r="AU106" s="70">
        <v>0.54166666666666663</v>
      </c>
      <c r="AV106" s="114">
        <v>0.65972222222222221</v>
      </c>
    </row>
    <row r="107" spans="1:48" s="47" customFormat="1" ht="12" x14ac:dyDescent="0.3">
      <c r="A107" s="37">
        <v>44873</v>
      </c>
      <c r="B107" s="38" t="s">
        <v>4307</v>
      </c>
      <c r="C107" s="39" t="s">
        <v>4308</v>
      </c>
      <c r="D107" s="39" t="s">
        <v>3962</v>
      </c>
      <c r="E107" s="39" t="s">
        <v>2398</v>
      </c>
      <c r="F107" s="39" t="s">
        <v>4309</v>
      </c>
      <c r="G107" s="39" t="s">
        <v>4310</v>
      </c>
      <c r="H107" s="39"/>
      <c r="I107" s="39"/>
      <c r="J107" s="40"/>
      <c r="K107" s="38" t="s">
        <v>607</v>
      </c>
      <c r="L107" s="39"/>
      <c r="M107" s="38">
        <v>1</v>
      </c>
      <c r="N107" s="38" t="s">
        <v>2564</v>
      </c>
      <c r="O107" s="41">
        <v>3840</v>
      </c>
      <c r="P107" s="38"/>
      <c r="Q107" s="42">
        <v>200572.84</v>
      </c>
      <c r="R107" s="38" t="s">
        <v>609</v>
      </c>
      <c r="S107" s="38" t="s">
        <v>610</v>
      </c>
      <c r="T107" s="38" t="s">
        <v>4311</v>
      </c>
      <c r="U107" s="38" t="s">
        <v>4312</v>
      </c>
      <c r="V107" s="38"/>
      <c r="W107" s="45" t="s">
        <v>4313</v>
      </c>
      <c r="X107" s="45"/>
      <c r="Y107" s="37">
        <v>44875</v>
      </c>
      <c r="Z107" s="44" t="s">
        <v>628</v>
      </c>
      <c r="AA107" s="38"/>
      <c r="AB107" s="45">
        <v>44875</v>
      </c>
      <c r="AC107" s="38">
        <v>160693</v>
      </c>
      <c r="AD107" s="42">
        <v>1749</v>
      </c>
      <c r="AE107" s="42">
        <v>264.74</v>
      </c>
      <c r="AF107" s="42">
        <v>242.46</v>
      </c>
      <c r="AG107" s="42">
        <v>150.86000000000001</v>
      </c>
      <c r="AH107" s="42"/>
      <c r="AI107" s="42"/>
      <c r="AJ107" s="42"/>
      <c r="AK107" s="42">
        <v>250</v>
      </c>
      <c r="AL107" s="42">
        <v>180</v>
      </c>
      <c r="AM107" s="42"/>
      <c r="AN107" s="42">
        <v>390.28</v>
      </c>
      <c r="AO107" s="42"/>
      <c r="AP107" s="42">
        <v>25</v>
      </c>
      <c r="AQ107" s="42">
        <v>3252.34</v>
      </c>
      <c r="AR107" s="42">
        <v>3252.34</v>
      </c>
      <c r="AS107" s="46" t="s">
        <v>589</v>
      </c>
      <c r="AT107" s="90" t="s">
        <v>4314</v>
      </c>
      <c r="AU107" s="72">
        <v>0.625</v>
      </c>
      <c r="AV107" s="116"/>
    </row>
    <row r="108" spans="1:48" s="47" customFormat="1" ht="12" x14ac:dyDescent="0.3">
      <c r="A108" s="37">
        <v>44873</v>
      </c>
      <c r="B108" s="38" t="s">
        <v>4307</v>
      </c>
      <c r="C108" s="39" t="s">
        <v>4308</v>
      </c>
      <c r="D108" s="39" t="s">
        <v>3962</v>
      </c>
      <c r="E108" s="39" t="s">
        <v>2398</v>
      </c>
      <c r="F108" s="39" t="s">
        <v>4309</v>
      </c>
      <c r="G108" s="39" t="s">
        <v>4310</v>
      </c>
      <c r="H108" s="39"/>
      <c r="I108" s="39"/>
      <c r="J108" s="40"/>
      <c r="K108" s="38" t="s">
        <v>607</v>
      </c>
      <c r="L108" s="39"/>
      <c r="M108" s="38">
        <v>1</v>
      </c>
      <c r="N108" s="38" t="s">
        <v>2564</v>
      </c>
      <c r="O108" s="41">
        <v>2200</v>
      </c>
      <c r="P108" s="38"/>
      <c r="Q108" s="42">
        <v>200572.84</v>
      </c>
      <c r="R108" s="38" t="s">
        <v>609</v>
      </c>
      <c r="S108" s="38" t="s">
        <v>610</v>
      </c>
      <c r="T108" s="38" t="s">
        <v>4315</v>
      </c>
      <c r="U108" s="38" t="s">
        <v>4312</v>
      </c>
      <c r="V108" s="38"/>
      <c r="W108" s="45" t="s">
        <v>4313</v>
      </c>
      <c r="X108" s="45"/>
      <c r="Y108" s="37">
        <v>44875</v>
      </c>
      <c r="Z108" s="44" t="s">
        <v>628</v>
      </c>
      <c r="AA108" s="38"/>
      <c r="AB108" s="45">
        <v>44875</v>
      </c>
      <c r="AC108" s="38">
        <v>160694</v>
      </c>
      <c r="AD108" s="42">
        <v>1749</v>
      </c>
      <c r="AE108" s="42">
        <v>264.74</v>
      </c>
      <c r="AF108" s="42">
        <v>242.46</v>
      </c>
      <c r="AG108" s="42">
        <v>150.86000000000001</v>
      </c>
      <c r="AH108" s="42"/>
      <c r="AI108" s="42"/>
      <c r="AJ108" s="42"/>
      <c r="AK108" s="42">
        <v>250</v>
      </c>
      <c r="AL108" s="42">
        <v>180</v>
      </c>
      <c r="AM108" s="42"/>
      <c r="AN108" s="42">
        <v>390.28</v>
      </c>
      <c r="AO108" s="42"/>
      <c r="AP108" s="42">
        <v>25</v>
      </c>
      <c r="AQ108" s="42">
        <v>3252.34</v>
      </c>
      <c r="AR108" s="42">
        <v>3252.34</v>
      </c>
      <c r="AS108" s="46" t="s">
        <v>589</v>
      </c>
      <c r="AT108" s="90" t="s">
        <v>4316</v>
      </c>
      <c r="AU108" s="72">
        <v>0.61597222222222225</v>
      </c>
      <c r="AV108" s="116"/>
    </row>
    <row r="109" spans="1:48" s="67" customFormat="1" ht="12" x14ac:dyDescent="0.3">
      <c r="A109" s="60">
        <v>44872</v>
      </c>
      <c r="B109" s="48"/>
      <c r="C109" s="59" t="s">
        <v>4300</v>
      </c>
      <c r="D109" s="59" t="s">
        <v>3929</v>
      </c>
      <c r="E109" s="59" t="s">
        <v>2109</v>
      </c>
      <c r="F109" s="59" t="s">
        <v>4301</v>
      </c>
      <c r="G109" s="59" t="s">
        <v>4302</v>
      </c>
      <c r="H109" s="59">
        <v>5010</v>
      </c>
      <c r="I109" s="59">
        <v>4700089969</v>
      </c>
      <c r="J109" s="61">
        <v>44869</v>
      </c>
      <c r="K109" s="48" t="s">
        <v>607</v>
      </c>
      <c r="L109" s="59">
        <v>62658</v>
      </c>
      <c r="M109" s="48">
        <v>5</v>
      </c>
      <c r="N109" s="48" t="s">
        <v>648</v>
      </c>
      <c r="O109" s="62">
        <v>21118</v>
      </c>
      <c r="P109" s="48"/>
      <c r="Q109" s="63">
        <v>502362.51</v>
      </c>
      <c r="R109" s="48" t="s">
        <v>609</v>
      </c>
      <c r="S109" s="48" t="s">
        <v>610</v>
      </c>
      <c r="T109" s="48"/>
      <c r="U109" s="48" t="s">
        <v>4303</v>
      </c>
      <c r="V109" s="48" t="s">
        <v>4304</v>
      </c>
      <c r="W109" s="64" t="s">
        <v>4317</v>
      </c>
      <c r="X109" s="64"/>
      <c r="Y109" s="60">
        <v>44875</v>
      </c>
      <c r="Z109" s="65" t="s">
        <v>628</v>
      </c>
      <c r="AA109" s="48"/>
      <c r="AB109" s="64">
        <v>44874</v>
      </c>
      <c r="AC109" s="48">
        <v>160671</v>
      </c>
      <c r="AD109" s="63">
        <v>2755</v>
      </c>
      <c r="AE109" s="63">
        <v>378.92</v>
      </c>
      <c r="AF109" s="63">
        <v>285.14</v>
      </c>
      <c r="AG109" s="63">
        <v>402.36</v>
      </c>
      <c r="AH109" s="63"/>
      <c r="AI109" s="63"/>
      <c r="AJ109" s="63"/>
      <c r="AK109" s="63">
        <v>250</v>
      </c>
      <c r="AL109" s="63"/>
      <c r="AM109" s="63"/>
      <c r="AN109" s="63">
        <v>558.6</v>
      </c>
      <c r="AO109" s="63"/>
      <c r="AP109" s="63">
        <v>25</v>
      </c>
      <c r="AQ109" s="63">
        <v>4655.0200000000004</v>
      </c>
      <c r="AR109" s="63">
        <v>4655.0200000000004</v>
      </c>
      <c r="AS109" s="66"/>
      <c r="AT109" s="90" t="s">
        <v>395</v>
      </c>
      <c r="AU109" s="70">
        <v>0.42430555555555555</v>
      </c>
      <c r="AV109" s="114">
        <v>0.5625</v>
      </c>
    </row>
    <row r="110" spans="1:48" s="67" customFormat="1" ht="12" x14ac:dyDescent="0.3">
      <c r="A110" s="60">
        <v>44872</v>
      </c>
      <c r="B110" s="48"/>
      <c r="C110" s="59" t="s">
        <v>4300</v>
      </c>
      <c r="D110" s="59" t="s">
        <v>3929</v>
      </c>
      <c r="E110" s="59" t="s">
        <v>2109</v>
      </c>
      <c r="F110" s="59" t="s">
        <v>4301</v>
      </c>
      <c r="G110" s="59" t="s">
        <v>4302</v>
      </c>
      <c r="H110" s="59">
        <v>5010</v>
      </c>
      <c r="I110" s="59">
        <v>4700089969</v>
      </c>
      <c r="J110" s="61">
        <v>44869</v>
      </c>
      <c r="K110" s="48" t="s">
        <v>607</v>
      </c>
      <c r="L110" s="59">
        <v>62659</v>
      </c>
      <c r="M110" s="48">
        <v>5</v>
      </c>
      <c r="N110" s="48" t="s">
        <v>648</v>
      </c>
      <c r="O110" s="62">
        <v>19659</v>
      </c>
      <c r="P110" s="48"/>
      <c r="Q110" s="63">
        <v>467655.3</v>
      </c>
      <c r="R110" s="48" t="s">
        <v>609</v>
      </c>
      <c r="S110" s="48" t="s">
        <v>610</v>
      </c>
      <c r="T110" s="48"/>
      <c r="U110" s="48" t="s">
        <v>4303</v>
      </c>
      <c r="V110" s="48" t="s">
        <v>4304</v>
      </c>
      <c r="W110" s="64" t="s">
        <v>4318</v>
      </c>
      <c r="X110" s="64"/>
      <c r="Y110" s="60">
        <v>44875</v>
      </c>
      <c r="Z110" s="65" t="s">
        <v>628</v>
      </c>
      <c r="AA110" s="48"/>
      <c r="AB110" s="64">
        <v>44874</v>
      </c>
      <c r="AC110" s="48">
        <v>160670</v>
      </c>
      <c r="AD110" s="63">
        <v>2755</v>
      </c>
      <c r="AE110" s="63">
        <v>375.38</v>
      </c>
      <c r="AF110" s="63">
        <v>285.14</v>
      </c>
      <c r="AG110" s="63">
        <v>367.66</v>
      </c>
      <c r="AH110" s="63"/>
      <c r="AI110" s="63"/>
      <c r="AJ110" s="63"/>
      <c r="AK110" s="63">
        <v>250</v>
      </c>
      <c r="AL110" s="63"/>
      <c r="AM110" s="63"/>
      <c r="AN110" s="63">
        <v>553.39</v>
      </c>
      <c r="AO110" s="63"/>
      <c r="AP110" s="63">
        <v>25</v>
      </c>
      <c r="AQ110" s="63">
        <v>4611.57</v>
      </c>
      <c r="AR110" s="63">
        <v>4611.57</v>
      </c>
      <c r="AS110" s="66"/>
      <c r="AT110" s="90" t="s">
        <v>395</v>
      </c>
      <c r="AU110" s="70">
        <v>0.64583333333333337</v>
      </c>
      <c r="AV110" s="114">
        <v>0.73611111111111116</v>
      </c>
    </row>
    <row r="111" spans="1:48" s="67" customFormat="1" ht="12" x14ac:dyDescent="0.3">
      <c r="A111" s="60">
        <v>44873</v>
      </c>
      <c r="B111" s="48"/>
      <c r="C111" s="59" t="s">
        <v>4319</v>
      </c>
      <c r="D111" s="59" t="s">
        <v>3929</v>
      </c>
      <c r="E111" s="59" t="s">
        <v>2109</v>
      </c>
      <c r="F111" s="59" t="s">
        <v>4320</v>
      </c>
      <c r="G111" s="59" t="s">
        <v>4321</v>
      </c>
      <c r="H111" s="59">
        <v>5014</v>
      </c>
      <c r="I111" s="59" t="s">
        <v>4322</v>
      </c>
      <c r="J111" s="61"/>
      <c r="K111" s="48" t="s">
        <v>607</v>
      </c>
      <c r="L111" s="59">
        <v>62691</v>
      </c>
      <c r="M111" s="48">
        <v>12</v>
      </c>
      <c r="N111" s="48" t="s">
        <v>2126</v>
      </c>
      <c r="O111" s="62">
        <v>3502</v>
      </c>
      <c r="P111" s="48"/>
      <c r="Q111" s="63">
        <v>186841.21</v>
      </c>
      <c r="R111" s="48" t="s">
        <v>609</v>
      </c>
      <c r="S111" s="48" t="s">
        <v>610</v>
      </c>
      <c r="T111" s="48"/>
      <c r="U111" s="73">
        <v>47310438207012</v>
      </c>
      <c r="V111" s="48" t="s">
        <v>4323</v>
      </c>
      <c r="W111" s="64" t="s">
        <v>4324</v>
      </c>
      <c r="X111" s="64"/>
      <c r="Y111" s="60">
        <v>44875</v>
      </c>
      <c r="Z111" s="65" t="s">
        <v>628</v>
      </c>
      <c r="AA111" s="48"/>
      <c r="AB111" s="64">
        <v>44874</v>
      </c>
      <c r="AC111" s="48">
        <v>160646</v>
      </c>
      <c r="AD111" s="63">
        <v>2755</v>
      </c>
      <c r="AE111" s="63">
        <v>346.76</v>
      </c>
      <c r="AF111" s="63">
        <v>285.14</v>
      </c>
      <c r="AG111" s="63">
        <v>86.84</v>
      </c>
      <c r="AH111" s="63"/>
      <c r="AI111" s="63"/>
      <c r="AJ111" s="63"/>
      <c r="AK111" s="63">
        <v>250</v>
      </c>
      <c r="AL111" s="63"/>
      <c r="AM111" s="63"/>
      <c r="AN111" s="63">
        <v>511.19</v>
      </c>
      <c r="AO111" s="63"/>
      <c r="AP111" s="63">
        <v>25</v>
      </c>
      <c r="AQ111" s="63">
        <v>4259.93</v>
      </c>
      <c r="AR111" s="63">
        <v>4259.93</v>
      </c>
      <c r="AS111" s="66"/>
      <c r="AT111" s="90" t="s">
        <v>395</v>
      </c>
      <c r="AU111" s="70">
        <v>0.4513888888888889</v>
      </c>
      <c r="AV111" s="114">
        <v>0.68055555555555547</v>
      </c>
    </row>
    <row r="112" spans="1:48" s="67" customFormat="1" ht="12" x14ac:dyDescent="0.3">
      <c r="A112" s="60">
        <v>44868</v>
      </c>
      <c r="B112" s="48" t="s">
        <v>4325</v>
      </c>
      <c r="C112" s="59" t="s">
        <v>4326</v>
      </c>
      <c r="D112" s="59" t="s">
        <v>3929</v>
      </c>
      <c r="E112" s="59" t="s">
        <v>2109</v>
      </c>
      <c r="F112" s="59" t="s">
        <v>4327</v>
      </c>
      <c r="G112" s="59" t="s">
        <v>4328</v>
      </c>
      <c r="H112" s="59">
        <v>5013</v>
      </c>
      <c r="I112" s="59" t="s">
        <v>4329</v>
      </c>
      <c r="J112" s="61">
        <v>44868</v>
      </c>
      <c r="K112" s="48" t="s">
        <v>607</v>
      </c>
      <c r="L112" s="59">
        <v>62624</v>
      </c>
      <c r="M112" s="48">
        <v>18</v>
      </c>
      <c r="N112" s="48" t="s">
        <v>648</v>
      </c>
      <c r="O112" s="62">
        <v>27030</v>
      </c>
      <c r="P112" s="48"/>
      <c r="Q112" s="63">
        <v>657975.77</v>
      </c>
      <c r="R112" s="48" t="s">
        <v>609</v>
      </c>
      <c r="S112" s="48" t="s">
        <v>610</v>
      </c>
      <c r="T112" s="48"/>
      <c r="U112" s="48" t="s">
        <v>4330</v>
      </c>
      <c r="V112" s="48" t="s">
        <v>615</v>
      </c>
      <c r="W112" s="64">
        <v>44877</v>
      </c>
      <c r="X112" s="111"/>
      <c r="Y112" s="104">
        <v>44879</v>
      </c>
      <c r="Z112" s="65" t="s">
        <v>628</v>
      </c>
      <c r="AA112" s="48"/>
      <c r="AB112" s="64">
        <v>44875</v>
      </c>
      <c r="AC112" s="48">
        <v>160836</v>
      </c>
      <c r="AD112" s="63">
        <v>2755</v>
      </c>
      <c r="AE112" s="63">
        <v>470.8</v>
      </c>
      <c r="AF112" s="63">
        <v>342.17</v>
      </c>
      <c r="AG112" s="63">
        <v>557.98</v>
      </c>
      <c r="AH112" s="63"/>
      <c r="AI112" s="63"/>
      <c r="AJ112" s="63"/>
      <c r="AK112" s="63">
        <v>250</v>
      </c>
      <c r="AL112" s="63">
        <v>688.75</v>
      </c>
      <c r="AM112" s="63"/>
      <c r="AN112" s="63">
        <v>694.05</v>
      </c>
      <c r="AO112" s="63"/>
      <c r="AP112" s="63">
        <v>25</v>
      </c>
      <c r="AQ112" s="63">
        <v>5783.75</v>
      </c>
      <c r="AR112" s="63">
        <v>5783.75</v>
      </c>
      <c r="AS112" s="66" t="s">
        <v>2529</v>
      </c>
      <c r="AT112" s="90" t="s">
        <v>395</v>
      </c>
      <c r="AU112" s="70">
        <v>0.4861111111111111</v>
      </c>
      <c r="AV112" s="114">
        <v>0.70833333333333337</v>
      </c>
    </row>
    <row r="113" spans="1:48" s="67" customFormat="1" ht="12" x14ac:dyDescent="0.3">
      <c r="A113" s="60">
        <v>44873</v>
      </c>
      <c r="B113" s="48"/>
      <c r="C113" s="59" t="s">
        <v>4319</v>
      </c>
      <c r="D113" s="59" t="s">
        <v>3929</v>
      </c>
      <c r="E113" s="59" t="s">
        <v>2109</v>
      </c>
      <c r="F113" s="59" t="s">
        <v>4320</v>
      </c>
      <c r="G113" s="59" t="s">
        <v>4321</v>
      </c>
      <c r="H113" s="59">
        <v>5014</v>
      </c>
      <c r="I113" s="59" t="s">
        <v>4322</v>
      </c>
      <c r="J113" s="61"/>
      <c r="K113" s="48" t="s">
        <v>607</v>
      </c>
      <c r="L113" s="59">
        <v>62690</v>
      </c>
      <c r="M113" s="48">
        <v>14</v>
      </c>
      <c r="N113" s="48" t="s">
        <v>2126</v>
      </c>
      <c r="O113" s="62">
        <v>4338</v>
      </c>
      <c r="P113" s="48"/>
      <c r="Q113" s="63">
        <v>245471.61</v>
      </c>
      <c r="R113" s="48" t="s">
        <v>609</v>
      </c>
      <c r="S113" s="48" t="s">
        <v>610</v>
      </c>
      <c r="T113" s="48"/>
      <c r="U113" s="73">
        <v>47310438207012</v>
      </c>
      <c r="V113" s="48" t="s">
        <v>4323</v>
      </c>
      <c r="W113" s="64" t="s">
        <v>4324</v>
      </c>
      <c r="X113" s="64"/>
      <c r="Y113" s="60"/>
      <c r="Z113" s="65" t="s">
        <v>628</v>
      </c>
      <c r="AA113" s="48"/>
      <c r="AB113" s="64">
        <v>44875</v>
      </c>
      <c r="AC113" s="48">
        <v>160725</v>
      </c>
      <c r="AD113" s="63">
        <v>2755</v>
      </c>
      <c r="AE113" s="63">
        <v>352.73</v>
      </c>
      <c r="AF113" s="63">
        <v>285.14</v>
      </c>
      <c r="AG113" s="63">
        <v>145.47</v>
      </c>
      <c r="AH113" s="63"/>
      <c r="AI113" s="63"/>
      <c r="AJ113" s="63"/>
      <c r="AK113" s="63">
        <v>250</v>
      </c>
      <c r="AL113" s="63"/>
      <c r="AM113" s="63"/>
      <c r="AN113" s="63">
        <v>520</v>
      </c>
      <c r="AO113" s="63"/>
      <c r="AP113" s="63">
        <v>25</v>
      </c>
      <c r="AQ113" s="63">
        <v>4333.34</v>
      </c>
      <c r="AR113" s="63">
        <v>4333.34</v>
      </c>
      <c r="AS113" s="66"/>
      <c r="AT113" s="90" t="s">
        <v>395</v>
      </c>
      <c r="AU113" s="70">
        <v>0.35416666666666669</v>
      </c>
      <c r="AV113" s="114">
        <v>0.4375</v>
      </c>
    </row>
    <row r="114" spans="1:48" s="67" customFormat="1" ht="12" x14ac:dyDescent="0.3">
      <c r="A114" s="60">
        <v>44868</v>
      </c>
      <c r="B114" s="48" t="s">
        <v>4325</v>
      </c>
      <c r="C114" s="59" t="s">
        <v>4331</v>
      </c>
      <c r="D114" s="59" t="s">
        <v>4188</v>
      </c>
      <c r="E114" s="59" t="s">
        <v>2109</v>
      </c>
      <c r="F114" s="59" t="s">
        <v>4332</v>
      </c>
      <c r="G114" s="59" t="s">
        <v>4333</v>
      </c>
      <c r="H114" s="59">
        <v>5014</v>
      </c>
      <c r="I114" s="59" t="s">
        <v>4334</v>
      </c>
      <c r="J114" s="61">
        <v>44868</v>
      </c>
      <c r="K114" s="48" t="s">
        <v>607</v>
      </c>
      <c r="L114" s="59">
        <v>62623</v>
      </c>
      <c r="M114" s="48">
        <v>45</v>
      </c>
      <c r="N114" s="48" t="s">
        <v>2126</v>
      </c>
      <c r="O114" s="62">
        <v>20030</v>
      </c>
      <c r="P114" s="48"/>
      <c r="Q114" s="63">
        <v>269170.24</v>
      </c>
      <c r="R114" s="48" t="s">
        <v>609</v>
      </c>
      <c r="S114" s="48" t="s">
        <v>610</v>
      </c>
      <c r="T114" s="48"/>
      <c r="U114" s="48" t="s">
        <v>4335</v>
      </c>
      <c r="V114" s="48" t="s">
        <v>621</v>
      </c>
      <c r="W114" s="64" t="s">
        <v>4336</v>
      </c>
      <c r="X114" s="64"/>
      <c r="Y114" s="60"/>
      <c r="Z114" s="65" t="s">
        <v>4337</v>
      </c>
      <c r="AA114" s="48"/>
      <c r="AB114" s="64">
        <v>44874</v>
      </c>
      <c r="AC114" s="48">
        <v>160673</v>
      </c>
      <c r="AD114" s="63">
        <v>2755</v>
      </c>
      <c r="AE114" s="63">
        <v>355.15</v>
      </c>
      <c r="AF114" s="63">
        <v>285.14</v>
      </c>
      <c r="AG114" s="63">
        <v>169.17</v>
      </c>
      <c r="AH114" s="63"/>
      <c r="AI114" s="63"/>
      <c r="AJ114" s="63"/>
      <c r="AK114" s="63">
        <v>250</v>
      </c>
      <c r="AL114" s="63"/>
      <c r="AM114" s="63"/>
      <c r="AN114" s="63">
        <v>523.55999999999995</v>
      </c>
      <c r="AO114" s="63"/>
      <c r="AP114" s="63">
        <v>25</v>
      </c>
      <c r="AQ114" s="63">
        <v>4363.0200000000004</v>
      </c>
      <c r="AR114" s="63">
        <v>4363.0200000000004</v>
      </c>
      <c r="AS114" s="66"/>
      <c r="AT114" s="90" t="s">
        <v>395</v>
      </c>
      <c r="AU114" s="70">
        <v>0.375</v>
      </c>
      <c r="AV114" s="114">
        <v>0.8125</v>
      </c>
    </row>
    <row r="115" spans="1:48" s="67" customFormat="1" ht="12" x14ac:dyDescent="0.3">
      <c r="A115" s="60">
        <v>44873</v>
      </c>
      <c r="B115" s="48"/>
      <c r="C115" s="59" t="s">
        <v>4319</v>
      </c>
      <c r="D115" s="59" t="s">
        <v>3929</v>
      </c>
      <c r="E115" s="59" t="s">
        <v>2109</v>
      </c>
      <c r="F115" s="59" t="s">
        <v>4320</v>
      </c>
      <c r="G115" s="59" t="s">
        <v>4321</v>
      </c>
      <c r="H115" s="59">
        <v>5014</v>
      </c>
      <c r="I115" s="59" t="s">
        <v>4322</v>
      </c>
      <c r="J115" s="61"/>
      <c r="K115" s="48" t="s">
        <v>607</v>
      </c>
      <c r="L115" s="39">
        <v>62689</v>
      </c>
      <c r="M115" s="48">
        <v>12</v>
      </c>
      <c r="N115" s="48" t="s">
        <v>2126</v>
      </c>
      <c r="O115" s="62">
        <v>4275</v>
      </c>
      <c r="P115" s="48"/>
      <c r="Q115" s="63">
        <v>835824.48</v>
      </c>
      <c r="R115" s="48" t="s">
        <v>609</v>
      </c>
      <c r="S115" s="48" t="s">
        <v>610</v>
      </c>
      <c r="T115" s="48"/>
      <c r="U115" s="73">
        <v>47310438207012</v>
      </c>
      <c r="V115" s="48" t="s">
        <v>4323</v>
      </c>
      <c r="W115" s="64" t="s">
        <v>4338</v>
      </c>
      <c r="X115" s="64"/>
      <c r="Y115" s="60"/>
      <c r="Z115" s="65" t="s">
        <v>628</v>
      </c>
      <c r="AA115" s="48"/>
      <c r="AB115" s="64">
        <v>44875</v>
      </c>
      <c r="AC115" s="48">
        <v>160726</v>
      </c>
      <c r="AD115" s="63">
        <v>2755</v>
      </c>
      <c r="AE115" s="63">
        <v>370.22</v>
      </c>
      <c r="AF115" s="63">
        <v>285.14</v>
      </c>
      <c r="AG115" s="63">
        <v>317</v>
      </c>
      <c r="AH115" s="63"/>
      <c r="AI115" s="63"/>
      <c r="AJ115" s="63"/>
      <c r="AK115" s="63">
        <v>250</v>
      </c>
      <c r="AL115" s="63"/>
      <c r="AM115" s="63"/>
      <c r="AN115" s="63">
        <v>545.78</v>
      </c>
      <c r="AO115" s="63"/>
      <c r="AP115" s="63">
        <v>25</v>
      </c>
      <c r="AQ115" s="63">
        <v>4548.1400000000003</v>
      </c>
      <c r="AR115" s="63">
        <v>4548.1400000000003</v>
      </c>
      <c r="AS115" s="66"/>
      <c r="AT115" s="90" t="s">
        <v>395</v>
      </c>
      <c r="AU115" s="70">
        <v>0.4375</v>
      </c>
      <c r="AV115" s="114">
        <v>0.86111111111111116</v>
      </c>
    </row>
    <row r="116" spans="1:48" s="67" customFormat="1" ht="12" x14ac:dyDescent="0.3">
      <c r="A116" s="60">
        <v>44872</v>
      </c>
      <c r="B116" s="48"/>
      <c r="C116" s="59" t="s">
        <v>4300</v>
      </c>
      <c r="D116" s="59" t="s">
        <v>3929</v>
      </c>
      <c r="E116" s="59" t="s">
        <v>2109</v>
      </c>
      <c r="F116" s="59" t="s">
        <v>4301</v>
      </c>
      <c r="G116" s="59" t="s">
        <v>4302</v>
      </c>
      <c r="H116" s="59">
        <v>5010</v>
      </c>
      <c r="I116" s="59">
        <v>4700089969</v>
      </c>
      <c r="J116" s="61">
        <v>44869</v>
      </c>
      <c r="K116" s="48" t="s">
        <v>607</v>
      </c>
      <c r="L116" s="59">
        <v>62660</v>
      </c>
      <c r="M116" s="48">
        <v>6</v>
      </c>
      <c r="N116" s="48" t="s">
        <v>648</v>
      </c>
      <c r="O116" s="62">
        <v>25015</v>
      </c>
      <c r="P116" s="48"/>
      <c r="Q116" s="63">
        <v>589975.04000000004</v>
      </c>
      <c r="R116" s="48" t="s">
        <v>609</v>
      </c>
      <c r="S116" s="48" t="s">
        <v>610</v>
      </c>
      <c r="T116" s="48"/>
      <c r="U116" s="48" t="s">
        <v>4303</v>
      </c>
      <c r="V116" s="48" t="s">
        <v>4304</v>
      </c>
      <c r="W116" s="64" t="s">
        <v>4339</v>
      </c>
      <c r="X116" s="64"/>
      <c r="Y116" s="60"/>
      <c r="Z116" s="65" t="s">
        <v>628</v>
      </c>
      <c r="AA116" s="48"/>
      <c r="AB116" s="64">
        <v>44875</v>
      </c>
      <c r="AC116" s="48">
        <v>160841</v>
      </c>
      <c r="AD116" s="63">
        <v>2755</v>
      </c>
      <c r="AE116" s="63">
        <v>387.85</v>
      </c>
      <c r="AF116" s="63">
        <v>285.14</v>
      </c>
      <c r="AG116" s="63">
        <v>489.98</v>
      </c>
      <c r="AH116" s="63"/>
      <c r="AI116" s="63"/>
      <c r="AJ116" s="63"/>
      <c r="AK116" s="63">
        <v>250</v>
      </c>
      <c r="AL116" s="63"/>
      <c r="AM116" s="63"/>
      <c r="AN116" s="63">
        <v>571.77</v>
      </c>
      <c r="AO116" s="63"/>
      <c r="AP116" s="63">
        <v>25</v>
      </c>
      <c r="AQ116" s="63">
        <v>4764.74</v>
      </c>
      <c r="AR116" s="63">
        <v>4764.74</v>
      </c>
      <c r="AS116" s="66"/>
      <c r="AT116" s="90" t="s">
        <v>395</v>
      </c>
      <c r="AU116" s="70">
        <v>0.33333333333333331</v>
      </c>
      <c r="AV116" s="114">
        <v>0.70138888888888884</v>
      </c>
    </row>
    <row r="117" spans="1:48" s="67" customFormat="1" ht="12" x14ac:dyDescent="0.3">
      <c r="A117" s="60">
        <v>44872</v>
      </c>
      <c r="B117" s="48"/>
      <c r="C117" s="59" t="s">
        <v>4300</v>
      </c>
      <c r="D117" s="59" t="s">
        <v>3929</v>
      </c>
      <c r="E117" s="59" t="s">
        <v>2109</v>
      </c>
      <c r="F117" s="59" t="s">
        <v>4301</v>
      </c>
      <c r="G117" s="59" t="s">
        <v>4302</v>
      </c>
      <c r="H117" s="59">
        <v>5010</v>
      </c>
      <c r="I117" s="59">
        <v>4700089969</v>
      </c>
      <c r="J117" s="61">
        <v>44869</v>
      </c>
      <c r="K117" s="48" t="s">
        <v>607</v>
      </c>
      <c r="L117" s="59">
        <v>62661</v>
      </c>
      <c r="M117" s="48">
        <v>6</v>
      </c>
      <c r="N117" s="48" t="s">
        <v>648</v>
      </c>
      <c r="O117" s="62">
        <v>24279</v>
      </c>
      <c r="P117" s="48"/>
      <c r="Q117" s="63">
        <v>572561.96</v>
      </c>
      <c r="R117" s="48" t="s">
        <v>609</v>
      </c>
      <c r="S117" s="48" t="s">
        <v>610</v>
      </c>
      <c r="T117" s="48"/>
      <c r="U117" s="48" t="s">
        <v>4303</v>
      </c>
      <c r="V117" s="48" t="s">
        <v>4304</v>
      </c>
      <c r="W117" s="64" t="s">
        <v>4339</v>
      </c>
      <c r="X117" s="64"/>
      <c r="Y117" s="60"/>
      <c r="Z117" s="65" t="s">
        <v>628</v>
      </c>
      <c r="AA117" s="48"/>
      <c r="AB117" s="64">
        <v>44875</v>
      </c>
      <c r="AC117" s="48">
        <v>160839</v>
      </c>
      <c r="AD117" s="63">
        <v>2755</v>
      </c>
      <c r="AE117" s="63">
        <v>386.08</v>
      </c>
      <c r="AF117" s="63">
        <v>285.14</v>
      </c>
      <c r="AG117" s="63">
        <v>472.65</v>
      </c>
      <c r="AH117" s="63"/>
      <c r="AI117" s="63"/>
      <c r="AJ117" s="63"/>
      <c r="AK117" s="63">
        <v>250</v>
      </c>
      <c r="AL117" s="63"/>
      <c r="AM117" s="63"/>
      <c r="AN117" s="63">
        <v>569.16</v>
      </c>
      <c r="AO117" s="63"/>
      <c r="AP117" s="63">
        <v>25</v>
      </c>
      <c r="AQ117" s="63">
        <v>4743.03</v>
      </c>
      <c r="AR117" s="63">
        <v>4743.03</v>
      </c>
      <c r="AS117" s="66"/>
      <c r="AT117" s="90" t="s">
        <v>395</v>
      </c>
      <c r="AU117" s="70">
        <v>0.54166666666666663</v>
      </c>
      <c r="AV117" s="114">
        <v>0.9375</v>
      </c>
    </row>
    <row r="118" spans="1:48" s="67" customFormat="1" ht="12" x14ac:dyDescent="0.3">
      <c r="A118" s="60">
        <v>44874</v>
      </c>
      <c r="B118" s="48"/>
      <c r="C118" s="59" t="s">
        <v>4340</v>
      </c>
      <c r="D118" s="59" t="s">
        <v>3914</v>
      </c>
      <c r="E118" s="59" t="s">
        <v>2109</v>
      </c>
      <c r="F118" s="59" t="s">
        <v>4341</v>
      </c>
      <c r="G118" s="59" t="s">
        <v>4342</v>
      </c>
      <c r="H118" s="59">
        <v>5010</v>
      </c>
      <c r="I118" s="59">
        <v>4700088729</v>
      </c>
      <c r="J118" s="61">
        <v>44880</v>
      </c>
      <c r="K118" s="48" t="s">
        <v>607</v>
      </c>
      <c r="L118" s="59">
        <v>62687</v>
      </c>
      <c r="M118" s="48">
        <v>18</v>
      </c>
      <c r="N118" s="48" t="s">
        <v>2126</v>
      </c>
      <c r="O118" s="62">
        <v>1350</v>
      </c>
      <c r="P118" s="48"/>
      <c r="Q118" s="63">
        <v>96475</v>
      </c>
      <c r="R118" s="48" t="s">
        <v>609</v>
      </c>
      <c r="S118" s="48" t="s">
        <v>610</v>
      </c>
      <c r="T118" s="48"/>
      <c r="U118" s="73" t="s">
        <v>4343</v>
      </c>
      <c r="V118" s="48" t="s">
        <v>2199</v>
      </c>
      <c r="W118" s="48" t="s">
        <v>4338</v>
      </c>
      <c r="X118" s="48"/>
      <c r="Y118" s="60">
        <v>44876</v>
      </c>
      <c r="Z118" s="65" t="s">
        <v>628</v>
      </c>
      <c r="AA118" s="48"/>
      <c r="AB118" s="64">
        <v>44875</v>
      </c>
      <c r="AC118" s="48">
        <v>160765</v>
      </c>
      <c r="AD118" s="63">
        <v>2755</v>
      </c>
      <c r="AE118" s="63">
        <v>337.91</v>
      </c>
      <c r="AF118" s="63">
        <v>285.14</v>
      </c>
      <c r="AG118" s="63"/>
      <c r="AH118" s="63"/>
      <c r="AI118" s="63"/>
      <c r="AJ118" s="63"/>
      <c r="AK118" s="63">
        <v>250</v>
      </c>
      <c r="AL118" s="63"/>
      <c r="AM118" s="63"/>
      <c r="AN118" s="63">
        <v>498.14</v>
      </c>
      <c r="AO118" s="63"/>
      <c r="AP118" s="63">
        <v>25</v>
      </c>
      <c r="AQ118" s="63">
        <v>4151.1899999999996</v>
      </c>
      <c r="AR118" s="63">
        <v>4151.1899999999996</v>
      </c>
      <c r="AS118" s="66"/>
      <c r="AT118" s="90" t="s">
        <v>395</v>
      </c>
      <c r="AU118" s="70">
        <v>0.33333333333333331</v>
      </c>
      <c r="AV118" s="114">
        <v>0.91666666666666663</v>
      </c>
    </row>
    <row r="119" spans="1:48" s="67" customFormat="1" ht="12" x14ac:dyDescent="0.3">
      <c r="A119" s="60">
        <v>44873</v>
      </c>
      <c r="B119" s="48"/>
      <c r="C119" s="59" t="s">
        <v>4344</v>
      </c>
      <c r="D119" s="59" t="s">
        <v>3962</v>
      </c>
      <c r="E119" s="59" t="s">
        <v>2109</v>
      </c>
      <c r="F119" s="59" t="s">
        <v>4345</v>
      </c>
      <c r="G119" s="59" t="s">
        <v>4346</v>
      </c>
      <c r="H119" s="59">
        <v>5014</v>
      </c>
      <c r="I119" s="59" t="s">
        <v>4347</v>
      </c>
      <c r="J119" s="61">
        <v>44876</v>
      </c>
      <c r="K119" s="48" t="s">
        <v>607</v>
      </c>
      <c r="L119" s="59">
        <v>62670</v>
      </c>
      <c r="M119" s="48">
        <v>3</v>
      </c>
      <c r="N119" s="48" t="s">
        <v>2126</v>
      </c>
      <c r="O119" s="62">
        <v>2233</v>
      </c>
      <c r="P119" s="48"/>
      <c r="Q119" s="63">
        <v>162183.56</v>
      </c>
      <c r="R119" s="48" t="s">
        <v>609</v>
      </c>
      <c r="S119" s="48" t="s">
        <v>610</v>
      </c>
      <c r="T119" s="48"/>
      <c r="U119" s="48" t="s">
        <v>4348</v>
      </c>
      <c r="V119" s="48" t="s">
        <v>611</v>
      </c>
      <c r="W119" s="64" t="s">
        <v>4349</v>
      </c>
      <c r="X119" s="64"/>
      <c r="Y119" s="60">
        <v>44876</v>
      </c>
      <c r="Z119" s="65" t="s">
        <v>628</v>
      </c>
      <c r="AA119" s="48"/>
      <c r="AB119" s="64">
        <v>44874</v>
      </c>
      <c r="AC119" s="48">
        <v>160658</v>
      </c>
      <c r="AD119" s="63">
        <v>2755</v>
      </c>
      <c r="AE119" s="63">
        <v>344.25</v>
      </c>
      <c r="AF119" s="63">
        <v>285.14</v>
      </c>
      <c r="AG119" s="63">
        <v>62.18</v>
      </c>
      <c r="AH119" s="63"/>
      <c r="AI119" s="63"/>
      <c r="AJ119" s="63"/>
      <c r="AK119" s="63">
        <v>250</v>
      </c>
      <c r="AL119" s="63"/>
      <c r="AM119" s="63"/>
      <c r="AN119" s="63">
        <v>507.49</v>
      </c>
      <c r="AO119" s="63"/>
      <c r="AP119" s="63">
        <v>25</v>
      </c>
      <c r="AQ119" s="63">
        <v>4229.0600000000004</v>
      </c>
      <c r="AR119" s="63">
        <v>4229.0600000000004</v>
      </c>
      <c r="AS119" s="66"/>
      <c r="AT119" s="90" t="s">
        <v>395</v>
      </c>
      <c r="AU119" s="70">
        <v>0.33333333333333331</v>
      </c>
      <c r="AV119" s="114">
        <v>0.91666666666666663</v>
      </c>
    </row>
    <row r="120" spans="1:48" s="67" customFormat="1" ht="12" x14ac:dyDescent="0.3">
      <c r="A120" s="60">
        <v>44873</v>
      </c>
      <c r="B120" s="48"/>
      <c r="C120" s="59" t="s">
        <v>4350</v>
      </c>
      <c r="D120" s="59" t="s">
        <v>3929</v>
      </c>
      <c r="E120" s="59" t="s">
        <v>2109</v>
      </c>
      <c r="F120" s="59" t="s">
        <v>4351</v>
      </c>
      <c r="G120" s="59" t="s">
        <v>4352</v>
      </c>
      <c r="H120" s="59">
        <v>5002</v>
      </c>
      <c r="I120" s="59" t="s">
        <v>4353</v>
      </c>
      <c r="J120" s="61"/>
      <c r="K120" s="48" t="s">
        <v>607</v>
      </c>
      <c r="L120" s="59">
        <v>62672</v>
      </c>
      <c r="M120" s="48">
        <v>2</v>
      </c>
      <c r="N120" s="48" t="s">
        <v>645</v>
      </c>
      <c r="O120" s="62">
        <v>340.19400000000002</v>
      </c>
      <c r="P120" s="48"/>
      <c r="Q120" s="63">
        <v>83607.759999999995</v>
      </c>
      <c r="R120" s="48" t="s">
        <v>609</v>
      </c>
      <c r="S120" s="48" t="s">
        <v>610</v>
      </c>
      <c r="T120" s="48"/>
      <c r="U120" s="48" t="s">
        <v>4354</v>
      </c>
      <c r="V120" s="48" t="s">
        <v>4355</v>
      </c>
      <c r="W120" s="64" t="s">
        <v>4356</v>
      </c>
      <c r="X120" s="64"/>
      <c r="Y120" s="60"/>
      <c r="Z120" s="65" t="s">
        <v>628</v>
      </c>
      <c r="AA120" s="48"/>
      <c r="AB120" s="64">
        <v>44874</v>
      </c>
      <c r="AC120" s="48">
        <v>160667</v>
      </c>
      <c r="AD120" s="63">
        <v>265.72000000000003</v>
      </c>
      <c r="AE120" s="63">
        <v>66.739999999999995</v>
      </c>
      <c r="AF120" s="63">
        <v>114.06</v>
      </c>
      <c r="AG120" s="63"/>
      <c r="AH120" s="63"/>
      <c r="AI120" s="63"/>
      <c r="AJ120" s="63"/>
      <c r="AK120" s="63">
        <v>250</v>
      </c>
      <c r="AL120" s="63"/>
      <c r="AM120" s="63"/>
      <c r="AN120" s="63">
        <v>98.39</v>
      </c>
      <c r="AO120" s="63">
        <v>5.20716</v>
      </c>
      <c r="AP120" s="63">
        <v>25</v>
      </c>
      <c r="AQ120" s="63">
        <v>819.91</v>
      </c>
      <c r="AR120" s="63">
        <v>819.91</v>
      </c>
      <c r="AS120" s="66"/>
      <c r="AT120" s="90" t="s">
        <v>395</v>
      </c>
      <c r="AU120" s="70">
        <v>0.33333333333333331</v>
      </c>
      <c r="AV120" s="114">
        <v>0.91666666666666663</v>
      </c>
    </row>
    <row r="121" spans="1:48" s="47" customFormat="1" ht="12" x14ac:dyDescent="0.3">
      <c r="A121" s="106">
        <v>44873</v>
      </c>
      <c r="B121" s="38"/>
      <c r="C121" s="39" t="s">
        <v>4357</v>
      </c>
      <c r="D121" s="39" t="s">
        <v>4358</v>
      </c>
      <c r="E121" s="39" t="s">
        <v>2109</v>
      </c>
      <c r="F121" s="39" t="s">
        <v>4359</v>
      </c>
      <c r="G121" s="39" t="s">
        <v>4360</v>
      </c>
      <c r="H121" s="39">
        <v>5010</v>
      </c>
      <c r="I121" s="39">
        <v>4700089968</v>
      </c>
      <c r="J121" s="40">
        <v>44876</v>
      </c>
      <c r="K121" s="38" t="s">
        <v>607</v>
      </c>
      <c r="L121" s="39">
        <v>62675</v>
      </c>
      <c r="M121" s="38">
        <v>6</v>
      </c>
      <c r="N121" s="38" t="s">
        <v>648</v>
      </c>
      <c r="O121" s="41">
        <v>24446</v>
      </c>
      <c r="P121" s="38"/>
      <c r="Q121" s="42">
        <v>565144.53</v>
      </c>
      <c r="R121" s="38" t="s">
        <v>609</v>
      </c>
      <c r="S121" s="38" t="s">
        <v>610</v>
      </c>
      <c r="T121" s="38"/>
      <c r="U121" s="38" t="s">
        <v>4361</v>
      </c>
      <c r="V121" s="38" t="s">
        <v>4304</v>
      </c>
      <c r="W121" s="107">
        <v>44879</v>
      </c>
      <c r="X121" s="112"/>
      <c r="Y121" s="104">
        <v>44879</v>
      </c>
      <c r="Z121" s="44" t="s">
        <v>628</v>
      </c>
      <c r="AA121" s="38"/>
      <c r="AB121" s="108">
        <v>44876</v>
      </c>
      <c r="AC121" s="4">
        <v>160955</v>
      </c>
      <c r="AD121" s="42">
        <v>2755</v>
      </c>
      <c r="AE121" s="42">
        <v>385.32</v>
      </c>
      <c r="AF121" s="42">
        <v>285.14</v>
      </c>
      <c r="AG121" s="42">
        <v>465.14</v>
      </c>
      <c r="AH121" s="42">
        <v>0</v>
      </c>
      <c r="AI121" s="42">
        <v>0</v>
      </c>
      <c r="AJ121" s="42">
        <v>0</v>
      </c>
      <c r="AK121" s="42">
        <v>250</v>
      </c>
      <c r="AL121" s="42">
        <v>0</v>
      </c>
      <c r="AM121" s="42"/>
      <c r="AN121" s="42">
        <v>568.04</v>
      </c>
      <c r="AO121" s="42" t="s">
        <v>1028</v>
      </c>
      <c r="AP121" s="42">
        <v>25</v>
      </c>
      <c r="AQ121" s="42">
        <v>4733.6400000000003</v>
      </c>
      <c r="AR121" s="42">
        <v>4733.6400000000003</v>
      </c>
      <c r="AS121" s="46"/>
      <c r="AT121" s="90" t="s">
        <v>395</v>
      </c>
      <c r="AU121" s="72">
        <v>0.46527777777777773</v>
      </c>
      <c r="AV121" s="116">
        <v>0.62083333333333335</v>
      </c>
    </row>
    <row r="122" spans="1:48" s="67" customFormat="1" ht="12" x14ac:dyDescent="0.3">
      <c r="A122" s="106">
        <v>44873</v>
      </c>
      <c r="B122" s="48"/>
      <c r="C122" s="59" t="s">
        <v>4357</v>
      </c>
      <c r="D122" s="59" t="s">
        <v>4358</v>
      </c>
      <c r="E122" s="59" t="s">
        <v>2109</v>
      </c>
      <c r="F122" s="59" t="s">
        <v>4359</v>
      </c>
      <c r="G122" s="59" t="s">
        <v>4360</v>
      </c>
      <c r="H122" s="59">
        <v>5010</v>
      </c>
      <c r="I122" s="59">
        <v>4700089968</v>
      </c>
      <c r="J122" s="61">
        <v>44876</v>
      </c>
      <c r="K122" s="48" t="s">
        <v>607</v>
      </c>
      <c r="L122" s="59">
        <v>62676</v>
      </c>
      <c r="M122" s="48">
        <v>5</v>
      </c>
      <c r="N122" s="48" t="s">
        <v>648</v>
      </c>
      <c r="O122" s="62">
        <v>23342</v>
      </c>
      <c r="P122" s="48"/>
      <c r="Q122" s="63">
        <v>539405.23</v>
      </c>
      <c r="R122" s="48" t="s">
        <v>609</v>
      </c>
      <c r="S122" s="48" t="s">
        <v>610</v>
      </c>
      <c r="T122" s="48"/>
      <c r="U122" s="48" t="s">
        <v>4361</v>
      </c>
      <c r="V122" s="48" t="s">
        <v>4304</v>
      </c>
      <c r="W122" s="107">
        <v>44879</v>
      </c>
      <c r="X122" s="112"/>
      <c r="Y122" s="104">
        <v>44879</v>
      </c>
      <c r="Z122" s="65" t="s">
        <v>628</v>
      </c>
      <c r="AA122" s="48"/>
      <c r="AB122" s="109">
        <v>44876</v>
      </c>
      <c r="AC122" s="8">
        <v>160962</v>
      </c>
      <c r="AD122" s="63">
        <v>2755</v>
      </c>
      <c r="AE122" s="63">
        <v>382.69</v>
      </c>
      <c r="AF122" s="63">
        <v>285.14</v>
      </c>
      <c r="AG122" s="63">
        <v>439.41</v>
      </c>
      <c r="AH122" s="42">
        <v>0</v>
      </c>
      <c r="AI122" s="42">
        <v>0</v>
      </c>
      <c r="AJ122" s="42">
        <v>0</v>
      </c>
      <c r="AK122" s="63">
        <v>250</v>
      </c>
      <c r="AL122" s="42">
        <v>0</v>
      </c>
      <c r="AM122" s="42"/>
      <c r="AN122" s="63">
        <v>564.16999999999996</v>
      </c>
      <c r="AO122" s="42" t="s">
        <v>1028</v>
      </c>
      <c r="AP122" s="63">
        <v>25</v>
      </c>
      <c r="AQ122" s="63">
        <v>4701.41</v>
      </c>
      <c r="AR122" s="63">
        <v>4701.41</v>
      </c>
      <c r="AS122" s="66"/>
      <c r="AT122" s="90" t="s">
        <v>395</v>
      </c>
      <c r="AU122" s="70">
        <v>0.52083333333333337</v>
      </c>
      <c r="AV122" s="114">
        <v>0.68055555555555547</v>
      </c>
    </row>
    <row r="123" spans="1:48" s="67" customFormat="1" ht="12" x14ac:dyDescent="0.3">
      <c r="A123" s="106">
        <v>44873</v>
      </c>
      <c r="B123" s="48"/>
      <c r="C123" s="59" t="s">
        <v>4357</v>
      </c>
      <c r="D123" s="59" t="s">
        <v>4358</v>
      </c>
      <c r="E123" s="59" t="s">
        <v>2109</v>
      </c>
      <c r="F123" s="59" t="s">
        <v>4359</v>
      </c>
      <c r="G123" s="59" t="s">
        <v>4360</v>
      </c>
      <c r="H123" s="59">
        <v>5010</v>
      </c>
      <c r="I123" s="59">
        <v>4700089968</v>
      </c>
      <c r="J123" s="61">
        <v>44876</v>
      </c>
      <c r="K123" s="48" t="s">
        <v>607</v>
      </c>
      <c r="L123" s="59">
        <v>62677</v>
      </c>
      <c r="M123" s="48">
        <v>5</v>
      </c>
      <c r="N123" s="48" t="s">
        <v>648</v>
      </c>
      <c r="O123" s="62">
        <v>21940</v>
      </c>
      <c r="P123" s="48"/>
      <c r="Q123" s="63">
        <v>506716.6</v>
      </c>
      <c r="R123" s="48" t="s">
        <v>609</v>
      </c>
      <c r="S123" s="48" t="s">
        <v>610</v>
      </c>
      <c r="T123" s="48"/>
      <c r="U123" s="48" t="s">
        <v>4361</v>
      </c>
      <c r="V123" s="48" t="s">
        <v>4304</v>
      </c>
      <c r="W123" s="107">
        <v>44879</v>
      </c>
      <c r="X123" s="112"/>
      <c r="Y123" s="104">
        <v>44879</v>
      </c>
      <c r="Z123" s="65" t="s">
        <v>628</v>
      </c>
      <c r="AA123" s="48"/>
      <c r="AB123" s="109">
        <v>44876</v>
      </c>
      <c r="AC123" s="8">
        <v>160989</v>
      </c>
      <c r="AD123" s="63">
        <v>2755</v>
      </c>
      <c r="AE123" s="63">
        <v>379.14</v>
      </c>
      <c r="AF123" s="63">
        <v>285.14</v>
      </c>
      <c r="AG123" s="63">
        <v>406.72</v>
      </c>
      <c r="AH123" s="42">
        <v>0</v>
      </c>
      <c r="AI123" s="42">
        <v>0</v>
      </c>
      <c r="AJ123" s="42">
        <v>0</v>
      </c>
      <c r="AK123" s="63">
        <v>250</v>
      </c>
      <c r="AL123" s="42">
        <v>0</v>
      </c>
      <c r="AM123" s="42"/>
      <c r="AN123" s="63">
        <v>559.23</v>
      </c>
      <c r="AO123" s="42" t="s">
        <v>1028</v>
      </c>
      <c r="AP123" s="63">
        <v>25</v>
      </c>
      <c r="AQ123" s="63">
        <v>4660.2299999999996</v>
      </c>
      <c r="AR123" s="63">
        <v>4660.2299999999996</v>
      </c>
      <c r="AS123" s="66"/>
      <c r="AT123" s="90" t="s">
        <v>395</v>
      </c>
      <c r="AU123" s="70">
        <v>0.45833333333333331</v>
      </c>
      <c r="AV123" s="114">
        <v>0.64930555555555558</v>
      </c>
    </row>
    <row r="124" spans="1:48" s="67" customFormat="1" ht="12" x14ac:dyDescent="0.3">
      <c r="A124" s="106">
        <v>44873</v>
      </c>
      <c r="B124" s="48"/>
      <c r="C124" s="59" t="s">
        <v>4357</v>
      </c>
      <c r="D124" s="59" t="s">
        <v>4358</v>
      </c>
      <c r="E124" s="59" t="s">
        <v>2109</v>
      </c>
      <c r="F124" s="59" t="s">
        <v>4359</v>
      </c>
      <c r="G124" s="59" t="s">
        <v>4360</v>
      </c>
      <c r="H124" s="59">
        <v>5010</v>
      </c>
      <c r="I124" s="59">
        <v>4700089968</v>
      </c>
      <c r="J124" s="61">
        <v>44876</v>
      </c>
      <c r="K124" s="48" t="s">
        <v>607</v>
      </c>
      <c r="L124" s="59">
        <v>62678</v>
      </c>
      <c r="M124" s="48">
        <v>5</v>
      </c>
      <c r="N124" s="48" t="s">
        <v>648</v>
      </c>
      <c r="O124" s="62">
        <v>19782</v>
      </c>
      <c r="P124" s="48"/>
      <c r="Q124" s="63">
        <v>456402.36</v>
      </c>
      <c r="R124" s="48" t="s">
        <v>609</v>
      </c>
      <c r="S124" s="48" t="s">
        <v>610</v>
      </c>
      <c r="T124" s="48"/>
      <c r="U124" s="48" t="s">
        <v>4361</v>
      </c>
      <c r="V124" s="48" t="s">
        <v>4304</v>
      </c>
      <c r="W124" s="107">
        <v>44879</v>
      </c>
      <c r="X124" s="112"/>
      <c r="Y124" s="104">
        <v>44879</v>
      </c>
      <c r="Z124" s="65" t="s">
        <v>628</v>
      </c>
      <c r="AA124" s="48"/>
      <c r="AB124" s="109">
        <v>44876</v>
      </c>
      <c r="AC124" s="8">
        <v>160988</v>
      </c>
      <c r="AD124" s="63">
        <v>2755</v>
      </c>
      <c r="AE124" s="63">
        <v>374.23</v>
      </c>
      <c r="AF124" s="63">
        <v>285.14</v>
      </c>
      <c r="AG124" s="63">
        <v>356.4</v>
      </c>
      <c r="AH124" s="42">
        <v>0</v>
      </c>
      <c r="AI124" s="42">
        <v>0</v>
      </c>
      <c r="AJ124" s="42">
        <v>0</v>
      </c>
      <c r="AK124" s="63">
        <v>250</v>
      </c>
      <c r="AL124" s="42">
        <v>0</v>
      </c>
      <c r="AM124" s="42"/>
      <c r="AN124" s="63">
        <v>551.70000000000005</v>
      </c>
      <c r="AO124" s="42" t="s">
        <v>1028</v>
      </c>
      <c r="AP124" s="63">
        <v>25</v>
      </c>
      <c r="AQ124" s="63">
        <v>4597.47</v>
      </c>
      <c r="AR124" s="63">
        <v>4597.47</v>
      </c>
      <c r="AS124" s="66"/>
      <c r="AT124" s="90" t="s">
        <v>395</v>
      </c>
      <c r="AU124" s="70">
        <v>0.52083333333333337</v>
      </c>
      <c r="AV124" s="114">
        <v>0.65625</v>
      </c>
    </row>
    <row r="125" spans="1:48" s="67" customFormat="1" ht="12" x14ac:dyDescent="0.3">
      <c r="A125" s="106">
        <v>44873</v>
      </c>
      <c r="B125" s="48"/>
      <c r="C125" s="59" t="s">
        <v>4357</v>
      </c>
      <c r="D125" s="59" t="s">
        <v>4358</v>
      </c>
      <c r="E125" s="59" t="s">
        <v>2109</v>
      </c>
      <c r="F125" s="59" t="s">
        <v>4359</v>
      </c>
      <c r="G125" s="59" t="s">
        <v>4360</v>
      </c>
      <c r="H125" s="59">
        <v>5010</v>
      </c>
      <c r="I125" s="59">
        <v>4700089968</v>
      </c>
      <c r="J125" s="61">
        <v>44876</v>
      </c>
      <c r="K125" s="48" t="s">
        <v>607</v>
      </c>
      <c r="L125" s="59">
        <v>62679</v>
      </c>
      <c r="M125" s="48">
        <v>5</v>
      </c>
      <c r="N125" s="48" t="s">
        <v>648</v>
      </c>
      <c r="O125" s="62">
        <v>22349</v>
      </c>
      <c r="P125" s="48"/>
      <c r="Q125" s="63">
        <v>516253.22</v>
      </c>
      <c r="R125" s="48" t="s">
        <v>609</v>
      </c>
      <c r="S125" s="48" t="s">
        <v>610</v>
      </c>
      <c r="T125" s="48"/>
      <c r="U125" s="48" t="s">
        <v>4361</v>
      </c>
      <c r="V125" s="48" t="s">
        <v>4304</v>
      </c>
      <c r="W125" s="107">
        <v>44879</v>
      </c>
      <c r="X125" s="112"/>
      <c r="Y125" s="104">
        <v>44879</v>
      </c>
      <c r="Z125" s="65" t="s">
        <v>628</v>
      </c>
      <c r="AA125" s="48"/>
      <c r="AB125" s="109">
        <v>44876</v>
      </c>
      <c r="AC125" s="8">
        <v>160986</v>
      </c>
      <c r="AD125" s="63">
        <v>2755</v>
      </c>
      <c r="AE125" s="63">
        <v>380.33</v>
      </c>
      <c r="AF125" s="63">
        <v>285.14</v>
      </c>
      <c r="AG125" s="63">
        <v>416.25</v>
      </c>
      <c r="AH125" s="42">
        <v>0</v>
      </c>
      <c r="AI125" s="42">
        <v>0</v>
      </c>
      <c r="AJ125" s="42">
        <v>0</v>
      </c>
      <c r="AK125" s="63">
        <v>250</v>
      </c>
      <c r="AL125" s="42">
        <v>0</v>
      </c>
      <c r="AM125" s="42"/>
      <c r="AN125" s="63">
        <v>560.69000000000005</v>
      </c>
      <c r="AO125" s="42" t="s">
        <v>1028</v>
      </c>
      <c r="AP125" s="63">
        <v>25</v>
      </c>
      <c r="AQ125" s="63">
        <v>4672.41</v>
      </c>
      <c r="AR125" s="63">
        <v>4672.41</v>
      </c>
      <c r="AS125" s="66"/>
      <c r="AT125" s="90" t="s">
        <v>395</v>
      </c>
      <c r="AU125" s="70">
        <v>0.47916666666666669</v>
      </c>
      <c r="AV125" s="114">
        <v>0.64583333333333337</v>
      </c>
    </row>
    <row r="126" spans="1:48" s="67" customFormat="1" ht="12" x14ac:dyDescent="0.3">
      <c r="A126" s="106">
        <v>44873</v>
      </c>
      <c r="B126" s="48"/>
      <c r="C126" s="59" t="s">
        <v>4357</v>
      </c>
      <c r="D126" s="59" t="s">
        <v>4358</v>
      </c>
      <c r="E126" s="59" t="s">
        <v>2109</v>
      </c>
      <c r="F126" s="59" t="s">
        <v>4359</v>
      </c>
      <c r="G126" s="59" t="s">
        <v>4360</v>
      </c>
      <c r="H126" s="59">
        <v>5010</v>
      </c>
      <c r="I126" s="59">
        <v>4700089968</v>
      </c>
      <c r="J126" s="61">
        <v>44876</v>
      </c>
      <c r="K126" s="48" t="s">
        <v>607</v>
      </c>
      <c r="L126" s="59">
        <v>62680</v>
      </c>
      <c r="M126" s="48">
        <v>5</v>
      </c>
      <c r="N126" s="48" t="s">
        <v>648</v>
      </c>
      <c r="O126" s="62">
        <v>21221</v>
      </c>
      <c r="P126" s="48"/>
      <c r="Q126" s="63">
        <v>489956.22</v>
      </c>
      <c r="R126" s="48" t="s">
        <v>609</v>
      </c>
      <c r="S126" s="48" t="s">
        <v>610</v>
      </c>
      <c r="T126" s="48"/>
      <c r="U126" s="48" t="s">
        <v>4361</v>
      </c>
      <c r="V126" s="48" t="s">
        <v>4304</v>
      </c>
      <c r="W126" s="107">
        <v>44879</v>
      </c>
      <c r="X126" s="112"/>
      <c r="Y126" s="104">
        <v>44879</v>
      </c>
      <c r="Z126" s="65" t="s">
        <v>628</v>
      </c>
      <c r="AA126" s="48"/>
      <c r="AB126" s="109">
        <v>44876</v>
      </c>
      <c r="AC126" s="8">
        <v>160954</v>
      </c>
      <c r="AD126" s="63">
        <v>2755</v>
      </c>
      <c r="AE126" s="63">
        <v>377.65</v>
      </c>
      <c r="AF126" s="63">
        <v>285.14</v>
      </c>
      <c r="AG126" s="63">
        <v>389.96</v>
      </c>
      <c r="AH126" s="42">
        <v>0</v>
      </c>
      <c r="AI126" s="42">
        <v>0</v>
      </c>
      <c r="AJ126" s="42">
        <v>0</v>
      </c>
      <c r="AK126" s="63">
        <v>250</v>
      </c>
      <c r="AL126" s="42">
        <v>0</v>
      </c>
      <c r="AM126" s="42"/>
      <c r="AN126" s="63">
        <v>556.74</v>
      </c>
      <c r="AO126" s="42" t="s">
        <v>1028</v>
      </c>
      <c r="AP126" s="63">
        <v>25</v>
      </c>
      <c r="AQ126" s="63">
        <v>4639.49</v>
      </c>
      <c r="AR126" s="63">
        <v>4639.49</v>
      </c>
      <c r="AS126" s="66"/>
      <c r="AT126" s="90" t="s">
        <v>395</v>
      </c>
      <c r="AU126" s="70">
        <v>0.3611111111111111</v>
      </c>
      <c r="AV126" s="114">
        <v>0.4861111111111111</v>
      </c>
    </row>
    <row r="127" spans="1:48" s="67" customFormat="1" ht="12" x14ac:dyDescent="0.3">
      <c r="A127" s="106">
        <v>44875</v>
      </c>
      <c r="B127" s="48" t="s">
        <v>632</v>
      </c>
      <c r="C127" s="59" t="s">
        <v>4362</v>
      </c>
      <c r="D127" s="59" t="s">
        <v>4358</v>
      </c>
      <c r="E127" s="59" t="s">
        <v>2109</v>
      </c>
      <c r="F127" s="59" t="s">
        <v>4363</v>
      </c>
      <c r="G127" s="59" t="s">
        <v>4364</v>
      </c>
      <c r="H127" s="59">
        <v>5013</v>
      </c>
      <c r="I127" s="59">
        <v>4700088902</v>
      </c>
      <c r="J127" s="61">
        <v>44883</v>
      </c>
      <c r="K127" s="48" t="s">
        <v>607</v>
      </c>
      <c r="L127" s="59">
        <v>62719</v>
      </c>
      <c r="M127" s="48">
        <v>1</v>
      </c>
      <c r="N127" s="48" t="s">
        <v>2564</v>
      </c>
      <c r="O127" s="62">
        <v>10505</v>
      </c>
      <c r="P127" s="48"/>
      <c r="Q127" s="63">
        <v>132362.07</v>
      </c>
      <c r="R127" s="48" t="s">
        <v>609</v>
      </c>
      <c r="S127" s="48" t="s">
        <v>610</v>
      </c>
      <c r="T127" s="48"/>
      <c r="U127" s="73" t="s">
        <v>4365</v>
      </c>
      <c r="V127" s="48" t="s">
        <v>633</v>
      </c>
      <c r="W127" s="107">
        <v>44881.333333333336</v>
      </c>
      <c r="X127" s="112"/>
      <c r="Y127" s="104">
        <v>44881</v>
      </c>
      <c r="Z127" s="65" t="s">
        <v>628</v>
      </c>
      <c r="AA127" s="48"/>
      <c r="AB127" s="109">
        <v>44879</v>
      </c>
      <c r="AC127" s="8">
        <v>161109</v>
      </c>
      <c r="AD127" s="63">
        <v>2755</v>
      </c>
      <c r="AE127" s="63">
        <v>341.21</v>
      </c>
      <c r="AF127" s="63">
        <v>285.14</v>
      </c>
      <c r="AG127" s="63">
        <v>32.36</v>
      </c>
      <c r="AH127" s="42">
        <v>0</v>
      </c>
      <c r="AI127" s="42">
        <v>0</v>
      </c>
      <c r="AJ127" s="42">
        <v>0</v>
      </c>
      <c r="AK127" s="63">
        <v>250</v>
      </c>
      <c r="AL127" s="42">
        <v>0</v>
      </c>
      <c r="AM127" s="42"/>
      <c r="AN127" s="63">
        <v>503.01</v>
      </c>
      <c r="AO127" s="42" t="s">
        <v>1028</v>
      </c>
      <c r="AP127" s="63">
        <v>25</v>
      </c>
      <c r="AQ127" s="63">
        <v>4191.72</v>
      </c>
      <c r="AR127" s="63">
        <v>4191.72</v>
      </c>
      <c r="AS127" s="66"/>
      <c r="AT127" s="90" t="s">
        <v>395</v>
      </c>
      <c r="AU127" s="70">
        <v>0.58333333333333337</v>
      </c>
      <c r="AV127" s="114">
        <v>0.70833333333333337</v>
      </c>
    </row>
    <row r="128" spans="1:48" s="67" customFormat="1" ht="12" x14ac:dyDescent="0.3">
      <c r="A128" s="106">
        <v>44875</v>
      </c>
      <c r="B128" s="48"/>
      <c r="C128" s="59" t="s">
        <v>4366</v>
      </c>
      <c r="D128" s="59" t="s">
        <v>3962</v>
      </c>
      <c r="E128" s="59" t="s">
        <v>2109</v>
      </c>
      <c r="F128" s="59" t="s">
        <v>4367</v>
      </c>
      <c r="G128" s="59" t="s">
        <v>4368</v>
      </c>
      <c r="H128" s="59">
        <v>5014</v>
      </c>
      <c r="I128" s="59">
        <v>4700088989</v>
      </c>
      <c r="J128" s="61">
        <v>44875</v>
      </c>
      <c r="K128" s="48" t="s">
        <v>607</v>
      </c>
      <c r="L128" s="59">
        <v>62720</v>
      </c>
      <c r="M128" s="48">
        <v>2</v>
      </c>
      <c r="N128" s="48" t="s">
        <v>648</v>
      </c>
      <c r="O128" s="62">
        <v>1072</v>
      </c>
      <c r="P128" s="48"/>
      <c r="Q128" s="63">
        <v>34759.230000000003</v>
      </c>
      <c r="R128" s="48" t="s">
        <v>609</v>
      </c>
      <c r="S128" s="48" t="s">
        <v>610</v>
      </c>
      <c r="T128" s="48"/>
      <c r="U128" s="73" t="s">
        <v>4369</v>
      </c>
      <c r="V128" s="48" t="s">
        <v>615</v>
      </c>
      <c r="W128" s="107">
        <v>44881.5</v>
      </c>
      <c r="X128" s="112"/>
      <c r="Y128" s="104">
        <v>44882</v>
      </c>
      <c r="Z128" s="65" t="s">
        <v>628</v>
      </c>
      <c r="AA128" s="48"/>
      <c r="AB128" s="109">
        <v>44879</v>
      </c>
      <c r="AC128" s="8">
        <v>161144</v>
      </c>
      <c r="AD128" s="63">
        <v>855.93</v>
      </c>
      <c r="AE128" s="63">
        <v>126.9</v>
      </c>
      <c r="AF128" s="63">
        <v>114.06</v>
      </c>
      <c r="AG128" s="42">
        <v>0</v>
      </c>
      <c r="AH128" s="42">
        <v>0</v>
      </c>
      <c r="AI128" s="42">
        <v>0</v>
      </c>
      <c r="AJ128" s="42">
        <v>0</v>
      </c>
      <c r="AK128" s="63">
        <v>250</v>
      </c>
      <c r="AL128" s="42">
        <v>0</v>
      </c>
      <c r="AM128" s="42"/>
      <c r="AN128" s="63">
        <v>187.08</v>
      </c>
      <c r="AO128" s="42" t="s">
        <v>1028</v>
      </c>
      <c r="AP128" s="63">
        <v>25</v>
      </c>
      <c r="AQ128" s="63">
        <v>1558.97</v>
      </c>
      <c r="AR128" s="63">
        <v>1558.97</v>
      </c>
      <c r="AS128" s="66"/>
      <c r="AT128" s="90" t="s">
        <v>395</v>
      </c>
      <c r="AU128" s="70">
        <v>0.61805555555555558</v>
      </c>
      <c r="AV128" s="114">
        <v>0.72916666666666663</v>
      </c>
    </row>
    <row r="129" spans="1:48" s="67" customFormat="1" ht="12.75" customHeight="1" x14ac:dyDescent="0.3">
      <c r="A129" s="106">
        <v>44875</v>
      </c>
      <c r="B129" s="48"/>
      <c r="C129" s="59" t="s">
        <v>4370</v>
      </c>
      <c r="D129" s="59" t="s">
        <v>3962</v>
      </c>
      <c r="E129" s="59" t="s">
        <v>2109</v>
      </c>
      <c r="F129" s="59" t="s">
        <v>4371</v>
      </c>
      <c r="G129" s="59" t="s">
        <v>4372</v>
      </c>
      <c r="H129" s="59">
        <v>5013</v>
      </c>
      <c r="I129" s="59">
        <v>4700089386</v>
      </c>
      <c r="J129" s="61">
        <v>44881</v>
      </c>
      <c r="K129" s="48" t="s">
        <v>607</v>
      </c>
      <c r="L129" s="59">
        <v>62723</v>
      </c>
      <c r="M129" s="48">
        <v>8</v>
      </c>
      <c r="N129" s="48" t="s">
        <v>648</v>
      </c>
      <c r="O129" s="62">
        <v>1826.617</v>
      </c>
      <c r="P129" s="48"/>
      <c r="Q129" s="63">
        <v>286593.68</v>
      </c>
      <c r="R129" s="48" t="s">
        <v>609</v>
      </c>
      <c r="S129" s="48" t="s">
        <v>610</v>
      </c>
      <c r="T129" s="48"/>
      <c r="U129" s="73" t="s">
        <v>4373</v>
      </c>
      <c r="V129" s="73" t="s">
        <v>643</v>
      </c>
      <c r="W129" s="107">
        <v>44881.5</v>
      </c>
      <c r="X129" s="112"/>
      <c r="Y129" s="104">
        <v>44882</v>
      </c>
      <c r="Z129" s="65" t="s">
        <v>628</v>
      </c>
      <c r="AA129" s="48"/>
      <c r="AB129" s="109">
        <v>44879</v>
      </c>
      <c r="AC129" s="8">
        <v>161141</v>
      </c>
      <c r="AD129" s="63">
        <v>1990</v>
      </c>
      <c r="AE129" s="63">
        <v>267.33</v>
      </c>
      <c r="AF129" s="63">
        <v>171.09</v>
      </c>
      <c r="AG129" s="63">
        <v>186.59</v>
      </c>
      <c r="AH129" s="42">
        <v>0</v>
      </c>
      <c r="AI129" s="42">
        <v>0</v>
      </c>
      <c r="AJ129" s="42">
        <v>0</v>
      </c>
      <c r="AK129" s="63">
        <v>250</v>
      </c>
      <c r="AL129" s="42">
        <v>0</v>
      </c>
      <c r="AM129" s="42"/>
      <c r="AN129" s="63">
        <v>394.09</v>
      </c>
      <c r="AO129" s="42" t="s">
        <v>1028</v>
      </c>
      <c r="AP129" s="63">
        <v>25</v>
      </c>
      <c r="AQ129" s="63">
        <v>3284.1</v>
      </c>
      <c r="AR129" s="63">
        <v>3284.1</v>
      </c>
      <c r="AS129" s="66"/>
      <c r="AT129" s="90" t="s">
        <v>395</v>
      </c>
      <c r="AU129" s="70">
        <v>0.61805555555555558</v>
      </c>
      <c r="AV129" s="114">
        <v>0.72916666666666663</v>
      </c>
    </row>
    <row r="130" spans="1:48" s="67" customFormat="1" ht="12.75" customHeight="1" x14ac:dyDescent="0.3">
      <c r="A130" s="106">
        <v>44876</v>
      </c>
      <c r="B130" s="48"/>
      <c r="C130" s="59" t="s">
        <v>4374</v>
      </c>
      <c r="D130" s="59" t="s">
        <v>3914</v>
      </c>
      <c r="E130" s="59" t="s">
        <v>2109</v>
      </c>
      <c r="F130" s="59" t="s">
        <v>4375</v>
      </c>
      <c r="G130" s="59" t="s">
        <v>4376</v>
      </c>
      <c r="H130" s="59">
        <v>5010</v>
      </c>
      <c r="I130" s="59">
        <v>4700089289</v>
      </c>
      <c r="J130" s="61">
        <v>44882</v>
      </c>
      <c r="K130" s="48" t="s">
        <v>607</v>
      </c>
      <c r="L130" s="59">
        <v>62722</v>
      </c>
      <c r="M130" s="48">
        <v>2</v>
      </c>
      <c r="N130" s="48" t="s">
        <v>2126</v>
      </c>
      <c r="O130" s="62">
        <v>2440</v>
      </c>
      <c r="P130" s="48"/>
      <c r="Q130" s="63">
        <v>111563.2</v>
      </c>
      <c r="R130" s="48" t="s">
        <v>609</v>
      </c>
      <c r="S130" s="48" t="s">
        <v>610</v>
      </c>
      <c r="T130" s="48"/>
      <c r="U130" s="73" t="s">
        <v>4377</v>
      </c>
      <c r="V130" s="48" t="s">
        <v>617</v>
      </c>
      <c r="W130" s="107">
        <v>44881</v>
      </c>
      <c r="X130" s="112"/>
      <c r="Y130" s="104">
        <v>44882</v>
      </c>
      <c r="Z130" s="65" t="s">
        <v>628</v>
      </c>
      <c r="AA130" s="48"/>
      <c r="AB130" s="109">
        <v>44879</v>
      </c>
      <c r="AC130" s="8">
        <v>161118</v>
      </c>
      <c r="AD130" s="63">
        <v>1990</v>
      </c>
      <c r="AE130" s="63">
        <v>249.49</v>
      </c>
      <c r="AF130" s="63">
        <v>171.09</v>
      </c>
      <c r="AG130" s="63">
        <v>11.56</v>
      </c>
      <c r="AH130" s="42">
        <v>0</v>
      </c>
      <c r="AI130" s="42">
        <v>0</v>
      </c>
      <c r="AJ130" s="42">
        <v>0</v>
      </c>
      <c r="AK130" s="63">
        <v>250</v>
      </c>
      <c r="AL130" s="42">
        <v>0</v>
      </c>
      <c r="AM130" s="42"/>
      <c r="AN130" s="63">
        <v>367.79</v>
      </c>
      <c r="AO130" s="42" t="s">
        <v>1028</v>
      </c>
      <c r="AP130" s="63">
        <v>25</v>
      </c>
      <c r="AQ130" s="63">
        <v>3064.93</v>
      </c>
      <c r="AR130" s="63">
        <v>3064.93</v>
      </c>
      <c r="AS130" s="66"/>
      <c r="AT130" s="90" t="s">
        <v>395</v>
      </c>
      <c r="AU130" s="70">
        <v>0.33333333333333331</v>
      </c>
      <c r="AV130" s="114">
        <v>0.44791666666666669</v>
      </c>
    </row>
    <row r="131" spans="1:48" s="47" customFormat="1" ht="12" x14ac:dyDescent="0.3">
      <c r="A131" s="106">
        <v>44874</v>
      </c>
      <c r="B131" s="38"/>
      <c r="C131" s="39" t="s">
        <v>4378</v>
      </c>
      <c r="D131" s="39" t="s">
        <v>3929</v>
      </c>
      <c r="E131" s="39" t="s">
        <v>2109</v>
      </c>
      <c r="F131" s="39" t="s">
        <v>4379</v>
      </c>
      <c r="G131" s="39" t="s">
        <v>4380</v>
      </c>
      <c r="H131" s="39">
        <v>5010</v>
      </c>
      <c r="I131" s="39" t="s">
        <v>4381</v>
      </c>
      <c r="J131" s="40">
        <v>44874</v>
      </c>
      <c r="K131" s="38" t="s">
        <v>607</v>
      </c>
      <c r="L131" s="39">
        <v>62709</v>
      </c>
      <c r="M131" s="38">
        <v>4</v>
      </c>
      <c r="N131" s="38" t="s">
        <v>648</v>
      </c>
      <c r="O131" s="41">
        <v>927</v>
      </c>
      <c r="P131" s="38"/>
      <c r="Q131" s="42">
        <v>52637.33</v>
      </c>
      <c r="R131" s="38" t="s">
        <v>609</v>
      </c>
      <c r="S131" s="38" t="s">
        <v>610</v>
      </c>
      <c r="T131" s="38"/>
      <c r="U131" s="88" t="s">
        <v>4382</v>
      </c>
      <c r="V131" s="38" t="s">
        <v>3321</v>
      </c>
      <c r="W131" s="107">
        <v>44879</v>
      </c>
      <c r="X131" s="112"/>
      <c r="Y131" s="104">
        <v>44882</v>
      </c>
      <c r="Z131" s="44" t="s">
        <v>628</v>
      </c>
      <c r="AA131" s="38"/>
      <c r="AB131" s="108">
        <v>44876</v>
      </c>
      <c r="AC131" s="4">
        <v>160981</v>
      </c>
      <c r="AD131" s="42">
        <v>2755</v>
      </c>
      <c r="AE131" s="42">
        <v>337.91</v>
      </c>
      <c r="AF131" s="42">
        <v>285.14</v>
      </c>
      <c r="AG131" s="42">
        <v>0</v>
      </c>
      <c r="AH131" s="42">
        <v>0</v>
      </c>
      <c r="AI131" s="42">
        <v>0</v>
      </c>
      <c r="AJ131" s="42">
        <v>0</v>
      </c>
      <c r="AK131" s="42">
        <v>250</v>
      </c>
      <c r="AL131" s="42">
        <v>0</v>
      </c>
      <c r="AM131" s="42"/>
      <c r="AN131" s="42">
        <v>498.14</v>
      </c>
      <c r="AO131" s="42" t="s">
        <v>1028</v>
      </c>
      <c r="AP131" s="42">
        <v>25</v>
      </c>
      <c r="AQ131" s="42">
        <v>4151.1899999999996</v>
      </c>
      <c r="AR131" s="42">
        <v>4151.1899999999996</v>
      </c>
      <c r="AS131" s="46"/>
      <c r="AT131" s="90" t="s">
        <v>395</v>
      </c>
      <c r="AU131" s="72">
        <v>0.29166666666666669</v>
      </c>
      <c r="AV131" s="116">
        <v>0.41666666666666669</v>
      </c>
    </row>
    <row r="132" spans="1:48" s="47" customFormat="1" ht="12" x14ac:dyDescent="0.3">
      <c r="A132" s="106">
        <v>44874</v>
      </c>
      <c r="B132" s="38"/>
      <c r="C132" s="39" t="s">
        <v>4383</v>
      </c>
      <c r="D132" s="39" t="s">
        <v>3929</v>
      </c>
      <c r="E132" s="39" t="s">
        <v>2109</v>
      </c>
      <c r="F132" s="39" t="s">
        <v>4384</v>
      </c>
      <c r="G132" s="39" t="s">
        <v>4385</v>
      </c>
      <c r="H132" s="39">
        <v>5010</v>
      </c>
      <c r="I132" s="39">
        <v>4700088277</v>
      </c>
      <c r="J132" s="40">
        <v>44879</v>
      </c>
      <c r="K132" s="38" t="s">
        <v>607</v>
      </c>
      <c r="L132" s="39">
        <v>62699</v>
      </c>
      <c r="M132" s="38">
        <v>4</v>
      </c>
      <c r="N132" s="38" t="s">
        <v>4386</v>
      </c>
      <c r="O132" s="41">
        <v>4048</v>
      </c>
      <c r="P132" s="38"/>
      <c r="Q132" s="42">
        <v>594343.88</v>
      </c>
      <c r="R132" s="38" t="s">
        <v>609</v>
      </c>
      <c r="S132" s="38" t="s">
        <v>610</v>
      </c>
      <c r="T132" s="38"/>
      <c r="U132" s="88" t="s">
        <v>4387</v>
      </c>
      <c r="V132" s="38" t="s">
        <v>2199</v>
      </c>
      <c r="W132" s="107">
        <v>44879.5</v>
      </c>
      <c r="X132" s="112"/>
      <c r="Y132" s="104">
        <v>44882</v>
      </c>
      <c r="Z132" s="98" t="s">
        <v>628</v>
      </c>
      <c r="AA132" s="99"/>
      <c r="AB132" s="110">
        <v>44876</v>
      </c>
      <c r="AC132" s="6">
        <v>160982</v>
      </c>
      <c r="AD132" s="100">
        <v>1990</v>
      </c>
      <c r="AE132" s="100">
        <v>298.69</v>
      </c>
      <c r="AF132" s="100">
        <v>171.09</v>
      </c>
      <c r="AG132" s="100">
        <v>494.34</v>
      </c>
      <c r="AH132" s="42">
        <v>0</v>
      </c>
      <c r="AI132" s="42">
        <v>0</v>
      </c>
      <c r="AJ132" s="42">
        <v>0</v>
      </c>
      <c r="AK132" s="100">
        <v>250</v>
      </c>
      <c r="AL132" s="42">
        <v>0</v>
      </c>
      <c r="AM132" s="100"/>
      <c r="AN132" s="100">
        <v>440.33</v>
      </c>
      <c r="AO132" s="42" t="s">
        <v>1028</v>
      </c>
      <c r="AP132" s="100">
        <v>25</v>
      </c>
      <c r="AQ132" s="100">
        <v>3669.45</v>
      </c>
      <c r="AR132" s="100">
        <v>3669.45</v>
      </c>
      <c r="AS132" s="101"/>
      <c r="AT132" s="90" t="s">
        <v>395</v>
      </c>
      <c r="AU132" s="102">
        <v>0.29166666666666669</v>
      </c>
      <c r="AV132" s="116">
        <v>0.41666666666666669</v>
      </c>
    </row>
    <row r="133" spans="1:48" s="67" customFormat="1" ht="12" x14ac:dyDescent="0.3">
      <c r="A133" s="106">
        <v>44875</v>
      </c>
      <c r="B133" s="48"/>
      <c r="C133" s="59" t="s">
        <v>4388</v>
      </c>
      <c r="D133" s="59" t="s">
        <v>3929</v>
      </c>
      <c r="E133" s="59" t="s">
        <v>2109</v>
      </c>
      <c r="F133" s="59" t="s">
        <v>4389</v>
      </c>
      <c r="G133" s="59" t="s">
        <v>4390</v>
      </c>
      <c r="H133" s="59">
        <v>5013</v>
      </c>
      <c r="I133" s="59">
        <v>4700088990</v>
      </c>
      <c r="J133" s="61">
        <v>44880</v>
      </c>
      <c r="K133" s="92" t="s">
        <v>607</v>
      </c>
      <c r="L133" s="93">
        <v>62721</v>
      </c>
      <c r="M133" s="92">
        <v>4</v>
      </c>
      <c r="N133" s="92" t="s">
        <v>2126</v>
      </c>
      <c r="O133" s="94">
        <v>1811</v>
      </c>
      <c r="P133" s="92"/>
      <c r="Q133" s="95">
        <v>174476.03</v>
      </c>
      <c r="R133" s="92" t="s">
        <v>609</v>
      </c>
      <c r="S133" s="92" t="s">
        <v>610</v>
      </c>
      <c r="T133" s="92"/>
      <c r="U133" s="97" t="s">
        <v>4391</v>
      </c>
      <c r="V133" s="92" t="s">
        <v>615</v>
      </c>
      <c r="W133" s="107">
        <v>44882.708333333336</v>
      </c>
      <c r="X133" s="112"/>
      <c r="Y133" s="104">
        <v>44883</v>
      </c>
      <c r="Z133" s="98" t="s">
        <v>628</v>
      </c>
      <c r="AA133" s="48"/>
      <c r="AB133" s="109">
        <v>44881</v>
      </c>
      <c r="AC133" s="8">
        <v>161386</v>
      </c>
      <c r="AD133" s="100">
        <v>1990</v>
      </c>
      <c r="AE133" s="42">
        <v>295.08999999999997</v>
      </c>
      <c r="AF133" s="63">
        <v>217.59</v>
      </c>
      <c r="AG133" s="63">
        <v>74.48</v>
      </c>
      <c r="AH133" s="63">
        <v>338</v>
      </c>
      <c r="AI133" s="42">
        <v>0</v>
      </c>
      <c r="AJ133" s="42">
        <v>0</v>
      </c>
      <c r="AK133" s="100">
        <v>250</v>
      </c>
      <c r="AL133" s="42">
        <v>0</v>
      </c>
      <c r="AM133" s="42"/>
      <c r="AN133" s="63">
        <v>435.02</v>
      </c>
      <c r="AO133" s="42" t="s">
        <v>1028</v>
      </c>
      <c r="AP133" s="100">
        <v>25</v>
      </c>
      <c r="AQ133" s="63">
        <f>SUM(AD133:AP133)</f>
        <v>3625.1800000000003</v>
      </c>
      <c r="AR133" s="63">
        <v>3625.28</v>
      </c>
      <c r="AS133" s="48"/>
      <c r="AT133" s="90" t="s">
        <v>395</v>
      </c>
      <c r="AU133" s="70">
        <v>0.58333333333333337</v>
      </c>
      <c r="AV133" s="114">
        <v>0.67986111111111114</v>
      </c>
    </row>
    <row r="134" spans="1:48" s="67" customFormat="1" ht="12" customHeight="1" x14ac:dyDescent="0.3">
      <c r="A134" s="106">
        <v>44879</v>
      </c>
      <c r="B134" s="48"/>
      <c r="C134" s="59" t="s">
        <v>4392</v>
      </c>
      <c r="D134" s="59" t="s">
        <v>3914</v>
      </c>
      <c r="E134" s="59" t="s">
        <v>2109</v>
      </c>
      <c r="F134" s="59" t="s">
        <v>4393</v>
      </c>
      <c r="G134" s="59" t="s">
        <v>4394</v>
      </c>
      <c r="H134" s="59">
        <v>5002</v>
      </c>
      <c r="I134" s="59" t="s">
        <v>4395</v>
      </c>
      <c r="J134" s="96" t="s">
        <v>2119</v>
      </c>
      <c r="K134" s="48" t="s">
        <v>607</v>
      </c>
      <c r="L134" s="39">
        <v>62730</v>
      </c>
      <c r="M134" s="48">
        <v>2</v>
      </c>
      <c r="N134" s="48" t="s">
        <v>625</v>
      </c>
      <c r="O134" s="62">
        <v>380</v>
      </c>
      <c r="P134" s="48"/>
      <c r="Q134" s="63">
        <v>56069.04</v>
      </c>
      <c r="R134" s="48" t="s">
        <v>609</v>
      </c>
      <c r="S134" s="48" t="s">
        <v>610</v>
      </c>
      <c r="T134" s="48"/>
      <c r="U134" s="73"/>
      <c r="V134" s="48" t="s">
        <v>651</v>
      </c>
      <c r="W134" s="107">
        <v>44881</v>
      </c>
      <c r="X134" s="107"/>
      <c r="Y134" s="105">
        <v>44882</v>
      </c>
      <c r="Z134" s="44" t="s">
        <v>628</v>
      </c>
      <c r="AA134" s="48"/>
      <c r="AB134" s="109">
        <v>44881</v>
      </c>
      <c r="AC134" s="8">
        <v>161270</v>
      </c>
      <c r="AD134" s="63">
        <v>303.41000000000003</v>
      </c>
      <c r="AE134" s="63">
        <v>70.58</v>
      </c>
      <c r="AF134" s="63">
        <v>114.06</v>
      </c>
      <c r="AG134" s="42">
        <v>0</v>
      </c>
      <c r="AH134" s="42">
        <v>0</v>
      </c>
      <c r="AI134" s="42">
        <v>0</v>
      </c>
      <c r="AJ134" s="42">
        <v>0</v>
      </c>
      <c r="AK134" s="63">
        <v>250</v>
      </c>
      <c r="AL134" s="42">
        <v>0</v>
      </c>
      <c r="AM134" s="42"/>
      <c r="AN134" s="63">
        <v>104.05</v>
      </c>
      <c r="AO134" s="42" t="s">
        <v>1028</v>
      </c>
      <c r="AP134" s="63">
        <v>25</v>
      </c>
      <c r="AQ134" s="63">
        <v>867.1</v>
      </c>
      <c r="AR134" s="63">
        <v>867.1</v>
      </c>
      <c r="AS134" s="48"/>
      <c r="AT134" s="90" t="s">
        <v>395</v>
      </c>
      <c r="AU134" s="70">
        <v>0.33333333333333331</v>
      </c>
      <c r="AV134" s="114">
        <v>0.44791666666666669</v>
      </c>
    </row>
    <row r="135" spans="1:48" x14ac:dyDescent="0.35">
      <c r="A135" s="106">
        <v>44876</v>
      </c>
      <c r="B135" s="1"/>
      <c r="C135" s="59" t="s">
        <v>4388</v>
      </c>
      <c r="D135" s="5" t="s">
        <v>4396</v>
      </c>
      <c r="E135" s="59" t="s">
        <v>2109</v>
      </c>
      <c r="F135" s="59" t="s">
        <v>4389</v>
      </c>
      <c r="G135" s="59" t="s">
        <v>4390</v>
      </c>
      <c r="H135" s="59">
        <v>5013</v>
      </c>
      <c r="I135" s="59">
        <v>4700088990</v>
      </c>
      <c r="J135" s="61">
        <v>44880</v>
      </c>
      <c r="K135" s="48" t="s">
        <v>607</v>
      </c>
      <c r="L135" s="39">
        <v>62721</v>
      </c>
      <c r="M135" s="39">
        <v>4</v>
      </c>
      <c r="N135" s="48" t="s">
        <v>2126</v>
      </c>
      <c r="O135" s="62">
        <v>1811</v>
      </c>
      <c r="P135" s="1"/>
      <c r="Q135" s="63">
        <v>174476.03</v>
      </c>
      <c r="R135" s="48" t="s">
        <v>609</v>
      </c>
      <c r="S135" s="48" t="s">
        <v>610</v>
      </c>
      <c r="T135" s="1"/>
      <c r="U135" s="73" t="s">
        <v>4391</v>
      </c>
      <c r="V135" s="48" t="s">
        <v>4397</v>
      </c>
      <c r="W135" s="107">
        <v>44882.708333333336</v>
      </c>
      <c r="X135" s="107"/>
      <c r="Y135" s="105">
        <v>44883</v>
      </c>
      <c r="Z135" s="44" t="s">
        <v>628</v>
      </c>
      <c r="AA135" s="1"/>
      <c r="AB135" s="109">
        <v>44881</v>
      </c>
      <c r="AC135" s="8">
        <v>161386</v>
      </c>
      <c r="AD135" s="63">
        <v>1990</v>
      </c>
      <c r="AE135" s="42">
        <v>295.08999999999997</v>
      </c>
      <c r="AF135" s="63">
        <v>217.59</v>
      </c>
      <c r="AG135" s="63">
        <v>74.48</v>
      </c>
      <c r="AH135" s="63">
        <v>338</v>
      </c>
      <c r="AI135" s="42">
        <v>0</v>
      </c>
      <c r="AJ135" s="42">
        <v>0</v>
      </c>
      <c r="AK135" s="63">
        <v>250</v>
      </c>
      <c r="AL135" s="42">
        <v>0</v>
      </c>
      <c r="AM135" s="42"/>
      <c r="AN135" s="63">
        <v>435.02</v>
      </c>
      <c r="AO135" s="42" t="s">
        <v>1028</v>
      </c>
      <c r="AP135" s="63">
        <v>25</v>
      </c>
      <c r="AQ135" s="63">
        <f>SUM(AD135:AP135)</f>
        <v>3625.1800000000003</v>
      </c>
      <c r="AR135" s="63">
        <v>3625.28</v>
      </c>
      <c r="AS135" s="1"/>
      <c r="AT135" s="90" t="s">
        <v>395</v>
      </c>
      <c r="AU135" s="70">
        <v>0.58333333333333337</v>
      </c>
      <c r="AV135" s="114">
        <v>0.67986111111111114</v>
      </c>
    </row>
  </sheetData>
  <autoFilter ref="A1:AW13" xr:uid="{689050CD-8810-4327-B4F1-93014A35F602}">
    <sortState xmlns:xlrd2="http://schemas.microsoft.com/office/spreadsheetml/2017/richdata2" ref="A2:AW13">
      <sortCondition ref="G1:G13"/>
    </sortState>
  </autoFilter>
  <phoneticPr fontId="15" type="noConversion"/>
  <pageMargins left="0.511811024" right="0.511811024" top="0.78740157499999996" bottom="0.78740157499999996" header="0.31496062000000002" footer="0.31496062000000002"/>
  <pageSetup paperSize="9" orientation="portrait" r:id="rId1"/>
  <headerFooter>
    <oddFooter>&amp;C_x000D_&amp;1#&amp;"Calibri"&amp;10&amp;K000000 General Business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383C8-3483-411F-ACCB-4BFF9BC29890}">
  <sheetPr codeName="Sheet7"/>
  <dimension ref="A1"/>
  <sheetViews>
    <sheetView workbookViewId="0">
      <selection activeCell="E20" sqref="E20"/>
    </sheetView>
  </sheetViews>
  <sheetFormatPr defaultRowHeight="14.5" x14ac:dyDescent="0.35"/>
  <sheetData/>
  <pageMargins left="0.511811024" right="0.511811024" top="0.78740157499999996" bottom="0.78740157499999996" header="0.31496062000000002" footer="0.31496062000000002"/>
  <headerFooter>
    <oddFooter>&amp;C_x000D_&amp;1#&amp;"Calibri"&amp;10&amp;K000000 General Business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84850-4831-4772-AC43-7F96D8E897DF}">
  <sheetPr codeName="Sheet8"/>
  <dimension ref="A1:CD161"/>
  <sheetViews>
    <sheetView showGridLines="0" zoomScaleNormal="100" workbookViewId="0">
      <pane ySplit="1" topLeftCell="A2" activePane="bottomLeft" state="frozen"/>
      <selection pane="bottomLeft" activeCell="T162" sqref="T162"/>
    </sheetView>
  </sheetViews>
  <sheetFormatPr defaultRowHeight="14.5" x14ac:dyDescent="0.35"/>
  <cols>
    <col min="1" max="1" width="15.90625" bestFit="1" customWidth="1"/>
    <col min="2" max="2" width="9.08984375" customWidth="1"/>
    <col min="3" max="3" width="13" customWidth="1"/>
    <col min="4" max="6" width="9.08984375" customWidth="1"/>
    <col min="7" max="7" width="14.453125" customWidth="1"/>
    <col min="8" max="22" width="9.08984375" customWidth="1"/>
    <col min="23" max="23" width="14.36328125" customWidth="1"/>
    <col min="24" max="24" width="15.453125" customWidth="1"/>
    <col min="25" max="27" width="12.453125" customWidth="1"/>
    <col min="28" max="28" width="10.6328125" customWidth="1"/>
    <col min="29" max="29" width="9.08984375" customWidth="1"/>
    <col min="30" max="30" width="11.6328125" customWidth="1"/>
    <col min="31" max="34" width="10.54296875" customWidth="1"/>
    <col min="35" max="35" width="9.08984375" customWidth="1"/>
    <col min="36" max="36" width="10.453125" customWidth="1"/>
    <col min="37" max="37" width="9.08984375" customWidth="1"/>
    <col min="38" max="38" width="10.90625" customWidth="1"/>
    <col min="39" max="39" width="9.08984375" customWidth="1"/>
    <col min="40" max="40" width="10.90625" customWidth="1"/>
    <col min="41" max="42" width="9.08984375" customWidth="1"/>
    <col min="43" max="43" width="12.54296875" customWidth="1"/>
    <col min="44" max="44" width="11.54296875" customWidth="1"/>
    <col min="45" max="45" width="9.08984375" customWidth="1"/>
    <col min="46" max="46" width="11.6328125" customWidth="1"/>
    <col min="47" max="47" width="9.08984375" bestFit="1" customWidth="1"/>
    <col min="49" max="49" width="16.08984375" customWidth="1"/>
    <col min="50" max="60" width="9.08984375" style="3" bestFit="1"/>
    <col min="61" max="82" width="9.08984375" style="3"/>
  </cols>
  <sheetData>
    <row r="1" spans="1:49" ht="48" x14ac:dyDescent="0.35">
      <c r="A1" s="196" t="s">
        <v>565</v>
      </c>
      <c r="B1" s="189" t="s">
        <v>2104</v>
      </c>
      <c r="C1" s="199" t="s">
        <v>550</v>
      </c>
      <c r="D1" s="199" t="s">
        <v>551</v>
      </c>
      <c r="E1" s="199" t="s">
        <v>552</v>
      </c>
      <c r="F1" s="199" t="s">
        <v>3907</v>
      </c>
      <c r="G1" s="199" t="s">
        <v>2105</v>
      </c>
      <c r="H1" s="199" t="s">
        <v>554</v>
      </c>
      <c r="I1" s="197" t="s">
        <v>555</v>
      </c>
      <c r="J1" s="196" t="s">
        <v>3908</v>
      </c>
      <c r="K1" s="199" t="s">
        <v>388</v>
      </c>
      <c r="L1" s="195" t="s">
        <v>390</v>
      </c>
      <c r="M1" s="194" t="s">
        <v>570</v>
      </c>
      <c r="N1" s="193" t="s">
        <v>571</v>
      </c>
      <c r="O1" s="192" t="s">
        <v>572</v>
      </c>
      <c r="P1" s="191" t="s">
        <v>573</v>
      </c>
      <c r="Q1" s="190" t="s">
        <v>574</v>
      </c>
      <c r="R1" s="199" t="s">
        <v>2106</v>
      </c>
      <c r="S1" s="199" t="s">
        <v>3909</v>
      </c>
      <c r="T1" s="189" t="s">
        <v>2348</v>
      </c>
      <c r="U1" s="195" t="s">
        <v>577</v>
      </c>
      <c r="V1" s="197" t="s">
        <v>556</v>
      </c>
      <c r="W1" s="195" t="s">
        <v>557</v>
      </c>
      <c r="X1" s="195" t="s">
        <v>558</v>
      </c>
      <c r="Y1" s="195" t="s">
        <v>579</v>
      </c>
      <c r="Z1" s="188" t="s">
        <v>580</v>
      </c>
      <c r="AA1" s="199" t="s">
        <v>3910</v>
      </c>
      <c r="AB1" s="199" t="s">
        <v>582</v>
      </c>
      <c r="AC1" s="191" t="s">
        <v>394</v>
      </c>
      <c r="AD1" s="187" t="s">
        <v>583</v>
      </c>
      <c r="AE1" s="187" t="s">
        <v>584</v>
      </c>
      <c r="AF1" s="187" t="s">
        <v>585</v>
      </c>
      <c r="AG1" s="187" t="s">
        <v>586</v>
      </c>
      <c r="AH1" s="187" t="s">
        <v>587</v>
      </c>
      <c r="AI1" s="187" t="s">
        <v>588</v>
      </c>
      <c r="AJ1" s="187" t="s">
        <v>27</v>
      </c>
      <c r="AK1" s="187" t="s">
        <v>590</v>
      </c>
      <c r="AL1" s="187" t="s">
        <v>591</v>
      </c>
      <c r="AM1" s="187" t="s">
        <v>592</v>
      </c>
      <c r="AN1" s="187" t="s">
        <v>33</v>
      </c>
      <c r="AO1" s="187" t="s">
        <v>593</v>
      </c>
      <c r="AP1" s="187" t="s">
        <v>3911</v>
      </c>
      <c r="AQ1" s="187" t="s">
        <v>594</v>
      </c>
      <c r="AR1" s="187" t="s">
        <v>595</v>
      </c>
      <c r="AS1" s="199" t="s">
        <v>581</v>
      </c>
      <c r="AT1" s="187" t="s">
        <v>596</v>
      </c>
      <c r="AU1" s="198" t="s">
        <v>597</v>
      </c>
      <c r="AV1" s="198" t="s">
        <v>3912</v>
      </c>
      <c r="AW1" s="198" t="s">
        <v>2107</v>
      </c>
    </row>
    <row r="2" spans="1:49" x14ac:dyDescent="0.35">
      <c r="A2" s="129">
        <v>44881.652777777781</v>
      </c>
      <c r="B2" s="171"/>
      <c r="C2" s="127" t="s">
        <v>2115</v>
      </c>
      <c r="D2" s="124" t="s">
        <v>2123</v>
      </c>
      <c r="E2" s="127" t="s">
        <v>2109</v>
      </c>
      <c r="F2" s="127" t="s">
        <v>2124</v>
      </c>
      <c r="G2" s="127" t="s">
        <v>2125</v>
      </c>
      <c r="H2" s="127">
        <v>5014</v>
      </c>
      <c r="I2" s="127">
        <v>4700089676</v>
      </c>
      <c r="J2" s="141">
        <v>44886</v>
      </c>
      <c r="K2" s="134" t="s">
        <v>607</v>
      </c>
      <c r="L2" s="127">
        <v>62551</v>
      </c>
      <c r="M2" s="127">
        <v>5</v>
      </c>
      <c r="N2" s="134" t="s">
        <v>2126</v>
      </c>
      <c r="O2" s="132">
        <v>805</v>
      </c>
      <c r="P2" s="135"/>
      <c r="Q2" s="139">
        <v>26628.42</v>
      </c>
      <c r="R2" s="134" t="s">
        <v>609</v>
      </c>
      <c r="S2" s="134" t="s">
        <v>610</v>
      </c>
      <c r="T2" s="135"/>
      <c r="U2" s="136" t="s">
        <v>2127</v>
      </c>
      <c r="V2" s="134" t="s">
        <v>2128</v>
      </c>
      <c r="W2" s="137">
        <v>44883.291666666664</v>
      </c>
      <c r="X2" s="145">
        <v>44886</v>
      </c>
      <c r="Y2" s="145">
        <v>44886</v>
      </c>
      <c r="Z2" s="138" t="s">
        <v>628</v>
      </c>
      <c r="AA2" s="135"/>
      <c r="AB2" s="170">
        <v>44882</v>
      </c>
      <c r="AC2" s="134">
        <v>161570</v>
      </c>
      <c r="AD2" s="139">
        <v>645.57000000000005</v>
      </c>
      <c r="AE2" s="139">
        <v>105.46</v>
      </c>
      <c r="AF2" s="139">
        <v>114.06</v>
      </c>
      <c r="AG2" s="139">
        <v>0</v>
      </c>
      <c r="AH2" s="139">
        <v>0</v>
      </c>
      <c r="AI2" s="139">
        <v>0</v>
      </c>
      <c r="AJ2" s="139">
        <v>0</v>
      </c>
      <c r="AK2" s="139">
        <v>250</v>
      </c>
      <c r="AL2" s="139">
        <v>0</v>
      </c>
      <c r="AM2" s="139"/>
      <c r="AN2" s="139">
        <v>155.47</v>
      </c>
      <c r="AO2" s="139">
        <v>0</v>
      </c>
      <c r="AP2" s="139">
        <v>25</v>
      </c>
      <c r="AQ2" s="139">
        <f>SUM(AD2:AP2)</f>
        <v>1295.5600000000002</v>
      </c>
      <c r="AR2" s="139">
        <f>AQ2</f>
        <v>1295.5600000000002</v>
      </c>
      <c r="AS2" s="135"/>
      <c r="AT2" s="134" t="s">
        <v>395</v>
      </c>
      <c r="AU2" s="172">
        <v>0.39583333333333331</v>
      </c>
      <c r="AV2" s="172">
        <v>0.48194444444444445</v>
      </c>
      <c r="AW2" s="135" t="s">
        <v>613</v>
      </c>
    </row>
    <row r="3" spans="1:49" x14ac:dyDescent="0.35">
      <c r="A3" s="129">
        <v>44881.657638888886</v>
      </c>
      <c r="B3" s="140"/>
      <c r="C3" s="127" t="s">
        <v>2129</v>
      </c>
      <c r="D3" s="123" t="s">
        <v>2137</v>
      </c>
      <c r="E3" s="127" t="s">
        <v>2109</v>
      </c>
      <c r="F3" s="127" t="s">
        <v>2138</v>
      </c>
      <c r="G3" s="127" t="s">
        <v>2139</v>
      </c>
      <c r="H3" s="127">
        <v>5014</v>
      </c>
      <c r="I3" s="127">
        <v>4700089676</v>
      </c>
      <c r="J3" s="141">
        <v>44886</v>
      </c>
      <c r="K3" s="134" t="s">
        <v>607</v>
      </c>
      <c r="L3" s="132">
        <v>62753</v>
      </c>
      <c r="M3" s="132">
        <v>10</v>
      </c>
      <c r="N3" s="134" t="s">
        <v>2126</v>
      </c>
      <c r="O3" s="132">
        <v>1625</v>
      </c>
      <c r="P3" s="140"/>
      <c r="Q3" s="139">
        <v>48484.93</v>
      </c>
      <c r="R3" s="134" t="s">
        <v>609</v>
      </c>
      <c r="S3" s="134" t="s">
        <v>610</v>
      </c>
      <c r="T3" s="140"/>
      <c r="U3" s="136" t="s">
        <v>2140</v>
      </c>
      <c r="V3" s="134" t="s">
        <v>2128</v>
      </c>
      <c r="W3" s="142">
        <v>44883.291666666664</v>
      </c>
      <c r="X3" s="145">
        <v>44886</v>
      </c>
      <c r="Y3" s="145">
        <v>44886</v>
      </c>
      <c r="Z3" s="143" t="s">
        <v>628</v>
      </c>
      <c r="AA3" s="140"/>
      <c r="AB3" s="170">
        <v>44882</v>
      </c>
      <c r="AC3" s="134">
        <v>161565</v>
      </c>
      <c r="AD3" s="139">
        <v>1303.18</v>
      </c>
      <c r="AE3" s="139">
        <v>172.49</v>
      </c>
      <c r="AF3" s="139">
        <v>114.06</v>
      </c>
      <c r="AG3" s="144">
        <v>0</v>
      </c>
      <c r="AH3" s="144">
        <v>0</v>
      </c>
      <c r="AI3" s="144">
        <v>0</v>
      </c>
      <c r="AJ3" s="144">
        <v>0</v>
      </c>
      <c r="AK3" s="139">
        <v>250</v>
      </c>
      <c r="AL3" s="144">
        <v>0</v>
      </c>
      <c r="AM3" s="144"/>
      <c r="AN3" s="139">
        <v>254.28</v>
      </c>
      <c r="AO3" s="139">
        <v>5.3463700000000003</v>
      </c>
      <c r="AP3" s="139">
        <v>25</v>
      </c>
      <c r="AQ3" s="139">
        <v>2119.0100000000002</v>
      </c>
      <c r="AR3" s="139">
        <v>2119.0100000000002</v>
      </c>
      <c r="AS3" s="140"/>
      <c r="AT3" s="134" t="s">
        <v>395</v>
      </c>
      <c r="AU3" s="147">
        <v>0.39583333333333331</v>
      </c>
      <c r="AV3" s="172">
        <v>0.48194444444444445</v>
      </c>
      <c r="AW3" s="135" t="s">
        <v>613</v>
      </c>
    </row>
    <row r="4" spans="1:49" x14ac:dyDescent="0.35">
      <c r="A4" s="129">
        <v>44881.647916666669</v>
      </c>
      <c r="B4" s="140"/>
      <c r="C4" s="127" t="s">
        <v>2108</v>
      </c>
      <c r="D4" s="123" t="s">
        <v>2131</v>
      </c>
      <c r="E4" s="127" t="s">
        <v>2109</v>
      </c>
      <c r="F4" s="127" t="s">
        <v>2132</v>
      </c>
      <c r="G4" s="127" t="s">
        <v>2133</v>
      </c>
      <c r="H4" s="127">
        <v>5014</v>
      </c>
      <c r="I4" s="127">
        <v>4700086391</v>
      </c>
      <c r="J4" s="141">
        <v>44883</v>
      </c>
      <c r="K4" s="134" t="s">
        <v>607</v>
      </c>
      <c r="L4" s="132">
        <v>62748</v>
      </c>
      <c r="M4" s="132">
        <v>15</v>
      </c>
      <c r="N4" s="134" t="s">
        <v>2134</v>
      </c>
      <c r="O4" s="132">
        <v>10063</v>
      </c>
      <c r="P4" s="140"/>
      <c r="Q4" s="139">
        <v>130844.93</v>
      </c>
      <c r="R4" s="134" t="s">
        <v>609</v>
      </c>
      <c r="S4" s="134" t="s">
        <v>610</v>
      </c>
      <c r="T4" s="140"/>
      <c r="U4" s="136" t="s">
        <v>2135</v>
      </c>
      <c r="V4" s="134" t="s">
        <v>620</v>
      </c>
      <c r="W4" s="142">
        <v>44883.708333333336</v>
      </c>
      <c r="X4" s="145">
        <v>44886</v>
      </c>
      <c r="Y4" s="145">
        <v>44886</v>
      </c>
      <c r="Z4" s="143" t="s">
        <v>628</v>
      </c>
      <c r="AA4" s="140"/>
      <c r="AB4" s="170">
        <v>44882</v>
      </c>
      <c r="AC4" s="134">
        <v>161590</v>
      </c>
      <c r="AD4" s="139">
        <v>2755</v>
      </c>
      <c r="AE4" s="139">
        <v>350.04</v>
      </c>
      <c r="AF4" s="139">
        <v>285.14</v>
      </c>
      <c r="AG4" s="139">
        <v>119.02</v>
      </c>
      <c r="AH4" s="144">
        <v>0</v>
      </c>
      <c r="AI4" s="144">
        <v>0</v>
      </c>
      <c r="AJ4" s="144">
        <v>0</v>
      </c>
      <c r="AK4" s="139">
        <v>250</v>
      </c>
      <c r="AL4" s="144">
        <v>0</v>
      </c>
      <c r="AM4" s="144"/>
      <c r="AN4" s="139">
        <v>516.03</v>
      </c>
      <c r="AO4" s="144" t="s">
        <v>1028</v>
      </c>
      <c r="AP4" s="139">
        <v>25</v>
      </c>
      <c r="AQ4" s="139">
        <v>4300.2299999999996</v>
      </c>
      <c r="AR4" s="139">
        <v>4300.2299999999996</v>
      </c>
      <c r="AS4" s="140"/>
      <c r="AT4" s="134" t="s">
        <v>395</v>
      </c>
      <c r="AU4" s="147">
        <v>0.3347222222222222</v>
      </c>
      <c r="AV4" s="172">
        <v>0.47500000000000003</v>
      </c>
      <c r="AW4" s="135" t="s">
        <v>613</v>
      </c>
    </row>
    <row r="5" spans="1:49" x14ac:dyDescent="0.35">
      <c r="A5" s="129">
        <v>44881.656944444447</v>
      </c>
      <c r="B5" s="140"/>
      <c r="C5" s="127" t="s">
        <v>2122</v>
      </c>
      <c r="D5" s="123" t="s">
        <v>2131</v>
      </c>
      <c r="E5" s="127" t="s">
        <v>2109</v>
      </c>
      <c r="F5" s="127" t="s">
        <v>2150</v>
      </c>
      <c r="G5" s="127" t="s">
        <v>2151</v>
      </c>
      <c r="H5" s="127">
        <v>5013</v>
      </c>
      <c r="I5" s="127" t="s">
        <v>2152</v>
      </c>
      <c r="J5" s="141">
        <v>44883</v>
      </c>
      <c r="K5" s="134" t="s">
        <v>607</v>
      </c>
      <c r="L5" s="132">
        <v>62749</v>
      </c>
      <c r="M5" s="132">
        <v>17</v>
      </c>
      <c r="N5" s="134" t="s">
        <v>2134</v>
      </c>
      <c r="O5" s="132">
        <v>19711</v>
      </c>
      <c r="P5" s="140"/>
      <c r="Q5" s="139">
        <v>219023.71</v>
      </c>
      <c r="R5" s="134" t="s">
        <v>609</v>
      </c>
      <c r="S5" s="134" t="s">
        <v>610</v>
      </c>
      <c r="T5" s="140"/>
      <c r="U5" s="136" t="s">
        <v>2153</v>
      </c>
      <c r="V5" s="134" t="s">
        <v>2154</v>
      </c>
      <c r="W5" s="142">
        <v>44883.708333333336</v>
      </c>
      <c r="X5" s="145">
        <v>44886</v>
      </c>
      <c r="Y5" s="145">
        <v>44886</v>
      </c>
      <c r="Z5" s="143" t="s">
        <v>628</v>
      </c>
      <c r="AA5" s="140"/>
      <c r="AB5" s="170">
        <v>44883</v>
      </c>
      <c r="AC5" s="134">
        <v>161648</v>
      </c>
      <c r="AD5" s="139">
        <v>2755</v>
      </c>
      <c r="AE5" s="139">
        <v>350.04</v>
      </c>
      <c r="AF5" s="139">
        <v>285.14</v>
      </c>
      <c r="AG5" s="139">
        <v>119.02</v>
      </c>
      <c r="AH5" s="144">
        <v>0</v>
      </c>
      <c r="AI5" s="144">
        <v>0</v>
      </c>
      <c r="AJ5" s="144">
        <v>0</v>
      </c>
      <c r="AK5" s="139">
        <v>250</v>
      </c>
      <c r="AL5" s="144">
        <v>0</v>
      </c>
      <c r="AM5" s="144"/>
      <c r="AN5" s="139">
        <v>516.03</v>
      </c>
      <c r="AO5" s="144" t="s">
        <v>1028</v>
      </c>
      <c r="AP5" s="139">
        <v>25</v>
      </c>
      <c r="AQ5" s="139">
        <v>4300.2299999999996</v>
      </c>
      <c r="AR5" s="139">
        <v>4300.2299999999996</v>
      </c>
      <c r="AS5" s="140"/>
      <c r="AT5" s="134" t="s">
        <v>395</v>
      </c>
      <c r="AU5" s="147">
        <v>0.37222222222222223</v>
      </c>
      <c r="AV5" s="172">
        <v>0.50694444444444442</v>
      </c>
      <c r="AW5" s="135" t="s">
        <v>613</v>
      </c>
    </row>
    <row r="6" spans="1:49" x14ac:dyDescent="0.35">
      <c r="A6" s="129">
        <v>44883.634722222225</v>
      </c>
      <c r="B6" s="140"/>
      <c r="C6" s="127" t="s">
        <v>2136</v>
      </c>
      <c r="D6" s="123" t="s">
        <v>2142</v>
      </c>
      <c r="E6" s="127" t="s">
        <v>2109</v>
      </c>
      <c r="F6" s="127" t="s">
        <v>2155</v>
      </c>
      <c r="G6" s="127" t="s">
        <v>2156</v>
      </c>
      <c r="H6" s="127">
        <v>5002</v>
      </c>
      <c r="I6" s="127" t="s">
        <v>2157</v>
      </c>
      <c r="J6" s="141" t="s">
        <v>2119</v>
      </c>
      <c r="K6" s="134" t="s">
        <v>607</v>
      </c>
      <c r="L6" s="132">
        <v>63765</v>
      </c>
      <c r="M6" s="132">
        <v>1</v>
      </c>
      <c r="N6" s="134" t="s">
        <v>2134</v>
      </c>
      <c r="O6" s="132">
        <v>250</v>
      </c>
      <c r="P6" s="140"/>
      <c r="Q6" s="139">
        <v>30945.65</v>
      </c>
      <c r="R6" s="134" t="s">
        <v>609</v>
      </c>
      <c r="S6" s="134" t="s">
        <v>610</v>
      </c>
      <c r="T6" s="140"/>
      <c r="U6" s="136" t="s">
        <v>2158</v>
      </c>
      <c r="V6" s="134" t="s">
        <v>561</v>
      </c>
      <c r="W6" s="142">
        <v>44887.333333333336</v>
      </c>
      <c r="X6" s="145">
        <v>44887</v>
      </c>
      <c r="Y6" s="145">
        <v>44888</v>
      </c>
      <c r="Z6" s="143" t="s">
        <v>628</v>
      </c>
      <c r="AA6" s="140"/>
      <c r="AB6" s="170">
        <v>44886</v>
      </c>
      <c r="AC6" s="134">
        <v>162042</v>
      </c>
      <c r="AD6" s="139">
        <v>201.82</v>
      </c>
      <c r="AE6" s="144">
        <v>0</v>
      </c>
      <c r="AF6" s="139">
        <v>114.06</v>
      </c>
      <c r="AG6" s="144">
        <v>0</v>
      </c>
      <c r="AH6" s="144">
        <v>0</v>
      </c>
      <c r="AI6" s="144">
        <v>0</v>
      </c>
      <c r="AJ6" s="144">
        <v>0</v>
      </c>
      <c r="AK6" s="139">
        <v>250</v>
      </c>
      <c r="AL6" s="144">
        <v>60.23</v>
      </c>
      <c r="AM6" s="144"/>
      <c r="AN6" s="139">
        <v>88.79</v>
      </c>
      <c r="AO6" s="144">
        <v>5.3818599999999996</v>
      </c>
      <c r="AP6" s="139">
        <v>25</v>
      </c>
      <c r="AQ6" s="139">
        <f>SUM(AD6,AE6,AF6,AG6,AH6,AI6,AJ6,AK6,AL6,AN6,AP6)</f>
        <v>739.9</v>
      </c>
      <c r="AR6" s="139">
        <f t="shared" ref="AR6:AR37" si="0">AQ6</f>
        <v>739.9</v>
      </c>
      <c r="AS6" s="140"/>
      <c r="AT6" s="134" t="s">
        <v>395</v>
      </c>
      <c r="AU6" s="147">
        <v>0.57986111111111105</v>
      </c>
      <c r="AV6" s="147">
        <v>0.70138888888888884</v>
      </c>
      <c r="AW6" s="135" t="s">
        <v>2148</v>
      </c>
    </row>
    <row r="7" spans="1:49" x14ac:dyDescent="0.35">
      <c r="A7" s="129">
        <v>44882.588194444441</v>
      </c>
      <c r="B7" s="140"/>
      <c r="C7" s="127" t="s">
        <v>2130</v>
      </c>
      <c r="D7" s="123" t="s">
        <v>2142</v>
      </c>
      <c r="E7" s="127" t="s">
        <v>2109</v>
      </c>
      <c r="F7" s="127" t="s">
        <v>2143</v>
      </c>
      <c r="G7" s="127" t="s">
        <v>2144</v>
      </c>
      <c r="H7" s="127">
        <v>5002</v>
      </c>
      <c r="I7" s="127" t="s">
        <v>2145</v>
      </c>
      <c r="J7" s="141" t="s">
        <v>2119</v>
      </c>
      <c r="K7" s="134" t="s">
        <v>607</v>
      </c>
      <c r="L7" s="132">
        <v>62764</v>
      </c>
      <c r="M7" s="132">
        <v>2</v>
      </c>
      <c r="N7" s="134" t="s">
        <v>619</v>
      </c>
      <c r="O7" s="132">
        <v>2750</v>
      </c>
      <c r="P7" s="140"/>
      <c r="Q7" s="139">
        <v>614964.34</v>
      </c>
      <c r="R7" s="134" t="s">
        <v>609</v>
      </c>
      <c r="S7" s="134" t="s">
        <v>610</v>
      </c>
      <c r="T7" s="140"/>
      <c r="U7" s="136" t="s">
        <v>2146</v>
      </c>
      <c r="V7" s="134" t="s">
        <v>2147</v>
      </c>
      <c r="W7" s="142">
        <v>44887.333333333336</v>
      </c>
      <c r="X7" s="145">
        <v>44887</v>
      </c>
      <c r="Y7" s="145">
        <v>44888</v>
      </c>
      <c r="Z7" s="143" t="s">
        <v>628</v>
      </c>
      <c r="AA7" s="140"/>
      <c r="AB7" s="170">
        <v>44886</v>
      </c>
      <c r="AC7" s="134">
        <v>162045</v>
      </c>
      <c r="AD7" s="139">
        <v>1990</v>
      </c>
      <c r="AE7" s="144">
        <v>361.65</v>
      </c>
      <c r="AF7" s="139">
        <v>171.09</v>
      </c>
      <c r="AG7" s="144">
        <v>0</v>
      </c>
      <c r="AH7" s="144">
        <v>0</v>
      </c>
      <c r="AI7" s="144">
        <v>0</v>
      </c>
      <c r="AJ7" s="144">
        <v>0</v>
      </c>
      <c r="AK7" s="139">
        <v>250</v>
      </c>
      <c r="AL7" s="144">
        <v>514.96</v>
      </c>
      <c r="AM7" s="144">
        <v>597</v>
      </c>
      <c r="AN7" s="139">
        <v>533.14</v>
      </c>
      <c r="AO7" s="144" t="s">
        <v>1028</v>
      </c>
      <c r="AP7" s="139">
        <v>25</v>
      </c>
      <c r="AQ7" s="139">
        <f t="shared" ref="AQ7:AQ38" si="1">SUM(AD7:AN7,AP7)</f>
        <v>4442.84</v>
      </c>
      <c r="AR7" s="139">
        <f t="shared" si="0"/>
        <v>4442.84</v>
      </c>
      <c r="AS7" s="140"/>
      <c r="AT7" s="134" t="s">
        <v>395</v>
      </c>
      <c r="AU7" s="147">
        <v>0.57986111111111105</v>
      </c>
      <c r="AV7" s="147">
        <v>0.70138888888888884</v>
      </c>
      <c r="AW7" s="135" t="s">
        <v>2148</v>
      </c>
    </row>
    <row r="8" spans="1:49" x14ac:dyDescent="0.35">
      <c r="A8" s="129">
        <v>44886.65902777778</v>
      </c>
      <c r="B8" s="135"/>
      <c r="C8" s="184" t="s">
        <v>2149</v>
      </c>
      <c r="D8" s="124" t="s">
        <v>2159</v>
      </c>
      <c r="E8" s="127" t="s">
        <v>2109</v>
      </c>
      <c r="F8" s="127" t="s">
        <v>2160</v>
      </c>
      <c r="G8" s="127" t="s">
        <v>2161</v>
      </c>
      <c r="H8" s="127">
        <v>5010</v>
      </c>
      <c r="I8" s="127">
        <v>4700089977</v>
      </c>
      <c r="J8" s="141">
        <v>44890</v>
      </c>
      <c r="K8" s="134" t="s">
        <v>607</v>
      </c>
      <c r="L8" s="127">
        <v>62795</v>
      </c>
      <c r="M8" s="127">
        <v>34</v>
      </c>
      <c r="N8" s="134" t="s">
        <v>2134</v>
      </c>
      <c r="O8" s="132">
        <v>101642</v>
      </c>
      <c r="P8" s="135"/>
      <c r="Q8" s="139">
        <v>2403573.66</v>
      </c>
      <c r="R8" s="134" t="s">
        <v>609</v>
      </c>
      <c r="S8" s="134" t="s">
        <v>610</v>
      </c>
      <c r="T8" s="134" t="s">
        <v>4398</v>
      </c>
      <c r="U8" s="134" t="s">
        <v>2163</v>
      </c>
      <c r="V8" s="134" t="s">
        <v>2164</v>
      </c>
      <c r="W8" s="137">
        <v>44888.708333333336</v>
      </c>
      <c r="X8" s="145">
        <v>44889</v>
      </c>
      <c r="Y8" s="145">
        <v>44889</v>
      </c>
      <c r="Z8" s="138" t="s">
        <v>628</v>
      </c>
      <c r="AA8" s="135"/>
      <c r="AB8" s="170">
        <v>44887</v>
      </c>
      <c r="AC8" s="134">
        <v>162239</v>
      </c>
      <c r="AD8" s="139">
        <v>2755</v>
      </c>
      <c r="AE8" s="144">
        <v>388.7</v>
      </c>
      <c r="AF8" s="139">
        <v>285.14</v>
      </c>
      <c r="AG8" s="144">
        <v>498.34</v>
      </c>
      <c r="AH8" s="144">
        <v>0</v>
      </c>
      <c r="AI8" s="144">
        <v>0</v>
      </c>
      <c r="AJ8" s="144">
        <v>0</v>
      </c>
      <c r="AK8" s="139">
        <v>250</v>
      </c>
      <c r="AL8" s="144">
        <v>0</v>
      </c>
      <c r="AM8" s="144">
        <v>0</v>
      </c>
      <c r="AN8" s="139">
        <v>573.02</v>
      </c>
      <c r="AO8" s="144" t="s">
        <v>1028</v>
      </c>
      <c r="AP8" s="139">
        <v>25</v>
      </c>
      <c r="AQ8" s="139">
        <f t="shared" si="1"/>
        <v>4775.2000000000007</v>
      </c>
      <c r="AR8" s="139">
        <f t="shared" si="0"/>
        <v>4775.2000000000007</v>
      </c>
      <c r="AS8" s="135"/>
      <c r="AT8" s="134" t="s">
        <v>395</v>
      </c>
      <c r="AU8" s="147">
        <v>0.33333333333333331</v>
      </c>
      <c r="AV8" s="147">
        <v>0.4861111111111111</v>
      </c>
      <c r="AW8" s="135" t="s">
        <v>613</v>
      </c>
    </row>
    <row r="9" spans="1:49" x14ac:dyDescent="0.35">
      <c r="A9" s="129">
        <v>44886.65902777778</v>
      </c>
      <c r="B9" s="135"/>
      <c r="C9" s="185" t="s">
        <v>2149</v>
      </c>
      <c r="D9" s="124" t="s">
        <v>2159</v>
      </c>
      <c r="E9" s="127" t="s">
        <v>2109</v>
      </c>
      <c r="F9" s="127" t="s">
        <v>2160</v>
      </c>
      <c r="G9" s="127" t="s">
        <v>2161</v>
      </c>
      <c r="H9" s="127">
        <v>5010</v>
      </c>
      <c r="I9" s="127">
        <v>4700089977</v>
      </c>
      <c r="J9" s="141">
        <v>44890</v>
      </c>
      <c r="K9" s="134" t="s">
        <v>607</v>
      </c>
      <c r="L9" s="127">
        <v>62792</v>
      </c>
      <c r="M9" s="127">
        <v>34</v>
      </c>
      <c r="N9" s="134" t="s">
        <v>2134</v>
      </c>
      <c r="O9" s="132">
        <v>101642</v>
      </c>
      <c r="P9" s="135"/>
      <c r="Q9" s="139">
        <v>608599.39</v>
      </c>
      <c r="R9" s="134" t="s">
        <v>609</v>
      </c>
      <c r="S9" s="134" t="s">
        <v>610</v>
      </c>
      <c r="T9" s="134" t="s">
        <v>2162</v>
      </c>
      <c r="U9" s="134" t="s">
        <v>2163</v>
      </c>
      <c r="V9" s="134" t="s">
        <v>2164</v>
      </c>
      <c r="W9" s="137">
        <v>44888.708333333336</v>
      </c>
      <c r="X9" s="145">
        <v>44889</v>
      </c>
      <c r="Y9" s="145">
        <v>44889</v>
      </c>
      <c r="Z9" s="138" t="s">
        <v>628</v>
      </c>
      <c r="AA9" s="135"/>
      <c r="AB9" s="170">
        <v>44888</v>
      </c>
      <c r="AC9" s="134">
        <v>162431</v>
      </c>
      <c r="AD9" s="139">
        <v>2755</v>
      </c>
      <c r="AE9" s="144">
        <v>389.56</v>
      </c>
      <c r="AF9" s="139">
        <v>285.14</v>
      </c>
      <c r="AG9" s="144">
        <v>506.77</v>
      </c>
      <c r="AH9" s="144">
        <v>0</v>
      </c>
      <c r="AI9" s="144">
        <v>0</v>
      </c>
      <c r="AJ9" s="144">
        <v>0</v>
      </c>
      <c r="AK9" s="139">
        <v>250</v>
      </c>
      <c r="AL9" s="144">
        <v>0</v>
      </c>
      <c r="AM9" s="144">
        <v>0</v>
      </c>
      <c r="AN9" s="139">
        <v>574.29</v>
      </c>
      <c r="AO9" s="144" t="s">
        <v>1028</v>
      </c>
      <c r="AP9" s="139">
        <v>25</v>
      </c>
      <c r="AQ9" s="139">
        <f t="shared" si="1"/>
        <v>4785.7599999999993</v>
      </c>
      <c r="AR9" s="139">
        <f t="shared" si="0"/>
        <v>4785.7599999999993</v>
      </c>
      <c r="AS9" s="135"/>
      <c r="AT9" s="134" t="s">
        <v>395</v>
      </c>
      <c r="AU9" s="147">
        <v>0.29166666666666669</v>
      </c>
      <c r="AV9" s="147">
        <v>0.51250000000000007</v>
      </c>
      <c r="AW9" s="135" t="s">
        <v>613</v>
      </c>
    </row>
    <row r="10" spans="1:49" x14ac:dyDescent="0.35">
      <c r="A10" s="129">
        <v>44886.629861111112</v>
      </c>
      <c r="B10" s="135"/>
      <c r="C10" s="127" t="s">
        <v>2141</v>
      </c>
      <c r="D10" s="123" t="s">
        <v>2165</v>
      </c>
      <c r="E10" s="127" t="s">
        <v>2109</v>
      </c>
      <c r="F10" s="127" t="s">
        <v>2166</v>
      </c>
      <c r="G10" s="127" t="s">
        <v>2167</v>
      </c>
      <c r="H10" s="127">
        <v>5014</v>
      </c>
      <c r="I10" s="127">
        <v>4700089918</v>
      </c>
      <c r="J10" s="141">
        <v>44889</v>
      </c>
      <c r="K10" s="134" t="s">
        <v>607</v>
      </c>
      <c r="L10" s="132">
        <v>62790</v>
      </c>
      <c r="M10" s="132">
        <v>3</v>
      </c>
      <c r="N10" s="134" t="s">
        <v>2168</v>
      </c>
      <c r="O10" s="132">
        <v>550</v>
      </c>
      <c r="P10" s="135"/>
      <c r="Q10" s="139">
        <v>148532.97</v>
      </c>
      <c r="R10" s="134" t="s">
        <v>609</v>
      </c>
      <c r="S10" s="134" t="s">
        <v>610</v>
      </c>
      <c r="T10" s="135"/>
      <c r="U10" s="134" t="s">
        <v>2169</v>
      </c>
      <c r="V10" s="134" t="s">
        <v>2170</v>
      </c>
      <c r="W10" s="142">
        <v>44888.708333333336</v>
      </c>
      <c r="X10" s="145">
        <v>44889</v>
      </c>
      <c r="Y10" s="145">
        <v>44889</v>
      </c>
      <c r="Z10" s="138" t="s">
        <v>628</v>
      </c>
      <c r="AA10" s="135"/>
      <c r="AB10" s="170">
        <v>44887</v>
      </c>
      <c r="AC10" s="134">
        <v>162218</v>
      </c>
      <c r="AD10" s="139">
        <v>1990</v>
      </c>
      <c r="AE10" s="144">
        <v>253.95</v>
      </c>
      <c r="AF10" s="139">
        <v>171.09</v>
      </c>
      <c r="AG10" s="144">
        <v>48.53</v>
      </c>
      <c r="AH10" s="144">
        <v>0</v>
      </c>
      <c r="AI10" s="144">
        <v>0</v>
      </c>
      <c r="AJ10" s="144">
        <v>0</v>
      </c>
      <c r="AK10" s="139">
        <v>250</v>
      </c>
      <c r="AL10" s="144">
        <v>0</v>
      </c>
      <c r="AM10" s="144">
        <v>0</v>
      </c>
      <c r="AN10" s="139">
        <v>373.35</v>
      </c>
      <c r="AO10" s="144" t="s">
        <v>1028</v>
      </c>
      <c r="AP10" s="139">
        <v>25</v>
      </c>
      <c r="AQ10" s="139">
        <f t="shared" si="1"/>
        <v>3111.92</v>
      </c>
      <c r="AR10" s="139">
        <f t="shared" si="0"/>
        <v>3111.92</v>
      </c>
      <c r="AS10" s="135"/>
      <c r="AT10" s="134" t="s">
        <v>395</v>
      </c>
      <c r="AU10" s="147">
        <v>0.49652777777777773</v>
      </c>
      <c r="AV10" s="147">
        <v>0.59722222222222221</v>
      </c>
      <c r="AW10" s="135" t="s">
        <v>613</v>
      </c>
    </row>
    <row r="11" spans="1:49" x14ac:dyDescent="0.35">
      <c r="A11" s="146" t="s">
        <v>4399</v>
      </c>
      <c r="B11" s="140"/>
      <c r="C11" s="123" t="s">
        <v>4400</v>
      </c>
      <c r="D11" s="123" t="s">
        <v>2165</v>
      </c>
      <c r="E11" s="127" t="s">
        <v>2109</v>
      </c>
      <c r="F11" s="127" t="s">
        <v>2180</v>
      </c>
      <c r="G11" s="127" t="s">
        <v>2181</v>
      </c>
      <c r="H11" s="127">
        <v>5002</v>
      </c>
      <c r="I11" s="127" t="s">
        <v>2182</v>
      </c>
      <c r="J11" s="141" t="s">
        <v>2119</v>
      </c>
      <c r="K11" s="134" t="s">
        <v>607</v>
      </c>
      <c r="L11" s="132">
        <v>62808</v>
      </c>
      <c r="M11" s="132">
        <v>1</v>
      </c>
      <c r="N11" s="134" t="s">
        <v>619</v>
      </c>
      <c r="O11" s="132">
        <v>163</v>
      </c>
      <c r="P11" s="135"/>
      <c r="Q11" s="139">
        <v>22082.639999999999</v>
      </c>
      <c r="R11" s="134" t="s">
        <v>2176</v>
      </c>
      <c r="S11" s="134" t="s">
        <v>610</v>
      </c>
      <c r="T11" s="135"/>
      <c r="U11" s="134" t="s">
        <v>2183</v>
      </c>
      <c r="V11" s="134" t="s">
        <v>623</v>
      </c>
      <c r="W11" s="142">
        <v>44888.958333333336</v>
      </c>
      <c r="X11" s="145">
        <v>44889</v>
      </c>
      <c r="Y11" s="145">
        <v>44889</v>
      </c>
      <c r="Z11" s="138" t="s">
        <v>628</v>
      </c>
      <c r="AA11" s="135"/>
      <c r="AB11" s="170">
        <v>44888</v>
      </c>
      <c r="AC11" s="134">
        <v>162381</v>
      </c>
      <c r="AD11" s="139">
        <v>130.85</v>
      </c>
      <c r="AE11" s="144">
        <v>27.51</v>
      </c>
      <c r="AF11" s="139">
        <v>114.06</v>
      </c>
      <c r="AG11" s="144">
        <v>0</v>
      </c>
      <c r="AH11" s="144">
        <v>0</v>
      </c>
      <c r="AI11" s="144">
        <v>0</v>
      </c>
      <c r="AJ11" s="144">
        <v>0</v>
      </c>
      <c r="AK11" s="144">
        <v>0</v>
      </c>
      <c r="AL11" s="144">
        <v>0</v>
      </c>
      <c r="AM11" s="144">
        <v>0</v>
      </c>
      <c r="AN11" s="139">
        <v>40.56</v>
      </c>
      <c r="AO11" s="144">
        <v>5.3517900000000003</v>
      </c>
      <c r="AP11" s="139">
        <v>25</v>
      </c>
      <c r="AQ11" s="139">
        <f t="shared" si="1"/>
        <v>337.97999999999996</v>
      </c>
      <c r="AR11" s="139">
        <f t="shared" si="0"/>
        <v>337.97999999999996</v>
      </c>
      <c r="AS11" s="135"/>
      <c r="AT11" s="134" t="s">
        <v>395</v>
      </c>
      <c r="AU11" s="147">
        <v>0.49652777777777773</v>
      </c>
      <c r="AV11" s="147">
        <v>0.59722222222222221</v>
      </c>
      <c r="AW11" s="135" t="s">
        <v>613</v>
      </c>
    </row>
    <row r="12" spans="1:49" x14ac:dyDescent="0.35">
      <c r="A12" s="129">
        <v>44886.65902777778</v>
      </c>
      <c r="B12" s="135"/>
      <c r="C12" s="127" t="s">
        <v>2149</v>
      </c>
      <c r="D12" s="124" t="s">
        <v>634</v>
      </c>
      <c r="E12" s="127" t="s">
        <v>2109</v>
      </c>
      <c r="F12" s="127" t="s">
        <v>2160</v>
      </c>
      <c r="G12" s="127" t="s">
        <v>2161</v>
      </c>
      <c r="H12" s="127">
        <v>5010</v>
      </c>
      <c r="I12" s="127">
        <v>4700089977</v>
      </c>
      <c r="J12" s="141">
        <v>44890</v>
      </c>
      <c r="K12" s="134" t="s">
        <v>607</v>
      </c>
      <c r="L12" s="127">
        <v>62793</v>
      </c>
      <c r="M12" s="127">
        <v>34</v>
      </c>
      <c r="N12" s="134" t="s">
        <v>2134</v>
      </c>
      <c r="O12" s="132">
        <v>101642</v>
      </c>
      <c r="P12" s="135"/>
      <c r="Q12" s="139">
        <v>606772.62</v>
      </c>
      <c r="R12" s="134" t="s">
        <v>609</v>
      </c>
      <c r="S12" s="134" t="s">
        <v>610</v>
      </c>
      <c r="T12" s="134" t="s">
        <v>2184</v>
      </c>
      <c r="U12" s="134" t="s">
        <v>2163</v>
      </c>
      <c r="V12" s="134" t="s">
        <v>2164</v>
      </c>
      <c r="W12" s="137">
        <v>44889.333333333336</v>
      </c>
      <c r="X12" s="145">
        <v>44890</v>
      </c>
      <c r="Y12" s="145">
        <v>44890</v>
      </c>
      <c r="Z12" s="138" t="s">
        <v>628</v>
      </c>
      <c r="AA12" s="135"/>
      <c r="AB12" s="170">
        <v>44888</v>
      </c>
      <c r="AC12" s="134">
        <v>162241</v>
      </c>
      <c r="AD12" s="139">
        <v>2755</v>
      </c>
      <c r="AE12" s="144">
        <v>389.56</v>
      </c>
      <c r="AF12" s="139">
        <v>285.14</v>
      </c>
      <c r="AG12" s="144">
        <v>506.77</v>
      </c>
      <c r="AH12" s="144">
        <v>0</v>
      </c>
      <c r="AI12" s="144">
        <v>0</v>
      </c>
      <c r="AJ12" s="144">
        <v>0</v>
      </c>
      <c r="AK12" s="139">
        <v>250</v>
      </c>
      <c r="AL12" s="144">
        <v>0</v>
      </c>
      <c r="AM12" s="144">
        <v>0</v>
      </c>
      <c r="AN12" s="139">
        <v>574.29</v>
      </c>
      <c r="AO12" s="144" t="s">
        <v>1028</v>
      </c>
      <c r="AP12" s="139">
        <v>25</v>
      </c>
      <c r="AQ12" s="139">
        <f t="shared" si="1"/>
        <v>4785.7599999999993</v>
      </c>
      <c r="AR12" s="139">
        <f t="shared" si="0"/>
        <v>4785.7599999999993</v>
      </c>
      <c r="AS12" s="135"/>
      <c r="AT12" s="134" t="s">
        <v>395</v>
      </c>
      <c r="AU12" s="147">
        <v>0.29166666666666669</v>
      </c>
      <c r="AV12" s="147">
        <v>0.41666666666666669</v>
      </c>
      <c r="AW12" s="135" t="s">
        <v>613</v>
      </c>
    </row>
    <row r="13" spans="1:49" x14ac:dyDescent="0.35">
      <c r="A13" s="129">
        <v>44886.65902777778</v>
      </c>
      <c r="B13" s="135"/>
      <c r="C13" s="127" t="s">
        <v>2149</v>
      </c>
      <c r="D13" s="124" t="s">
        <v>2159</v>
      </c>
      <c r="E13" s="127" t="s">
        <v>2109</v>
      </c>
      <c r="F13" s="127" t="s">
        <v>2160</v>
      </c>
      <c r="G13" s="127" t="s">
        <v>2161</v>
      </c>
      <c r="H13" s="127">
        <v>5010</v>
      </c>
      <c r="I13" s="127">
        <v>4700089977</v>
      </c>
      <c r="J13" s="141">
        <v>44890</v>
      </c>
      <c r="K13" s="134" t="s">
        <v>607</v>
      </c>
      <c r="L13" s="127">
        <v>62794</v>
      </c>
      <c r="M13" s="127">
        <v>34</v>
      </c>
      <c r="N13" s="134" t="s">
        <v>2134</v>
      </c>
      <c r="O13" s="132">
        <v>101642</v>
      </c>
      <c r="P13" s="135"/>
      <c r="Q13" s="139">
        <v>596701.4</v>
      </c>
      <c r="R13" s="134" t="s">
        <v>609</v>
      </c>
      <c r="S13" s="134" t="s">
        <v>610</v>
      </c>
      <c r="T13" s="134" t="s">
        <v>2185</v>
      </c>
      <c r="U13" s="134" t="s">
        <v>2163</v>
      </c>
      <c r="V13" s="134" t="s">
        <v>2164</v>
      </c>
      <c r="W13" s="137">
        <v>44889.333333333336</v>
      </c>
      <c r="X13" s="145">
        <v>44890</v>
      </c>
      <c r="Y13" s="145">
        <v>44890</v>
      </c>
      <c r="Z13" s="138" t="s">
        <v>628</v>
      </c>
      <c r="AA13" s="135"/>
      <c r="AB13" s="170">
        <v>44888</v>
      </c>
      <c r="AC13" s="134">
        <v>162429</v>
      </c>
      <c r="AD13" s="139">
        <v>2755</v>
      </c>
      <c r="AE13" s="144">
        <v>388.7</v>
      </c>
      <c r="AF13" s="139">
        <v>285.14</v>
      </c>
      <c r="AG13" s="144">
        <v>498.34</v>
      </c>
      <c r="AH13" s="144">
        <v>0</v>
      </c>
      <c r="AI13" s="144">
        <v>0</v>
      </c>
      <c r="AJ13" s="144">
        <v>0</v>
      </c>
      <c r="AK13" s="139">
        <v>250</v>
      </c>
      <c r="AL13" s="144">
        <v>0</v>
      </c>
      <c r="AM13" s="144">
        <v>0</v>
      </c>
      <c r="AN13" s="139">
        <v>573.02</v>
      </c>
      <c r="AO13" s="144" t="s">
        <v>1028</v>
      </c>
      <c r="AP13" s="139">
        <v>25</v>
      </c>
      <c r="AQ13" s="139">
        <f t="shared" si="1"/>
        <v>4775.2000000000007</v>
      </c>
      <c r="AR13" s="139">
        <f t="shared" si="0"/>
        <v>4775.2000000000007</v>
      </c>
      <c r="AS13" s="135"/>
      <c r="AT13" s="134" t="s">
        <v>395</v>
      </c>
      <c r="AU13" s="147">
        <v>0.45833333333333331</v>
      </c>
      <c r="AV13" s="147">
        <v>0.58333333333333337</v>
      </c>
      <c r="AW13" s="135" t="s">
        <v>613</v>
      </c>
    </row>
    <row r="14" spans="1:49" x14ac:dyDescent="0.35">
      <c r="A14" s="146">
        <v>44887.621527777781</v>
      </c>
      <c r="B14" s="135"/>
      <c r="C14" s="127" t="s">
        <v>2179</v>
      </c>
      <c r="D14" s="123" t="s">
        <v>2172</v>
      </c>
      <c r="E14" s="127" t="s">
        <v>2109</v>
      </c>
      <c r="F14" s="127" t="s">
        <v>2186</v>
      </c>
      <c r="G14" s="127" t="s">
        <v>2187</v>
      </c>
      <c r="H14" s="127">
        <v>5010</v>
      </c>
      <c r="I14" s="127">
        <v>4700089485</v>
      </c>
      <c r="J14" s="141">
        <v>44896</v>
      </c>
      <c r="K14" s="134" t="s">
        <v>607</v>
      </c>
      <c r="L14" s="132">
        <v>62810</v>
      </c>
      <c r="M14" s="132">
        <v>9</v>
      </c>
      <c r="N14" s="134" t="s">
        <v>2188</v>
      </c>
      <c r="O14" s="132">
        <v>25280</v>
      </c>
      <c r="P14" s="135"/>
      <c r="Q14" s="139">
        <v>271239.98</v>
      </c>
      <c r="R14" s="134" t="s">
        <v>609</v>
      </c>
      <c r="S14" s="134" t="s">
        <v>610</v>
      </c>
      <c r="T14" s="135"/>
      <c r="U14" s="134" t="s">
        <v>2189</v>
      </c>
      <c r="V14" s="134" t="s">
        <v>617</v>
      </c>
      <c r="W14" s="142">
        <v>44890.416666666664</v>
      </c>
      <c r="X14" s="145">
        <v>44890</v>
      </c>
      <c r="Y14" s="145">
        <v>44890</v>
      </c>
      <c r="Z14" s="138" t="s">
        <v>628</v>
      </c>
      <c r="AA14" s="135"/>
      <c r="AB14" s="170">
        <v>44889</v>
      </c>
      <c r="AC14" s="134">
        <v>162564</v>
      </c>
      <c r="AD14" s="139">
        <v>2755</v>
      </c>
      <c r="AE14" s="144">
        <v>355.36</v>
      </c>
      <c r="AF14" s="139">
        <v>285.14</v>
      </c>
      <c r="AG14" s="144">
        <v>171.24</v>
      </c>
      <c r="AH14" s="144">
        <v>0</v>
      </c>
      <c r="AI14" s="144">
        <v>0</v>
      </c>
      <c r="AJ14" s="144">
        <v>0</v>
      </c>
      <c r="AK14" s="144">
        <v>250</v>
      </c>
      <c r="AL14" s="144">
        <v>0</v>
      </c>
      <c r="AM14" s="144">
        <v>0</v>
      </c>
      <c r="AN14" s="139">
        <v>523.87</v>
      </c>
      <c r="AO14" s="144" t="s">
        <v>1028</v>
      </c>
      <c r="AP14" s="139">
        <v>25</v>
      </c>
      <c r="AQ14" s="139">
        <f t="shared" si="1"/>
        <v>4365.6099999999997</v>
      </c>
      <c r="AR14" s="144">
        <f t="shared" si="0"/>
        <v>4365.6099999999997</v>
      </c>
      <c r="AS14" s="135"/>
      <c r="AT14" s="134" t="s">
        <v>395</v>
      </c>
      <c r="AU14" s="147">
        <v>0.47222222222222227</v>
      </c>
      <c r="AV14" s="147">
        <v>0.63888888888888895</v>
      </c>
      <c r="AW14" s="135" t="s">
        <v>613</v>
      </c>
    </row>
    <row r="15" spans="1:49" x14ac:dyDescent="0.35">
      <c r="A15" s="146">
        <v>44887.621527777781</v>
      </c>
      <c r="B15" s="135"/>
      <c r="C15" s="127" t="s">
        <v>2179</v>
      </c>
      <c r="D15" s="123" t="s">
        <v>2172</v>
      </c>
      <c r="E15" s="127" t="s">
        <v>2109</v>
      </c>
      <c r="F15" s="127" t="s">
        <v>2186</v>
      </c>
      <c r="G15" s="127" t="s">
        <v>2187</v>
      </c>
      <c r="H15" s="127">
        <v>5010</v>
      </c>
      <c r="I15" s="127">
        <v>4700089485</v>
      </c>
      <c r="J15" s="141">
        <v>44896</v>
      </c>
      <c r="K15" s="134" t="s">
        <v>607</v>
      </c>
      <c r="L15" s="132">
        <v>62809</v>
      </c>
      <c r="M15" s="132">
        <v>9</v>
      </c>
      <c r="N15" s="134" t="s">
        <v>2188</v>
      </c>
      <c r="O15" s="132">
        <v>25280</v>
      </c>
      <c r="P15" s="135"/>
      <c r="Q15" s="139">
        <v>270665.31</v>
      </c>
      <c r="R15" s="134" t="s">
        <v>609</v>
      </c>
      <c r="S15" s="134" t="s">
        <v>610</v>
      </c>
      <c r="T15" s="135"/>
      <c r="U15" s="134" t="s">
        <v>2189</v>
      </c>
      <c r="V15" s="134" t="s">
        <v>617</v>
      </c>
      <c r="W15" s="142">
        <v>44890.416666666664</v>
      </c>
      <c r="X15" s="145">
        <v>44890</v>
      </c>
      <c r="Y15" s="145">
        <v>44893</v>
      </c>
      <c r="Z15" s="138" t="s">
        <v>628</v>
      </c>
      <c r="AA15" s="135"/>
      <c r="AB15" s="170">
        <v>44889</v>
      </c>
      <c r="AC15" s="134">
        <v>162561</v>
      </c>
      <c r="AD15" s="139">
        <v>2755</v>
      </c>
      <c r="AE15" s="144">
        <v>355.36</v>
      </c>
      <c r="AF15" s="139">
        <v>285.14</v>
      </c>
      <c r="AG15" s="144">
        <v>171.24</v>
      </c>
      <c r="AH15" s="144">
        <v>0</v>
      </c>
      <c r="AI15" s="144">
        <v>0</v>
      </c>
      <c r="AJ15" s="144">
        <v>0</v>
      </c>
      <c r="AK15" s="144">
        <v>250</v>
      </c>
      <c r="AL15" s="144">
        <v>0</v>
      </c>
      <c r="AM15" s="144">
        <v>0</v>
      </c>
      <c r="AN15" s="139">
        <v>523.87</v>
      </c>
      <c r="AO15" s="144" t="s">
        <v>1028</v>
      </c>
      <c r="AP15" s="139">
        <v>25</v>
      </c>
      <c r="AQ15" s="139">
        <f t="shared" si="1"/>
        <v>4365.6099999999997</v>
      </c>
      <c r="AR15" s="144">
        <f t="shared" si="0"/>
        <v>4365.6099999999997</v>
      </c>
      <c r="AS15" s="135"/>
      <c r="AT15" s="134" t="s">
        <v>395</v>
      </c>
      <c r="AU15" s="147">
        <v>0.33333333333333331</v>
      </c>
      <c r="AV15" s="147">
        <v>0.43055555555555558</v>
      </c>
      <c r="AW15" s="135" t="s">
        <v>613</v>
      </c>
    </row>
    <row r="16" spans="1:49" x14ac:dyDescent="0.35">
      <c r="A16" s="146">
        <v>44887.621527777781</v>
      </c>
      <c r="B16" s="135"/>
      <c r="C16" s="127" t="s">
        <v>2179</v>
      </c>
      <c r="D16" s="123" t="s">
        <v>2172</v>
      </c>
      <c r="E16" s="127" t="s">
        <v>2109</v>
      </c>
      <c r="F16" s="127" t="s">
        <v>2186</v>
      </c>
      <c r="G16" s="127" t="s">
        <v>2187</v>
      </c>
      <c r="H16" s="127">
        <v>5010</v>
      </c>
      <c r="I16" s="127">
        <v>4700089485</v>
      </c>
      <c r="J16" s="141">
        <v>44896</v>
      </c>
      <c r="K16" s="134" t="s">
        <v>607</v>
      </c>
      <c r="L16" s="132">
        <v>62811</v>
      </c>
      <c r="M16" s="132">
        <v>9</v>
      </c>
      <c r="N16" s="134" t="s">
        <v>2188</v>
      </c>
      <c r="O16" s="132">
        <v>25280</v>
      </c>
      <c r="P16" s="135"/>
      <c r="Q16" s="139">
        <v>271239.98</v>
      </c>
      <c r="R16" s="134" t="s">
        <v>609</v>
      </c>
      <c r="S16" s="134" t="s">
        <v>610</v>
      </c>
      <c r="T16" s="135"/>
      <c r="U16" s="134" t="s">
        <v>2189</v>
      </c>
      <c r="V16" s="134" t="s">
        <v>617</v>
      </c>
      <c r="W16" s="142">
        <v>44893.333333333336</v>
      </c>
      <c r="X16" s="145">
        <v>44893</v>
      </c>
      <c r="Y16" s="145">
        <v>44893</v>
      </c>
      <c r="Z16" s="138" t="s">
        <v>628</v>
      </c>
      <c r="AA16" s="135"/>
      <c r="AB16" s="170">
        <v>44890</v>
      </c>
      <c r="AC16" s="134">
        <v>162771</v>
      </c>
      <c r="AD16" s="139">
        <v>2755</v>
      </c>
      <c r="AE16" s="144">
        <v>329.88</v>
      </c>
      <c r="AF16" s="139">
        <v>285.14</v>
      </c>
      <c r="AG16" s="144">
        <v>171.24</v>
      </c>
      <c r="AH16" s="144">
        <v>0</v>
      </c>
      <c r="AI16" s="144">
        <v>0</v>
      </c>
      <c r="AJ16" s="144">
        <v>0</v>
      </c>
      <c r="AK16" s="144">
        <v>0</v>
      </c>
      <c r="AL16" s="144">
        <v>0</v>
      </c>
      <c r="AM16" s="144">
        <v>0</v>
      </c>
      <c r="AN16" s="139">
        <v>486.31</v>
      </c>
      <c r="AO16" s="144" t="s">
        <v>1028</v>
      </c>
      <c r="AP16" s="139">
        <v>25</v>
      </c>
      <c r="AQ16" s="139">
        <f t="shared" si="1"/>
        <v>4052.57</v>
      </c>
      <c r="AR16" s="144">
        <f t="shared" si="0"/>
        <v>4052.57</v>
      </c>
      <c r="AS16" s="135"/>
      <c r="AT16" s="134" t="s">
        <v>395</v>
      </c>
      <c r="AU16" s="147">
        <v>0.3923611111111111</v>
      </c>
      <c r="AV16" s="147">
        <v>0.45833333333333331</v>
      </c>
      <c r="AW16" s="135" t="s">
        <v>613</v>
      </c>
    </row>
    <row r="17" spans="1:49" x14ac:dyDescent="0.35">
      <c r="A17" s="146">
        <v>44887.621527777781</v>
      </c>
      <c r="B17" s="135"/>
      <c r="C17" s="127" t="s">
        <v>2179</v>
      </c>
      <c r="D17" s="123" t="s">
        <v>2172</v>
      </c>
      <c r="E17" s="127" t="s">
        <v>2109</v>
      </c>
      <c r="F17" s="127" t="s">
        <v>2186</v>
      </c>
      <c r="G17" s="127" t="s">
        <v>2187</v>
      </c>
      <c r="H17" s="127">
        <v>5010</v>
      </c>
      <c r="I17" s="127">
        <v>4700089485</v>
      </c>
      <c r="J17" s="141">
        <v>44896</v>
      </c>
      <c r="K17" s="134" t="s">
        <v>607</v>
      </c>
      <c r="L17" s="132">
        <v>62812</v>
      </c>
      <c r="M17" s="132">
        <v>9</v>
      </c>
      <c r="N17" s="134" t="s">
        <v>2188</v>
      </c>
      <c r="O17" s="132">
        <v>25280</v>
      </c>
      <c r="P17" s="135"/>
      <c r="Q17" s="139">
        <v>271239.98</v>
      </c>
      <c r="R17" s="134" t="s">
        <v>609</v>
      </c>
      <c r="S17" s="134" t="s">
        <v>610</v>
      </c>
      <c r="T17" s="135"/>
      <c r="U17" s="134" t="s">
        <v>2189</v>
      </c>
      <c r="V17" s="134" t="s">
        <v>617</v>
      </c>
      <c r="W17" s="142">
        <v>44893.333333333336</v>
      </c>
      <c r="X17" s="145">
        <v>44893</v>
      </c>
      <c r="Y17" s="145">
        <v>44893</v>
      </c>
      <c r="Z17" s="138" t="s">
        <v>628</v>
      </c>
      <c r="AA17" s="135"/>
      <c r="AB17" s="170">
        <v>44890</v>
      </c>
      <c r="AC17" s="134">
        <v>162773</v>
      </c>
      <c r="AD17" s="139">
        <v>2755</v>
      </c>
      <c r="AE17" s="144">
        <v>329.88</v>
      </c>
      <c r="AF17" s="139">
        <v>285.14</v>
      </c>
      <c r="AG17" s="144">
        <v>171.24</v>
      </c>
      <c r="AH17" s="144">
        <v>0</v>
      </c>
      <c r="AI17" s="144">
        <v>0</v>
      </c>
      <c r="AJ17" s="144">
        <v>0</v>
      </c>
      <c r="AK17" s="144">
        <v>0</v>
      </c>
      <c r="AL17" s="144">
        <v>0</v>
      </c>
      <c r="AM17" s="144">
        <v>0</v>
      </c>
      <c r="AN17" s="139">
        <v>486.31</v>
      </c>
      <c r="AO17" s="144" t="s">
        <v>1028</v>
      </c>
      <c r="AP17" s="139">
        <v>25</v>
      </c>
      <c r="AQ17" s="139">
        <f t="shared" si="1"/>
        <v>4052.57</v>
      </c>
      <c r="AR17" s="144">
        <f t="shared" si="0"/>
        <v>4052.57</v>
      </c>
      <c r="AS17" s="135"/>
      <c r="AT17" s="134" t="s">
        <v>395</v>
      </c>
      <c r="AU17" s="147">
        <v>0.4375</v>
      </c>
      <c r="AV17" s="147">
        <v>0.51388888888888895</v>
      </c>
      <c r="AW17" s="135" t="s">
        <v>613</v>
      </c>
    </row>
    <row r="18" spans="1:49" x14ac:dyDescent="0.35">
      <c r="A18" s="146">
        <v>44887.621527777781</v>
      </c>
      <c r="B18" s="135"/>
      <c r="C18" s="127" t="s">
        <v>2179</v>
      </c>
      <c r="D18" s="123" t="s">
        <v>2172</v>
      </c>
      <c r="E18" s="127" t="s">
        <v>2109</v>
      </c>
      <c r="F18" s="127" t="s">
        <v>2186</v>
      </c>
      <c r="G18" s="127" t="s">
        <v>2187</v>
      </c>
      <c r="H18" s="127">
        <v>5010</v>
      </c>
      <c r="I18" s="127">
        <v>4700089485</v>
      </c>
      <c r="J18" s="141">
        <v>44896</v>
      </c>
      <c r="K18" s="134" t="s">
        <v>607</v>
      </c>
      <c r="L18" s="132">
        <v>62813</v>
      </c>
      <c r="M18" s="132">
        <v>9</v>
      </c>
      <c r="N18" s="134" t="s">
        <v>2188</v>
      </c>
      <c r="O18" s="132">
        <v>25280</v>
      </c>
      <c r="P18" s="135"/>
      <c r="Q18" s="139">
        <v>134949.51999999999</v>
      </c>
      <c r="R18" s="134" t="s">
        <v>609</v>
      </c>
      <c r="S18" s="134" t="s">
        <v>610</v>
      </c>
      <c r="T18" s="135"/>
      <c r="U18" s="134" t="s">
        <v>2189</v>
      </c>
      <c r="V18" s="134" t="s">
        <v>617</v>
      </c>
      <c r="W18" s="142">
        <v>44893.333333333336</v>
      </c>
      <c r="X18" s="145">
        <v>44893</v>
      </c>
      <c r="Y18" s="145">
        <v>44893</v>
      </c>
      <c r="Z18" s="138" t="s">
        <v>628</v>
      </c>
      <c r="AA18" s="135"/>
      <c r="AB18" s="170">
        <v>44890</v>
      </c>
      <c r="AC18" s="134">
        <v>162772</v>
      </c>
      <c r="AD18" s="139">
        <v>2755</v>
      </c>
      <c r="AE18" s="144">
        <v>329.88</v>
      </c>
      <c r="AF18" s="139">
        <v>285.14</v>
      </c>
      <c r="AG18" s="144">
        <v>171.24</v>
      </c>
      <c r="AH18" s="144">
        <v>0</v>
      </c>
      <c r="AI18" s="144">
        <v>0</v>
      </c>
      <c r="AJ18" s="144">
        <v>0</v>
      </c>
      <c r="AK18" s="144">
        <v>0</v>
      </c>
      <c r="AL18" s="144">
        <v>0</v>
      </c>
      <c r="AM18" s="144">
        <v>0</v>
      </c>
      <c r="AN18" s="139">
        <v>486.31</v>
      </c>
      <c r="AO18" s="144" t="s">
        <v>1028</v>
      </c>
      <c r="AP18" s="139">
        <v>25</v>
      </c>
      <c r="AQ18" s="139">
        <f t="shared" si="1"/>
        <v>4052.57</v>
      </c>
      <c r="AR18" s="144">
        <f t="shared" si="0"/>
        <v>4052.57</v>
      </c>
      <c r="AS18" s="135"/>
      <c r="AT18" s="134" t="s">
        <v>395</v>
      </c>
      <c r="AU18" s="147">
        <v>0.5</v>
      </c>
      <c r="AV18" s="147">
        <v>0.67361111111111116</v>
      </c>
      <c r="AW18" s="135" t="s">
        <v>613</v>
      </c>
    </row>
    <row r="19" spans="1:49" x14ac:dyDescent="0.35">
      <c r="A19" s="146">
        <v>44887.649305555555</v>
      </c>
      <c r="B19" s="135"/>
      <c r="C19" s="127" t="s">
        <v>2190</v>
      </c>
      <c r="D19" s="123" t="s">
        <v>2172</v>
      </c>
      <c r="E19" s="127" t="s">
        <v>2109</v>
      </c>
      <c r="F19" s="127" t="s">
        <v>2173</v>
      </c>
      <c r="G19" s="127" t="s">
        <v>2174</v>
      </c>
      <c r="H19" s="127">
        <v>5014</v>
      </c>
      <c r="I19" s="127">
        <v>4700085582</v>
      </c>
      <c r="J19" s="141">
        <v>44890</v>
      </c>
      <c r="K19" s="134" t="s">
        <v>607</v>
      </c>
      <c r="L19" s="132">
        <v>62804</v>
      </c>
      <c r="M19" s="127">
        <v>5</v>
      </c>
      <c r="N19" s="134" t="s">
        <v>2175</v>
      </c>
      <c r="O19" s="132">
        <v>780</v>
      </c>
      <c r="P19" s="135"/>
      <c r="Q19" s="139">
        <v>124554.83</v>
      </c>
      <c r="R19" s="134" t="s">
        <v>2176</v>
      </c>
      <c r="S19" s="134" t="s">
        <v>610</v>
      </c>
      <c r="T19" s="135"/>
      <c r="U19" s="134" t="s">
        <v>2177</v>
      </c>
      <c r="V19" s="134" t="s">
        <v>2178</v>
      </c>
      <c r="W19" s="142">
        <v>44890.583333333336</v>
      </c>
      <c r="X19" s="145">
        <v>44893</v>
      </c>
      <c r="Y19" s="145">
        <v>44893</v>
      </c>
      <c r="Z19" s="138" t="s">
        <v>628</v>
      </c>
      <c r="AA19" s="135"/>
      <c r="AB19" s="170">
        <v>44889</v>
      </c>
      <c r="AC19" s="134">
        <v>162534</v>
      </c>
      <c r="AD19" s="139">
        <v>627.87</v>
      </c>
      <c r="AE19" s="144">
        <v>78.17</v>
      </c>
      <c r="AF19" s="139">
        <v>114.06</v>
      </c>
      <c r="AG19" s="144">
        <v>0</v>
      </c>
      <c r="AH19" s="144">
        <v>0</v>
      </c>
      <c r="AI19" s="144">
        <v>0</v>
      </c>
      <c r="AJ19" s="144">
        <v>0</v>
      </c>
      <c r="AK19" s="144">
        <v>0</v>
      </c>
      <c r="AL19" s="144">
        <v>0</v>
      </c>
      <c r="AM19" s="144">
        <v>0</v>
      </c>
      <c r="AN19" s="139">
        <v>115.24</v>
      </c>
      <c r="AO19" s="144">
        <v>5.3663699999999999</v>
      </c>
      <c r="AP19" s="139">
        <v>25</v>
      </c>
      <c r="AQ19" s="139">
        <f t="shared" si="1"/>
        <v>960.33999999999992</v>
      </c>
      <c r="AR19" s="144">
        <f t="shared" si="0"/>
        <v>960.33999999999992</v>
      </c>
      <c r="AS19" s="135"/>
      <c r="AT19" s="134" t="s">
        <v>395</v>
      </c>
      <c r="AU19" s="147">
        <v>0.46527777777777773</v>
      </c>
      <c r="AV19" s="147">
        <v>0.65972222222222221</v>
      </c>
      <c r="AW19" s="135" t="s">
        <v>613</v>
      </c>
    </row>
    <row r="20" spans="1:49" x14ac:dyDescent="0.35">
      <c r="A20" s="146">
        <v>44887.53402777778</v>
      </c>
      <c r="B20" s="135"/>
      <c r="C20" s="127" t="s">
        <v>2171</v>
      </c>
      <c r="D20" s="123" t="s">
        <v>2172</v>
      </c>
      <c r="E20" s="127" t="s">
        <v>2109</v>
      </c>
      <c r="F20" s="127" t="s">
        <v>2196</v>
      </c>
      <c r="G20" s="127" t="s">
        <v>2197</v>
      </c>
      <c r="H20" s="127">
        <v>5010</v>
      </c>
      <c r="I20" s="127">
        <v>4700088277</v>
      </c>
      <c r="J20" s="141">
        <v>44893</v>
      </c>
      <c r="K20" s="134" t="s">
        <v>607</v>
      </c>
      <c r="L20" s="132">
        <v>62805</v>
      </c>
      <c r="M20" s="127">
        <v>1</v>
      </c>
      <c r="N20" s="134" t="s">
        <v>2175</v>
      </c>
      <c r="O20" s="132">
        <v>1883</v>
      </c>
      <c r="P20" s="135"/>
      <c r="Q20" s="139">
        <v>240397.31</v>
      </c>
      <c r="R20" s="134" t="s">
        <v>609</v>
      </c>
      <c r="S20" s="134" t="s">
        <v>610</v>
      </c>
      <c r="T20" s="135"/>
      <c r="U20" s="134" t="s">
        <v>2198</v>
      </c>
      <c r="V20" s="134" t="s">
        <v>2199</v>
      </c>
      <c r="W20" s="142">
        <v>44890.583333333336</v>
      </c>
      <c r="X20" s="145">
        <v>44893</v>
      </c>
      <c r="Y20" s="145">
        <v>44893</v>
      </c>
      <c r="Z20" s="138" t="s">
        <v>628</v>
      </c>
      <c r="AA20" s="135"/>
      <c r="AB20" s="170">
        <v>44889</v>
      </c>
      <c r="AC20" s="134">
        <v>162537</v>
      </c>
      <c r="AD20" s="139">
        <v>1990</v>
      </c>
      <c r="AE20" s="144">
        <v>262.62</v>
      </c>
      <c r="AF20" s="139">
        <v>171.09</v>
      </c>
      <c r="AG20" s="144">
        <v>140.4</v>
      </c>
      <c r="AH20" s="144">
        <v>0</v>
      </c>
      <c r="AI20" s="144">
        <v>0</v>
      </c>
      <c r="AJ20" s="144">
        <v>0</v>
      </c>
      <c r="AK20" s="144">
        <v>250</v>
      </c>
      <c r="AL20" s="144">
        <v>0</v>
      </c>
      <c r="AM20" s="144">
        <v>0</v>
      </c>
      <c r="AN20" s="139">
        <v>387.15</v>
      </c>
      <c r="AO20" s="144" t="s">
        <v>1028</v>
      </c>
      <c r="AP20" s="139">
        <v>25</v>
      </c>
      <c r="AQ20" s="139">
        <f t="shared" si="1"/>
        <v>3226.26</v>
      </c>
      <c r="AR20" s="144">
        <f t="shared" si="0"/>
        <v>3226.26</v>
      </c>
      <c r="AS20" s="135"/>
      <c r="AT20" s="134" t="s">
        <v>395</v>
      </c>
      <c r="AU20" s="147">
        <v>0.46527777777777773</v>
      </c>
      <c r="AV20" s="147">
        <v>0.65972222222222221</v>
      </c>
      <c r="AW20" s="135" t="s">
        <v>613</v>
      </c>
    </row>
    <row r="21" spans="1:49" x14ac:dyDescent="0.35">
      <c r="A21" s="146">
        <v>44888.359722222223</v>
      </c>
      <c r="B21" s="135"/>
      <c r="C21" s="127" t="s">
        <v>2195</v>
      </c>
      <c r="D21" s="123" t="s">
        <v>2165</v>
      </c>
      <c r="E21" s="127" t="s">
        <v>2109</v>
      </c>
      <c r="F21" s="127" t="s">
        <v>2191</v>
      </c>
      <c r="G21" s="127" t="s">
        <v>2192</v>
      </c>
      <c r="H21" s="127">
        <v>5003</v>
      </c>
      <c r="I21" s="127" t="s">
        <v>2193</v>
      </c>
      <c r="J21" s="141" t="s">
        <v>2119</v>
      </c>
      <c r="K21" s="134" t="s">
        <v>607</v>
      </c>
      <c r="L21" s="132">
        <v>62807</v>
      </c>
      <c r="M21" s="132">
        <v>1</v>
      </c>
      <c r="N21" s="134" t="s">
        <v>619</v>
      </c>
      <c r="O21" s="132">
        <v>446</v>
      </c>
      <c r="P21" s="135"/>
      <c r="Q21" s="139">
        <v>37426.19</v>
      </c>
      <c r="R21" s="134" t="s">
        <v>609</v>
      </c>
      <c r="S21" s="134" t="s">
        <v>610</v>
      </c>
      <c r="T21" s="135"/>
      <c r="U21" s="134" t="s">
        <v>2194</v>
      </c>
      <c r="V21" s="134" t="s">
        <v>623</v>
      </c>
      <c r="W21" s="142">
        <v>44890.458333333336</v>
      </c>
      <c r="X21" s="145">
        <v>44893</v>
      </c>
      <c r="Y21" s="145">
        <v>44894</v>
      </c>
      <c r="Z21" s="138" t="s">
        <v>628</v>
      </c>
      <c r="AA21" s="135"/>
      <c r="AB21" s="170">
        <v>44889</v>
      </c>
      <c r="AC21" s="134">
        <v>162539</v>
      </c>
      <c r="AD21" s="139">
        <v>359.01</v>
      </c>
      <c r="AE21" s="144">
        <v>50.77</v>
      </c>
      <c r="AF21" s="139">
        <v>114.06</v>
      </c>
      <c r="AG21" s="144">
        <v>0</v>
      </c>
      <c r="AH21" s="144">
        <v>0</v>
      </c>
      <c r="AI21" s="144">
        <v>0</v>
      </c>
      <c r="AJ21" s="144">
        <v>0</v>
      </c>
      <c r="AK21" s="144">
        <v>0</v>
      </c>
      <c r="AL21" s="144">
        <v>0</v>
      </c>
      <c r="AM21" s="144">
        <v>0</v>
      </c>
      <c r="AN21" s="139">
        <v>74.84</v>
      </c>
      <c r="AO21" s="144" t="s">
        <v>1028</v>
      </c>
      <c r="AP21" s="139">
        <v>25</v>
      </c>
      <c r="AQ21" s="139">
        <f t="shared" si="1"/>
        <v>623.67999999999995</v>
      </c>
      <c r="AR21" s="144">
        <f t="shared" si="0"/>
        <v>623.67999999999995</v>
      </c>
      <c r="AS21" s="135"/>
      <c r="AT21" s="134" t="s">
        <v>395</v>
      </c>
      <c r="AU21" s="147">
        <v>0.33680555555555558</v>
      </c>
      <c r="AV21" s="147">
        <v>0.44027777777777777</v>
      </c>
      <c r="AW21" s="135" t="s">
        <v>613</v>
      </c>
    </row>
    <row r="22" spans="1:49" x14ac:dyDescent="0.35">
      <c r="A22" s="146">
        <v>44889.42083333333</v>
      </c>
      <c r="B22" s="127" t="s">
        <v>632</v>
      </c>
      <c r="C22" s="127" t="s">
        <v>2200</v>
      </c>
      <c r="D22" s="123" t="s">
        <v>2172</v>
      </c>
      <c r="E22" s="127" t="s">
        <v>2109</v>
      </c>
      <c r="F22" s="127" t="s">
        <v>2204</v>
      </c>
      <c r="G22" s="127" t="s">
        <v>2205</v>
      </c>
      <c r="H22" s="127">
        <v>5013</v>
      </c>
      <c r="I22" s="127">
        <v>4700088904</v>
      </c>
      <c r="J22" s="141">
        <v>44896</v>
      </c>
      <c r="K22" s="134" t="s">
        <v>607</v>
      </c>
      <c r="L22" s="132">
        <v>62837</v>
      </c>
      <c r="M22" s="132">
        <v>1</v>
      </c>
      <c r="N22" s="132" t="s">
        <v>2206</v>
      </c>
      <c r="O22" s="132">
        <v>10509</v>
      </c>
      <c r="P22" s="135"/>
      <c r="Q22" s="139">
        <v>127069.27</v>
      </c>
      <c r="R22" s="134" t="s">
        <v>609</v>
      </c>
      <c r="S22" s="132" t="s">
        <v>647</v>
      </c>
      <c r="T22" s="132" t="s">
        <v>2207</v>
      </c>
      <c r="U22" s="134" t="s">
        <v>2208</v>
      </c>
      <c r="V22" s="134" t="s">
        <v>633</v>
      </c>
      <c r="W22" s="142">
        <v>44894.416666666664</v>
      </c>
      <c r="X22" s="145">
        <v>44894</v>
      </c>
      <c r="Y22" s="145">
        <v>44894</v>
      </c>
      <c r="Z22" s="138" t="s">
        <v>628</v>
      </c>
      <c r="AA22" s="135"/>
      <c r="AB22" s="170">
        <v>44893</v>
      </c>
      <c r="AC22" s="134">
        <v>162904</v>
      </c>
      <c r="AD22" s="139">
        <v>1990</v>
      </c>
      <c r="AE22" s="144">
        <v>225.58</v>
      </c>
      <c r="AF22" s="139">
        <v>171.09</v>
      </c>
      <c r="AG22" s="144">
        <v>27.07</v>
      </c>
      <c r="AH22" s="144">
        <v>0</v>
      </c>
      <c r="AI22" s="144">
        <v>0</v>
      </c>
      <c r="AJ22" s="144">
        <v>0</v>
      </c>
      <c r="AK22" s="144">
        <v>0</v>
      </c>
      <c r="AL22" s="144">
        <v>0</v>
      </c>
      <c r="AM22" s="144">
        <v>0</v>
      </c>
      <c r="AN22" s="139">
        <v>332.56</v>
      </c>
      <c r="AO22" s="144" t="s">
        <v>1028</v>
      </c>
      <c r="AP22" s="139">
        <v>25</v>
      </c>
      <c r="AQ22" s="139">
        <f t="shared" si="1"/>
        <v>2771.3</v>
      </c>
      <c r="AR22" s="139">
        <f t="shared" si="0"/>
        <v>2771.3</v>
      </c>
      <c r="AS22" s="135"/>
      <c r="AT22" s="134" t="s">
        <v>395</v>
      </c>
      <c r="AU22" s="147">
        <v>0.3611111111111111</v>
      </c>
      <c r="AV22" s="147">
        <v>0.5</v>
      </c>
      <c r="AW22" s="135" t="s">
        <v>613</v>
      </c>
    </row>
    <row r="23" spans="1:49" x14ac:dyDescent="0.35">
      <c r="A23" s="146">
        <v>44889.441666666666</v>
      </c>
      <c r="B23" s="135"/>
      <c r="C23" s="127" t="s">
        <v>2201</v>
      </c>
      <c r="D23" s="123" t="s">
        <v>2172</v>
      </c>
      <c r="E23" s="127" t="s">
        <v>2109</v>
      </c>
      <c r="F23" s="127" t="s">
        <v>4401</v>
      </c>
      <c r="G23" s="127" t="s">
        <v>4402</v>
      </c>
      <c r="H23" s="127">
        <v>5010</v>
      </c>
      <c r="I23" s="127">
        <v>4700089261</v>
      </c>
      <c r="J23" s="141">
        <v>44894</v>
      </c>
      <c r="K23" s="134" t="s">
        <v>607</v>
      </c>
      <c r="L23" s="132">
        <v>62838</v>
      </c>
      <c r="M23" s="127">
        <v>1</v>
      </c>
      <c r="N23" s="134" t="s">
        <v>2175</v>
      </c>
      <c r="O23" s="132">
        <v>333.39</v>
      </c>
      <c r="P23" s="135"/>
      <c r="Q23" s="139">
        <v>24772.1</v>
      </c>
      <c r="R23" s="134" t="s">
        <v>2176</v>
      </c>
      <c r="S23" s="134" t="s">
        <v>610</v>
      </c>
      <c r="T23" s="135"/>
      <c r="U23" s="134" t="s">
        <v>4403</v>
      </c>
      <c r="V23" s="134" t="s">
        <v>2199</v>
      </c>
      <c r="W23" s="142">
        <v>44894.5</v>
      </c>
      <c r="X23" s="145">
        <v>44896</v>
      </c>
      <c r="Y23" s="145">
        <v>44896</v>
      </c>
      <c r="Z23" s="138" t="s">
        <v>628</v>
      </c>
      <c r="AA23" s="135"/>
      <c r="AB23" s="170">
        <v>44893</v>
      </c>
      <c r="AC23" s="134">
        <v>162897</v>
      </c>
      <c r="AD23" s="139">
        <v>270.49</v>
      </c>
      <c r="AE23" s="144">
        <v>41.75</v>
      </c>
      <c r="AF23" s="139">
        <v>114.06</v>
      </c>
      <c r="AG23" s="144">
        <v>0</v>
      </c>
      <c r="AH23" s="144">
        <v>0</v>
      </c>
      <c r="AI23" s="144">
        <v>0</v>
      </c>
      <c r="AJ23" s="144">
        <v>0</v>
      </c>
      <c r="AK23" s="144">
        <v>0</v>
      </c>
      <c r="AL23" s="144">
        <v>0</v>
      </c>
      <c r="AM23" s="144">
        <v>0</v>
      </c>
      <c r="AN23" s="139">
        <v>61.54</v>
      </c>
      <c r="AO23" s="144">
        <v>5.4087899999999998</v>
      </c>
      <c r="AP23" s="139">
        <v>25</v>
      </c>
      <c r="AQ23" s="139">
        <f t="shared" si="1"/>
        <v>512.84</v>
      </c>
      <c r="AR23" s="139">
        <f t="shared" si="0"/>
        <v>512.84</v>
      </c>
      <c r="AS23" s="135"/>
      <c r="AT23" s="134" t="s">
        <v>395</v>
      </c>
      <c r="AU23" s="147">
        <v>0.4375</v>
      </c>
      <c r="AV23" s="147">
        <v>0.68055555555555547</v>
      </c>
      <c r="AW23" s="135" t="s">
        <v>613</v>
      </c>
    </row>
    <row r="24" spans="1:49" x14ac:dyDescent="0.35">
      <c r="A24" s="146">
        <v>44890.597916666666</v>
      </c>
      <c r="B24" s="135"/>
      <c r="C24" s="127" t="s">
        <v>2202</v>
      </c>
      <c r="D24" s="123" t="s">
        <v>2172</v>
      </c>
      <c r="E24" s="127" t="s">
        <v>2109</v>
      </c>
      <c r="F24" s="127" t="s">
        <v>2210</v>
      </c>
      <c r="G24" s="127" t="s">
        <v>2211</v>
      </c>
      <c r="H24" s="127">
        <v>5010</v>
      </c>
      <c r="I24" s="127">
        <v>4700089957</v>
      </c>
      <c r="J24" s="141">
        <v>44894</v>
      </c>
      <c r="K24" s="134" t="s">
        <v>607</v>
      </c>
      <c r="L24" s="132">
        <v>62850</v>
      </c>
      <c r="M24" s="127">
        <v>4</v>
      </c>
      <c r="N24" s="134" t="s">
        <v>2175</v>
      </c>
      <c r="O24" s="132">
        <v>575.15</v>
      </c>
      <c r="P24" s="135"/>
      <c r="Q24" s="139">
        <v>161599.51</v>
      </c>
      <c r="R24" s="134" t="s">
        <v>609</v>
      </c>
      <c r="S24" s="134" t="s">
        <v>610</v>
      </c>
      <c r="T24" s="135"/>
      <c r="U24" s="134" t="s">
        <v>2212</v>
      </c>
      <c r="V24" s="134" t="s">
        <v>2213</v>
      </c>
      <c r="W24" s="142">
        <v>44894.458333333336</v>
      </c>
      <c r="X24" s="145">
        <v>44896</v>
      </c>
      <c r="Y24" s="145">
        <v>44896</v>
      </c>
      <c r="Z24" s="138" t="s">
        <v>628</v>
      </c>
      <c r="AA24" s="135"/>
      <c r="AB24" s="170">
        <v>44893</v>
      </c>
      <c r="AC24" s="134">
        <v>162894</v>
      </c>
      <c r="AD24" s="139">
        <v>1735</v>
      </c>
      <c r="AE24" s="144">
        <v>197.3</v>
      </c>
      <c r="AF24" s="139">
        <v>114.06</v>
      </c>
      <c r="AG24" s="144">
        <v>61.66</v>
      </c>
      <c r="AH24" s="144">
        <v>0</v>
      </c>
      <c r="AI24" s="144">
        <v>0</v>
      </c>
      <c r="AJ24" s="144">
        <v>0</v>
      </c>
      <c r="AK24" s="144">
        <v>0</v>
      </c>
      <c r="AL24" s="144">
        <v>0</v>
      </c>
      <c r="AM24" s="144">
        <v>0</v>
      </c>
      <c r="AN24" s="139">
        <v>290.87</v>
      </c>
      <c r="AO24" s="144" t="s">
        <v>1028</v>
      </c>
      <c r="AP24" s="139">
        <v>25</v>
      </c>
      <c r="AQ24" s="139">
        <f t="shared" si="1"/>
        <v>2423.89</v>
      </c>
      <c r="AR24" s="139">
        <f t="shared" si="0"/>
        <v>2423.89</v>
      </c>
      <c r="AS24" s="135"/>
      <c r="AT24" s="134" t="s">
        <v>395</v>
      </c>
      <c r="AU24" s="147">
        <v>0.4375</v>
      </c>
      <c r="AV24" s="147">
        <v>0.68055555555555547</v>
      </c>
      <c r="AW24" s="135" t="s">
        <v>613</v>
      </c>
    </row>
    <row r="25" spans="1:49" x14ac:dyDescent="0.35">
      <c r="A25" s="146">
        <v>44890.613194444442</v>
      </c>
      <c r="B25" s="135"/>
      <c r="C25" s="127" t="s">
        <v>2203</v>
      </c>
      <c r="D25" s="123" t="s">
        <v>2172</v>
      </c>
      <c r="E25" s="127" t="s">
        <v>2109</v>
      </c>
      <c r="F25" s="127" t="s">
        <v>2214</v>
      </c>
      <c r="G25" s="127" t="s">
        <v>2215</v>
      </c>
      <c r="H25" s="127">
        <v>5010</v>
      </c>
      <c r="I25" s="127" t="s">
        <v>2216</v>
      </c>
      <c r="J25" s="141">
        <v>44894</v>
      </c>
      <c r="K25" s="134" t="s">
        <v>607</v>
      </c>
      <c r="L25" s="132">
        <v>62846</v>
      </c>
      <c r="M25" s="127">
        <v>3</v>
      </c>
      <c r="N25" s="134" t="s">
        <v>2175</v>
      </c>
      <c r="O25" s="132" t="s">
        <v>2217</v>
      </c>
      <c r="P25" s="135"/>
      <c r="Q25" s="139">
        <v>217997.17</v>
      </c>
      <c r="R25" s="134" t="s">
        <v>609</v>
      </c>
      <c r="S25" s="134" t="s">
        <v>610</v>
      </c>
      <c r="T25" s="135"/>
      <c r="U25" s="134" t="s">
        <v>2218</v>
      </c>
      <c r="V25" s="134" t="s">
        <v>2199</v>
      </c>
      <c r="W25" s="142">
        <v>44894.458333333336</v>
      </c>
      <c r="X25" s="145">
        <v>44896</v>
      </c>
      <c r="Y25" s="145">
        <v>44896</v>
      </c>
      <c r="Z25" s="138" t="s">
        <v>628</v>
      </c>
      <c r="AA25" s="135"/>
      <c r="AB25" s="170">
        <v>44893</v>
      </c>
      <c r="AC25" s="134">
        <v>162893</v>
      </c>
      <c r="AD25" s="139">
        <v>1990</v>
      </c>
      <c r="AE25" s="144">
        <v>234.85</v>
      </c>
      <c r="AF25" s="139">
        <v>171.09</v>
      </c>
      <c r="AG25" s="144">
        <v>118</v>
      </c>
      <c r="AH25" s="144">
        <v>0</v>
      </c>
      <c r="AI25" s="144">
        <v>0</v>
      </c>
      <c r="AJ25" s="144">
        <v>0</v>
      </c>
      <c r="AK25" s="144">
        <v>0</v>
      </c>
      <c r="AL25" s="144">
        <v>0</v>
      </c>
      <c r="AM25" s="144">
        <v>0</v>
      </c>
      <c r="AN25" s="139">
        <v>346.22</v>
      </c>
      <c r="AO25" s="144" t="s">
        <v>1028</v>
      </c>
      <c r="AP25" s="139">
        <v>25</v>
      </c>
      <c r="AQ25" s="139">
        <f t="shared" si="1"/>
        <v>2885.16</v>
      </c>
      <c r="AR25" s="139">
        <f t="shared" si="0"/>
        <v>2885.16</v>
      </c>
      <c r="AS25" s="135"/>
      <c r="AT25" s="134" t="s">
        <v>395</v>
      </c>
      <c r="AU25" s="147">
        <v>0.4375</v>
      </c>
      <c r="AV25" s="147">
        <v>0.68055555555555547</v>
      </c>
      <c r="AW25" s="135" t="s">
        <v>613</v>
      </c>
    </row>
    <row r="26" spans="1:49" x14ac:dyDescent="0.35">
      <c r="A26" s="146">
        <v>44890.613194444442</v>
      </c>
      <c r="B26" s="135"/>
      <c r="C26" s="127" t="s">
        <v>2209</v>
      </c>
      <c r="D26" s="123" t="s">
        <v>2220</v>
      </c>
      <c r="E26" s="127" t="s">
        <v>2109</v>
      </c>
      <c r="F26" s="127" t="s">
        <v>2221</v>
      </c>
      <c r="G26" s="127" t="s">
        <v>2222</v>
      </c>
      <c r="H26" s="127">
        <v>5010</v>
      </c>
      <c r="I26" s="127">
        <v>4700090363</v>
      </c>
      <c r="J26" s="141">
        <v>44897</v>
      </c>
      <c r="K26" s="134" t="s">
        <v>607</v>
      </c>
      <c r="L26" s="132">
        <v>62848</v>
      </c>
      <c r="M26" s="127">
        <v>6</v>
      </c>
      <c r="N26" s="134" t="s">
        <v>2134</v>
      </c>
      <c r="O26" s="132">
        <v>25080</v>
      </c>
      <c r="P26" s="135"/>
      <c r="Q26" s="139">
        <v>167401.26</v>
      </c>
      <c r="R26" s="134" t="s">
        <v>609</v>
      </c>
      <c r="S26" s="134" t="s">
        <v>610</v>
      </c>
      <c r="T26" s="135"/>
      <c r="U26" s="134" t="s">
        <v>2223</v>
      </c>
      <c r="V26" s="134" t="s">
        <v>564</v>
      </c>
      <c r="W26" s="142">
        <v>44895.708333333336</v>
      </c>
      <c r="X26" s="145">
        <v>44896</v>
      </c>
      <c r="Y26" s="145">
        <v>44896</v>
      </c>
      <c r="Z26" s="138" t="s">
        <v>628</v>
      </c>
      <c r="AA26" s="135"/>
      <c r="AB26" s="170">
        <v>44893</v>
      </c>
      <c r="AC26" s="134">
        <v>162910</v>
      </c>
      <c r="AD26" s="139">
        <v>2755</v>
      </c>
      <c r="AE26" s="144">
        <v>361.65</v>
      </c>
      <c r="AF26" s="139">
        <v>362.64</v>
      </c>
      <c r="AG26" s="144">
        <v>67.400000000000006</v>
      </c>
      <c r="AH26" s="144">
        <v>338</v>
      </c>
      <c r="AI26" s="144">
        <v>0</v>
      </c>
      <c r="AJ26" s="144">
        <v>0</v>
      </c>
      <c r="AK26" s="144">
        <v>0</v>
      </c>
      <c r="AL26" s="144">
        <v>0</v>
      </c>
      <c r="AM26" s="144">
        <v>0</v>
      </c>
      <c r="AN26" s="139">
        <v>533.14</v>
      </c>
      <c r="AO26" s="144" t="s">
        <v>1028</v>
      </c>
      <c r="AP26" s="139">
        <v>25</v>
      </c>
      <c r="AQ26" s="139">
        <f t="shared" si="1"/>
        <v>4442.83</v>
      </c>
      <c r="AR26" s="139">
        <f t="shared" si="0"/>
        <v>4442.83</v>
      </c>
      <c r="AS26" s="135"/>
      <c r="AT26" s="134" t="s">
        <v>395</v>
      </c>
      <c r="AU26" s="147">
        <v>0.40277777777777773</v>
      </c>
      <c r="AV26" s="147">
        <v>0.65277777777777779</v>
      </c>
      <c r="AW26" s="135" t="s">
        <v>613</v>
      </c>
    </row>
    <row r="27" spans="1:49" x14ac:dyDescent="0.35">
      <c r="A27" s="146">
        <v>44890.613194444442</v>
      </c>
      <c r="B27" s="135"/>
      <c r="C27" s="127" t="s">
        <v>2209</v>
      </c>
      <c r="D27" s="123" t="s">
        <v>2220</v>
      </c>
      <c r="E27" s="127" t="s">
        <v>2109</v>
      </c>
      <c r="F27" s="127" t="s">
        <v>2221</v>
      </c>
      <c r="G27" s="127" t="s">
        <v>2222</v>
      </c>
      <c r="H27" s="127">
        <v>5010</v>
      </c>
      <c r="I27" s="127">
        <v>4700090363</v>
      </c>
      <c r="J27" s="141">
        <v>44897</v>
      </c>
      <c r="K27" s="134" t="s">
        <v>607</v>
      </c>
      <c r="L27" s="132">
        <v>62849</v>
      </c>
      <c r="M27" s="127">
        <v>6</v>
      </c>
      <c r="N27" s="134" t="s">
        <v>2134</v>
      </c>
      <c r="O27" s="132">
        <v>25080</v>
      </c>
      <c r="P27" s="135"/>
      <c r="Q27" s="139">
        <v>167401.25</v>
      </c>
      <c r="R27" s="134" t="s">
        <v>609</v>
      </c>
      <c r="S27" s="134" t="s">
        <v>610</v>
      </c>
      <c r="T27" s="135"/>
      <c r="U27" s="134" t="s">
        <v>2223</v>
      </c>
      <c r="V27" s="134" t="s">
        <v>564</v>
      </c>
      <c r="W27" s="142">
        <v>44895.708333333336</v>
      </c>
      <c r="X27" s="145">
        <v>44896</v>
      </c>
      <c r="Y27" s="145">
        <v>44896</v>
      </c>
      <c r="Z27" s="138" t="s">
        <v>628</v>
      </c>
      <c r="AA27" s="135"/>
      <c r="AB27" s="170">
        <v>44893</v>
      </c>
      <c r="AC27" s="134">
        <v>162909</v>
      </c>
      <c r="AD27" s="139">
        <v>2755</v>
      </c>
      <c r="AE27" s="144">
        <v>361.65</v>
      </c>
      <c r="AF27" s="139">
        <v>362.64</v>
      </c>
      <c r="AG27" s="144">
        <v>67.400000000000006</v>
      </c>
      <c r="AH27" s="144">
        <v>338</v>
      </c>
      <c r="AI27" s="144">
        <v>0</v>
      </c>
      <c r="AJ27" s="144">
        <v>0</v>
      </c>
      <c r="AK27" s="144">
        <v>0</v>
      </c>
      <c r="AL27" s="144">
        <v>0</v>
      </c>
      <c r="AM27" s="144">
        <v>0</v>
      </c>
      <c r="AN27" s="139">
        <v>533.14</v>
      </c>
      <c r="AO27" s="144" t="s">
        <v>1028</v>
      </c>
      <c r="AP27" s="139">
        <v>25</v>
      </c>
      <c r="AQ27" s="139">
        <f t="shared" si="1"/>
        <v>4442.83</v>
      </c>
      <c r="AR27" s="139">
        <f t="shared" si="0"/>
        <v>4442.83</v>
      </c>
      <c r="AS27" s="135"/>
      <c r="AT27" s="134" t="s">
        <v>395</v>
      </c>
      <c r="AU27" s="147">
        <v>0.40277777777777773</v>
      </c>
      <c r="AV27" s="147">
        <v>0.65277777777777779</v>
      </c>
      <c r="AW27" s="135" t="s">
        <v>613</v>
      </c>
    </row>
    <row r="28" spans="1:49" x14ac:dyDescent="0.35">
      <c r="A28" s="146" t="s">
        <v>4404</v>
      </c>
      <c r="B28" s="135"/>
      <c r="C28" s="127" t="s">
        <v>4405</v>
      </c>
      <c r="D28" s="123" t="s">
        <v>2224</v>
      </c>
      <c r="E28" s="127" t="s">
        <v>2109</v>
      </c>
      <c r="F28" s="127" t="s">
        <v>2225</v>
      </c>
      <c r="G28" s="127" t="s">
        <v>2226</v>
      </c>
      <c r="H28" s="127">
        <v>5010</v>
      </c>
      <c r="I28" s="127">
        <v>4700089970</v>
      </c>
      <c r="J28" s="141">
        <v>44903</v>
      </c>
      <c r="K28" s="134" t="s">
        <v>607</v>
      </c>
      <c r="L28" s="132">
        <v>62857</v>
      </c>
      <c r="M28" s="127">
        <v>10</v>
      </c>
      <c r="N28" s="134" t="s">
        <v>2134</v>
      </c>
      <c r="O28" s="132">
        <v>43728</v>
      </c>
      <c r="P28" s="135"/>
      <c r="Q28" s="139">
        <v>555008.42000000004</v>
      </c>
      <c r="R28" s="134" t="s">
        <v>609</v>
      </c>
      <c r="S28" s="134" t="s">
        <v>610</v>
      </c>
      <c r="T28" s="135"/>
      <c r="U28" s="134" t="s">
        <v>2227</v>
      </c>
      <c r="V28" s="134" t="s">
        <v>2164</v>
      </c>
      <c r="W28" s="142">
        <v>44895.833333333336</v>
      </c>
      <c r="X28" s="145">
        <v>44896</v>
      </c>
      <c r="Y28" s="145">
        <v>44896</v>
      </c>
      <c r="Z28" s="138" t="s">
        <v>628</v>
      </c>
      <c r="AA28" s="135"/>
      <c r="AB28" s="170">
        <v>44894</v>
      </c>
      <c r="AC28" s="134">
        <v>163047</v>
      </c>
      <c r="AD28" s="139">
        <v>2755</v>
      </c>
      <c r="AE28" s="144">
        <v>358.8</v>
      </c>
      <c r="AF28" s="139">
        <v>285.14</v>
      </c>
      <c r="AG28" s="144">
        <v>455.01</v>
      </c>
      <c r="AH28" s="144">
        <v>0</v>
      </c>
      <c r="AI28" s="144">
        <v>0</v>
      </c>
      <c r="AJ28" s="144">
        <v>0</v>
      </c>
      <c r="AK28" s="144">
        <v>0</v>
      </c>
      <c r="AL28" s="144">
        <v>0</v>
      </c>
      <c r="AM28" s="144">
        <v>0</v>
      </c>
      <c r="AN28" s="139">
        <v>528.95000000000005</v>
      </c>
      <c r="AO28" s="144" t="s">
        <v>1028</v>
      </c>
      <c r="AP28" s="139">
        <v>25</v>
      </c>
      <c r="AQ28" s="139">
        <f t="shared" si="1"/>
        <v>4407.8999999999996</v>
      </c>
      <c r="AR28" s="139">
        <f t="shared" si="0"/>
        <v>4407.8999999999996</v>
      </c>
      <c r="AS28" s="135"/>
      <c r="AT28" s="134" t="s">
        <v>395</v>
      </c>
      <c r="AU28" s="147">
        <v>0.20833333333333334</v>
      </c>
      <c r="AV28" s="147">
        <v>0.41666666666666669</v>
      </c>
      <c r="AW28" s="135" t="s">
        <v>613</v>
      </c>
    </row>
    <row r="29" spans="1:49" x14ac:dyDescent="0.35">
      <c r="A29" s="146">
        <v>44893.815972222219</v>
      </c>
      <c r="B29" s="135"/>
      <c r="C29" s="127" t="s">
        <v>2219</v>
      </c>
      <c r="D29" s="123" t="s">
        <v>634</v>
      </c>
      <c r="E29" s="127" t="s">
        <v>2109</v>
      </c>
      <c r="F29" s="127" t="s">
        <v>2228</v>
      </c>
      <c r="G29" s="127" t="s">
        <v>2229</v>
      </c>
      <c r="H29" s="127">
        <v>5002</v>
      </c>
      <c r="I29" s="127" t="s">
        <v>2230</v>
      </c>
      <c r="J29" s="141" t="s">
        <v>2119</v>
      </c>
      <c r="K29" s="134" t="s">
        <v>607</v>
      </c>
      <c r="L29" s="132">
        <v>62876</v>
      </c>
      <c r="M29" s="127">
        <v>21</v>
      </c>
      <c r="N29" s="134" t="s">
        <v>2175</v>
      </c>
      <c r="O29" s="132">
        <v>29082</v>
      </c>
      <c r="P29" s="135"/>
      <c r="Q29" s="139">
        <v>565177.77</v>
      </c>
      <c r="R29" s="134" t="s">
        <v>609</v>
      </c>
      <c r="S29" s="134" t="s">
        <v>610</v>
      </c>
      <c r="T29" s="135"/>
      <c r="U29" s="134" t="s">
        <v>2231</v>
      </c>
      <c r="V29" s="134" t="s">
        <v>751</v>
      </c>
      <c r="W29" s="142">
        <v>44896.291666666664</v>
      </c>
      <c r="X29" s="145">
        <v>44896</v>
      </c>
      <c r="Y29" s="145">
        <v>44896</v>
      </c>
      <c r="Z29" s="138" t="s">
        <v>628</v>
      </c>
      <c r="AA29" s="135"/>
      <c r="AB29" s="170">
        <v>44895</v>
      </c>
      <c r="AC29" s="134">
        <v>163195</v>
      </c>
      <c r="AD29" s="139">
        <v>1990</v>
      </c>
      <c r="AE29" s="144">
        <v>270.24</v>
      </c>
      <c r="AF29" s="139">
        <v>171.09</v>
      </c>
      <c r="AG29" s="144">
        <v>465.18</v>
      </c>
      <c r="AH29" s="144">
        <v>0</v>
      </c>
      <c r="AI29" s="144">
        <v>0</v>
      </c>
      <c r="AJ29" s="144">
        <v>0</v>
      </c>
      <c r="AK29" s="144">
        <v>0</v>
      </c>
      <c r="AL29" s="144">
        <v>0</v>
      </c>
      <c r="AM29" s="144">
        <v>0</v>
      </c>
      <c r="AN29" s="139">
        <v>398.39</v>
      </c>
      <c r="AO29" s="144"/>
      <c r="AP29" s="139">
        <v>25</v>
      </c>
      <c r="AQ29" s="139">
        <f t="shared" si="1"/>
        <v>3319.8999999999996</v>
      </c>
      <c r="AR29" s="139">
        <f t="shared" si="0"/>
        <v>3319.8999999999996</v>
      </c>
      <c r="AS29" s="135"/>
      <c r="AT29" s="134" t="s">
        <v>395</v>
      </c>
      <c r="AU29" s="147">
        <v>0.24305555555555555</v>
      </c>
      <c r="AV29" s="147">
        <v>0.43055555555555558</v>
      </c>
      <c r="AW29" s="135" t="s">
        <v>613</v>
      </c>
    </row>
    <row r="30" spans="1:49" x14ac:dyDescent="0.35">
      <c r="A30" s="146">
        <v>44893.815972222219</v>
      </c>
      <c r="B30" s="135"/>
      <c r="C30" s="127" t="s">
        <v>2219</v>
      </c>
      <c r="D30" s="123" t="s">
        <v>634</v>
      </c>
      <c r="E30" s="127" t="s">
        <v>2109</v>
      </c>
      <c r="F30" s="127" t="s">
        <v>2228</v>
      </c>
      <c r="G30" s="127" t="s">
        <v>2229</v>
      </c>
      <c r="H30" s="127">
        <v>5002</v>
      </c>
      <c r="I30" s="127" t="s">
        <v>2230</v>
      </c>
      <c r="J30" s="141" t="s">
        <v>2119</v>
      </c>
      <c r="K30" s="134" t="s">
        <v>607</v>
      </c>
      <c r="L30" s="132">
        <v>62877</v>
      </c>
      <c r="M30" s="127">
        <v>21</v>
      </c>
      <c r="N30" s="134" t="s">
        <v>2175</v>
      </c>
      <c r="O30" s="132">
        <v>29082</v>
      </c>
      <c r="P30" s="135"/>
      <c r="Q30" s="139">
        <v>427840.23</v>
      </c>
      <c r="R30" s="134" t="s">
        <v>609</v>
      </c>
      <c r="S30" s="134" t="s">
        <v>610</v>
      </c>
      <c r="T30" s="135"/>
      <c r="U30" s="134" t="s">
        <v>2231</v>
      </c>
      <c r="V30" s="134" t="s">
        <v>751</v>
      </c>
      <c r="W30" s="142">
        <v>44896.291666666664</v>
      </c>
      <c r="X30" s="145">
        <v>44896</v>
      </c>
      <c r="Y30" s="145">
        <v>44896</v>
      </c>
      <c r="Z30" s="138" t="s">
        <v>628</v>
      </c>
      <c r="AA30" s="135"/>
      <c r="AB30" s="170">
        <v>44895</v>
      </c>
      <c r="AC30" s="134">
        <v>163202</v>
      </c>
      <c r="AD30" s="139">
        <v>1990</v>
      </c>
      <c r="AE30" s="144">
        <v>256.24</v>
      </c>
      <c r="AF30" s="139">
        <v>171.09</v>
      </c>
      <c r="AG30" s="144">
        <v>327.84</v>
      </c>
      <c r="AH30" s="144">
        <v>0</v>
      </c>
      <c r="AI30" s="144">
        <v>0</v>
      </c>
      <c r="AJ30" s="144">
        <v>0</v>
      </c>
      <c r="AK30" s="144">
        <v>0</v>
      </c>
      <c r="AL30" s="144">
        <v>0</v>
      </c>
      <c r="AM30" s="144">
        <v>0</v>
      </c>
      <c r="AN30" s="139">
        <v>377.74</v>
      </c>
      <c r="AO30" s="144" t="s">
        <v>1028</v>
      </c>
      <c r="AP30" s="139">
        <v>25</v>
      </c>
      <c r="AQ30" s="139">
        <f t="shared" si="1"/>
        <v>3147.91</v>
      </c>
      <c r="AR30" s="139">
        <f t="shared" si="0"/>
        <v>3147.91</v>
      </c>
      <c r="AS30" s="135"/>
      <c r="AT30" s="134" t="s">
        <v>395</v>
      </c>
      <c r="AU30" s="147">
        <v>0.53125</v>
      </c>
      <c r="AV30" s="147">
        <v>0.68055555555555547</v>
      </c>
      <c r="AW30" s="135" t="s">
        <v>613</v>
      </c>
    </row>
    <row r="31" spans="1:49" x14ac:dyDescent="0.35">
      <c r="A31" s="146" t="s">
        <v>4404</v>
      </c>
      <c r="B31" s="135"/>
      <c r="C31" s="127" t="s">
        <v>4405</v>
      </c>
      <c r="D31" s="123" t="s">
        <v>2224</v>
      </c>
      <c r="E31" s="127" t="s">
        <v>2109</v>
      </c>
      <c r="F31" s="127" t="s">
        <v>2225</v>
      </c>
      <c r="G31" s="127" t="s">
        <v>2226</v>
      </c>
      <c r="H31" s="127">
        <v>5010</v>
      </c>
      <c r="I31" s="127">
        <v>4700089970</v>
      </c>
      <c r="J31" s="141">
        <v>44903</v>
      </c>
      <c r="K31" s="134" t="s">
        <v>607</v>
      </c>
      <c r="L31" s="132">
        <v>62858</v>
      </c>
      <c r="M31" s="127">
        <v>10</v>
      </c>
      <c r="N31" s="134" t="s">
        <v>2134</v>
      </c>
      <c r="O31" s="132">
        <v>43728</v>
      </c>
      <c r="P31" s="135"/>
      <c r="Q31" s="139">
        <v>566605.61</v>
      </c>
      <c r="R31" s="134" t="s">
        <v>609</v>
      </c>
      <c r="S31" s="134" t="s">
        <v>610</v>
      </c>
      <c r="T31" s="135"/>
      <c r="U31" s="134" t="s">
        <v>2227</v>
      </c>
      <c r="V31" s="134" t="s">
        <v>2164</v>
      </c>
      <c r="W31" s="142">
        <v>44895.833333333336</v>
      </c>
      <c r="X31" s="145">
        <v>44896</v>
      </c>
      <c r="Y31" s="145">
        <v>44897</v>
      </c>
      <c r="Z31" s="138" t="s">
        <v>628</v>
      </c>
      <c r="AA31" s="135"/>
      <c r="AB31" s="170">
        <v>44894</v>
      </c>
      <c r="AC31" s="134">
        <v>163050</v>
      </c>
      <c r="AD31" s="139">
        <v>2755</v>
      </c>
      <c r="AE31" s="144">
        <v>359.99</v>
      </c>
      <c r="AF31" s="139">
        <v>285.14</v>
      </c>
      <c r="AG31" s="144">
        <v>466.61</v>
      </c>
      <c r="AH31" s="144">
        <v>0</v>
      </c>
      <c r="AI31" s="144">
        <v>0</v>
      </c>
      <c r="AJ31" s="144">
        <v>0</v>
      </c>
      <c r="AK31" s="144">
        <v>0</v>
      </c>
      <c r="AL31" s="144">
        <v>0</v>
      </c>
      <c r="AM31" s="144">
        <v>0</v>
      </c>
      <c r="AN31" s="139">
        <v>530.69000000000005</v>
      </c>
      <c r="AO31" s="144" t="s">
        <v>1028</v>
      </c>
      <c r="AP31" s="139">
        <v>25</v>
      </c>
      <c r="AQ31" s="139">
        <f t="shared" si="1"/>
        <v>4422.43</v>
      </c>
      <c r="AR31" s="139">
        <f t="shared" si="0"/>
        <v>4422.43</v>
      </c>
      <c r="AS31" s="135"/>
      <c r="AT31" s="134" t="s">
        <v>395</v>
      </c>
      <c r="AU31" s="147">
        <v>0.29166666666666669</v>
      </c>
      <c r="AV31" s="147">
        <v>0.41666666666666669</v>
      </c>
      <c r="AW31" s="135" t="s">
        <v>613</v>
      </c>
    </row>
    <row r="32" spans="1:49" x14ac:dyDescent="0.35">
      <c r="A32" s="146">
        <v>44893.815972222219</v>
      </c>
      <c r="B32" s="135"/>
      <c r="C32" s="127" t="s">
        <v>2219</v>
      </c>
      <c r="D32" s="123" t="s">
        <v>634</v>
      </c>
      <c r="E32" s="127" t="s">
        <v>2109</v>
      </c>
      <c r="F32" s="127" t="s">
        <v>2228</v>
      </c>
      <c r="G32" s="127" t="s">
        <v>2229</v>
      </c>
      <c r="H32" s="127">
        <v>5002</v>
      </c>
      <c r="I32" s="127" t="s">
        <v>2230</v>
      </c>
      <c r="J32" s="141" t="s">
        <v>2119</v>
      </c>
      <c r="K32" s="134" t="s">
        <v>607</v>
      </c>
      <c r="L32" s="132">
        <v>62874</v>
      </c>
      <c r="M32" s="127">
        <v>21</v>
      </c>
      <c r="N32" s="134" t="s">
        <v>2175</v>
      </c>
      <c r="O32" s="132">
        <v>29082</v>
      </c>
      <c r="P32" s="135"/>
      <c r="Q32" s="139">
        <v>403278.46</v>
      </c>
      <c r="R32" s="134" t="s">
        <v>609</v>
      </c>
      <c r="S32" s="134" t="s">
        <v>610</v>
      </c>
      <c r="T32" s="135"/>
      <c r="U32" s="134" t="s">
        <v>2231</v>
      </c>
      <c r="V32" s="134" t="s">
        <v>751</v>
      </c>
      <c r="W32" s="142">
        <v>44896.458333333336</v>
      </c>
      <c r="X32" s="145">
        <v>44897</v>
      </c>
      <c r="Y32" s="145">
        <v>44897</v>
      </c>
      <c r="Z32" s="138" t="s">
        <v>628</v>
      </c>
      <c r="AA32" s="135"/>
      <c r="AB32" s="170">
        <v>44895</v>
      </c>
      <c r="AC32" s="134">
        <v>163198</v>
      </c>
      <c r="AD32" s="139">
        <v>1990</v>
      </c>
      <c r="AE32" s="144">
        <v>253.74</v>
      </c>
      <c r="AF32" s="139">
        <v>171.09</v>
      </c>
      <c r="AG32" s="144">
        <v>303.27999999999997</v>
      </c>
      <c r="AH32" s="144">
        <v>0</v>
      </c>
      <c r="AI32" s="144">
        <v>0</v>
      </c>
      <c r="AJ32" s="144">
        <v>0</v>
      </c>
      <c r="AK32" s="144">
        <v>0</v>
      </c>
      <c r="AL32" s="144">
        <v>0</v>
      </c>
      <c r="AM32" s="144">
        <v>0</v>
      </c>
      <c r="AN32" s="139">
        <v>374.06</v>
      </c>
      <c r="AO32" s="144" t="s">
        <v>1028</v>
      </c>
      <c r="AP32" s="139">
        <v>25</v>
      </c>
      <c r="AQ32" s="139">
        <f t="shared" si="1"/>
        <v>3117.1699999999996</v>
      </c>
      <c r="AR32" s="139">
        <f t="shared" si="0"/>
        <v>3117.1699999999996</v>
      </c>
      <c r="AS32" s="135"/>
      <c r="AT32" s="134" t="s">
        <v>395</v>
      </c>
      <c r="AU32" s="147">
        <v>0.375</v>
      </c>
      <c r="AV32" s="147">
        <v>0.54166666666666663</v>
      </c>
      <c r="AW32" s="135" t="s">
        <v>613</v>
      </c>
    </row>
    <row r="33" spans="1:49" x14ac:dyDescent="0.35">
      <c r="A33" s="146">
        <v>44893.815972222219</v>
      </c>
      <c r="B33" s="135"/>
      <c r="C33" s="127" t="s">
        <v>2219</v>
      </c>
      <c r="D33" s="123" t="s">
        <v>634</v>
      </c>
      <c r="E33" s="127" t="s">
        <v>2109</v>
      </c>
      <c r="F33" s="127" t="s">
        <v>2228</v>
      </c>
      <c r="G33" s="127" t="s">
        <v>2229</v>
      </c>
      <c r="H33" s="127">
        <v>5002</v>
      </c>
      <c r="I33" s="127" t="s">
        <v>2230</v>
      </c>
      <c r="J33" s="141" t="s">
        <v>2119</v>
      </c>
      <c r="K33" s="134" t="s">
        <v>607</v>
      </c>
      <c r="L33" s="132">
        <v>62875</v>
      </c>
      <c r="M33" s="127">
        <v>21</v>
      </c>
      <c r="N33" s="134" t="s">
        <v>2175</v>
      </c>
      <c r="O33" s="132">
        <v>29082</v>
      </c>
      <c r="P33" s="135"/>
      <c r="Q33" s="139">
        <v>763400.28</v>
      </c>
      <c r="R33" s="134" t="s">
        <v>609</v>
      </c>
      <c r="S33" s="134" t="s">
        <v>610</v>
      </c>
      <c r="T33" s="135"/>
      <c r="U33" s="134" t="s">
        <v>2231</v>
      </c>
      <c r="V33" s="134" t="s">
        <v>751</v>
      </c>
      <c r="W33" s="142">
        <v>44896.458333333336</v>
      </c>
      <c r="X33" s="145">
        <v>44897</v>
      </c>
      <c r="Y33" s="145">
        <v>44897</v>
      </c>
      <c r="Z33" s="138" t="s">
        <v>628</v>
      </c>
      <c r="AA33" s="135"/>
      <c r="AB33" s="170">
        <v>44895</v>
      </c>
      <c r="AC33" s="134">
        <v>163200</v>
      </c>
      <c r="AD33" s="139">
        <v>2755</v>
      </c>
      <c r="AE33" s="144">
        <v>380.04</v>
      </c>
      <c r="AF33" s="139">
        <v>285.14</v>
      </c>
      <c r="AG33" s="144">
        <v>663.4</v>
      </c>
      <c r="AH33" s="144">
        <v>0</v>
      </c>
      <c r="AI33" s="144">
        <v>0</v>
      </c>
      <c r="AJ33" s="144">
        <v>0</v>
      </c>
      <c r="AK33" s="144">
        <v>0</v>
      </c>
      <c r="AL33" s="144">
        <v>0</v>
      </c>
      <c r="AM33" s="144">
        <v>0</v>
      </c>
      <c r="AN33" s="139">
        <v>560.26</v>
      </c>
      <c r="AO33" s="144" t="s">
        <v>1028</v>
      </c>
      <c r="AP33" s="139">
        <v>25</v>
      </c>
      <c r="AQ33" s="139">
        <f t="shared" si="1"/>
        <v>4668.84</v>
      </c>
      <c r="AR33" s="139">
        <f t="shared" si="0"/>
        <v>4668.84</v>
      </c>
      <c r="AS33" s="135"/>
      <c r="AT33" s="134" t="s">
        <v>395</v>
      </c>
      <c r="AU33" s="147">
        <v>0.2986111111111111</v>
      </c>
      <c r="AV33" s="147">
        <v>0.43055555555555558</v>
      </c>
      <c r="AW33" s="135" t="s">
        <v>613</v>
      </c>
    </row>
    <row r="34" spans="1:49" x14ac:dyDescent="0.35">
      <c r="A34" s="146">
        <v>44894.394444444442</v>
      </c>
      <c r="B34" s="135"/>
      <c r="C34" s="127" t="s">
        <v>2232</v>
      </c>
      <c r="D34" s="123" t="s">
        <v>634</v>
      </c>
      <c r="E34" s="127" t="s">
        <v>2109</v>
      </c>
      <c r="F34" s="127" t="s">
        <v>2234</v>
      </c>
      <c r="G34" s="127" t="s">
        <v>2235</v>
      </c>
      <c r="H34" s="127">
        <v>5003</v>
      </c>
      <c r="I34" s="127" t="s">
        <v>2236</v>
      </c>
      <c r="J34" s="141" t="s">
        <v>2119</v>
      </c>
      <c r="K34" s="134" t="s">
        <v>607</v>
      </c>
      <c r="L34" s="132">
        <v>62882</v>
      </c>
      <c r="M34" s="127">
        <v>20</v>
      </c>
      <c r="N34" s="134" t="s">
        <v>2175</v>
      </c>
      <c r="O34" s="132">
        <v>34190</v>
      </c>
      <c r="P34" s="135"/>
      <c r="Q34" s="139">
        <v>434368.17</v>
      </c>
      <c r="R34" s="134" t="s">
        <v>609</v>
      </c>
      <c r="S34" s="134" t="s">
        <v>610</v>
      </c>
      <c r="T34" s="135"/>
      <c r="U34" s="134" t="s">
        <v>2237</v>
      </c>
      <c r="V34" s="134" t="s">
        <v>2238</v>
      </c>
      <c r="W34" s="142">
        <v>44897.291666666664</v>
      </c>
      <c r="X34" s="145">
        <v>44900</v>
      </c>
      <c r="Y34" s="145">
        <v>44900</v>
      </c>
      <c r="Z34" s="138" t="s">
        <v>628</v>
      </c>
      <c r="AA34" s="135"/>
      <c r="AB34" s="170">
        <v>44895</v>
      </c>
      <c r="AC34" s="134">
        <v>163351</v>
      </c>
      <c r="AD34" s="139">
        <v>2755</v>
      </c>
      <c r="AE34" s="144">
        <v>346.51</v>
      </c>
      <c r="AF34" s="139">
        <v>285.14</v>
      </c>
      <c r="AG34" s="144">
        <v>334.37</v>
      </c>
      <c r="AH34" s="144">
        <v>0</v>
      </c>
      <c r="AI34" s="144">
        <v>0</v>
      </c>
      <c r="AJ34" s="144">
        <v>0</v>
      </c>
      <c r="AK34" s="144">
        <v>0</v>
      </c>
      <c r="AL34" s="144">
        <v>0</v>
      </c>
      <c r="AM34" s="144">
        <v>0</v>
      </c>
      <c r="AN34" s="139">
        <v>510.82</v>
      </c>
      <c r="AO34" s="144" t="s">
        <v>1028</v>
      </c>
      <c r="AP34" s="139">
        <v>25</v>
      </c>
      <c r="AQ34" s="139">
        <f t="shared" si="1"/>
        <v>4256.84</v>
      </c>
      <c r="AR34" s="139">
        <f t="shared" si="0"/>
        <v>4256.84</v>
      </c>
      <c r="AS34" s="135"/>
      <c r="AT34" s="134" t="s">
        <v>395</v>
      </c>
      <c r="AU34" s="147">
        <v>0.3611111111111111</v>
      </c>
      <c r="AV34" s="147">
        <v>0.4375</v>
      </c>
      <c r="AW34" s="135" t="s">
        <v>613</v>
      </c>
    </row>
    <row r="35" spans="1:49" x14ac:dyDescent="0.35">
      <c r="A35" s="146">
        <v>44894.394444444442</v>
      </c>
      <c r="B35" s="135"/>
      <c r="C35" s="127" t="s">
        <v>2232</v>
      </c>
      <c r="D35" s="123" t="s">
        <v>634</v>
      </c>
      <c r="E35" s="127" t="s">
        <v>2109</v>
      </c>
      <c r="F35" s="127" t="s">
        <v>2234</v>
      </c>
      <c r="G35" s="127" t="s">
        <v>2235</v>
      </c>
      <c r="H35" s="127">
        <v>5003</v>
      </c>
      <c r="I35" s="127" t="s">
        <v>2236</v>
      </c>
      <c r="J35" s="141" t="s">
        <v>2119</v>
      </c>
      <c r="K35" s="134" t="s">
        <v>607</v>
      </c>
      <c r="L35" s="132">
        <v>62883</v>
      </c>
      <c r="M35" s="127">
        <v>20</v>
      </c>
      <c r="N35" s="134" t="s">
        <v>2175</v>
      </c>
      <c r="O35" s="132">
        <v>34190</v>
      </c>
      <c r="P35" s="135"/>
      <c r="Q35" s="139">
        <v>878034.78</v>
      </c>
      <c r="R35" s="134" t="s">
        <v>609</v>
      </c>
      <c r="S35" s="134" t="s">
        <v>610</v>
      </c>
      <c r="T35" s="135"/>
      <c r="U35" s="134" t="s">
        <v>2237</v>
      </c>
      <c r="V35" s="134" t="s">
        <v>2238</v>
      </c>
      <c r="W35" s="142">
        <v>44897.291666666664</v>
      </c>
      <c r="X35" s="145">
        <v>44900</v>
      </c>
      <c r="Y35" s="145">
        <v>44900</v>
      </c>
      <c r="Z35" s="138" t="s">
        <v>628</v>
      </c>
      <c r="AA35" s="135"/>
      <c r="AB35" s="170">
        <v>44895</v>
      </c>
      <c r="AC35" s="134">
        <v>163349</v>
      </c>
      <c r="AD35" s="139">
        <v>2755</v>
      </c>
      <c r="AE35" s="144">
        <v>391.73</v>
      </c>
      <c r="AF35" s="139">
        <v>285.14</v>
      </c>
      <c r="AG35" s="144">
        <v>778.03</v>
      </c>
      <c r="AH35" s="144">
        <v>0</v>
      </c>
      <c r="AI35" s="144">
        <v>0</v>
      </c>
      <c r="AJ35" s="144">
        <v>0</v>
      </c>
      <c r="AK35" s="144">
        <v>0</v>
      </c>
      <c r="AL35" s="144">
        <v>0</v>
      </c>
      <c r="AM35" s="144">
        <v>0</v>
      </c>
      <c r="AN35" s="139">
        <v>577.49</v>
      </c>
      <c r="AO35" s="144" t="s">
        <v>1028</v>
      </c>
      <c r="AP35" s="139">
        <v>25</v>
      </c>
      <c r="AQ35" s="139">
        <f t="shared" si="1"/>
        <v>4812.3899999999994</v>
      </c>
      <c r="AR35" s="139">
        <f t="shared" si="0"/>
        <v>4812.3899999999994</v>
      </c>
      <c r="AS35" s="135"/>
      <c r="AT35" s="134" t="s">
        <v>395</v>
      </c>
      <c r="AU35" s="147">
        <v>0.29166666666666669</v>
      </c>
      <c r="AV35" s="147">
        <v>0.40972222222222227</v>
      </c>
      <c r="AW35" s="135" t="s">
        <v>613</v>
      </c>
    </row>
    <row r="36" spans="1:49" x14ac:dyDescent="0.35">
      <c r="A36" s="146">
        <v>44894.394444444442</v>
      </c>
      <c r="B36" s="135"/>
      <c r="C36" s="127" t="s">
        <v>2232</v>
      </c>
      <c r="D36" s="123" t="s">
        <v>634</v>
      </c>
      <c r="E36" s="127" t="s">
        <v>2109</v>
      </c>
      <c r="F36" s="127" t="s">
        <v>2234</v>
      </c>
      <c r="G36" s="127" t="s">
        <v>2235</v>
      </c>
      <c r="H36" s="127">
        <v>5003</v>
      </c>
      <c r="I36" s="127" t="s">
        <v>2236</v>
      </c>
      <c r="J36" s="141" t="s">
        <v>2119</v>
      </c>
      <c r="K36" s="134" t="s">
        <v>607</v>
      </c>
      <c r="L36" s="132">
        <v>62884</v>
      </c>
      <c r="M36" s="127">
        <v>20</v>
      </c>
      <c r="N36" s="134" t="s">
        <v>2175</v>
      </c>
      <c r="O36" s="132">
        <v>34190</v>
      </c>
      <c r="P36" s="135"/>
      <c r="Q36" s="139">
        <v>878034.78</v>
      </c>
      <c r="R36" s="134" t="s">
        <v>609</v>
      </c>
      <c r="S36" s="134" t="s">
        <v>610</v>
      </c>
      <c r="T36" s="135"/>
      <c r="U36" s="134" t="s">
        <v>2237</v>
      </c>
      <c r="V36" s="134" t="s">
        <v>2238</v>
      </c>
      <c r="W36" s="142">
        <v>44897.375</v>
      </c>
      <c r="X36" s="145">
        <v>44900</v>
      </c>
      <c r="Y36" s="145">
        <v>44900</v>
      </c>
      <c r="Z36" s="138" t="s">
        <v>628</v>
      </c>
      <c r="AA36" s="135"/>
      <c r="AB36" s="170">
        <v>44895</v>
      </c>
      <c r="AC36" s="134">
        <v>163348</v>
      </c>
      <c r="AD36" s="139">
        <v>2755</v>
      </c>
      <c r="AE36" s="144">
        <v>391.73</v>
      </c>
      <c r="AF36" s="139">
        <v>285.14</v>
      </c>
      <c r="AG36" s="144">
        <v>778.03</v>
      </c>
      <c r="AH36" s="144">
        <v>0</v>
      </c>
      <c r="AI36" s="144">
        <v>0</v>
      </c>
      <c r="AJ36" s="144">
        <v>0</v>
      </c>
      <c r="AK36" s="144">
        <v>0</v>
      </c>
      <c r="AL36" s="144">
        <v>0</v>
      </c>
      <c r="AM36" s="144">
        <v>0</v>
      </c>
      <c r="AN36" s="139">
        <v>577.49</v>
      </c>
      <c r="AO36" s="144" t="s">
        <v>1028</v>
      </c>
      <c r="AP36" s="139">
        <v>25</v>
      </c>
      <c r="AQ36" s="139">
        <f t="shared" si="1"/>
        <v>4812.3899999999994</v>
      </c>
      <c r="AR36" s="139">
        <f t="shared" si="0"/>
        <v>4812.3899999999994</v>
      </c>
      <c r="AS36" s="135"/>
      <c r="AT36" s="134" t="s">
        <v>395</v>
      </c>
      <c r="AU36" s="147">
        <v>0.3263888888888889</v>
      </c>
      <c r="AV36" s="147">
        <v>0.41666666666666669</v>
      </c>
      <c r="AW36" s="135" t="s">
        <v>613</v>
      </c>
    </row>
    <row r="37" spans="1:49" x14ac:dyDescent="0.35">
      <c r="A37" s="146">
        <v>44897.473611111112</v>
      </c>
      <c r="B37" s="135"/>
      <c r="C37" s="127" t="s">
        <v>2233</v>
      </c>
      <c r="D37" s="123" t="s">
        <v>2220</v>
      </c>
      <c r="E37" s="127" t="s">
        <v>2109</v>
      </c>
      <c r="F37" s="127" t="s">
        <v>2241</v>
      </c>
      <c r="G37" s="148" t="s">
        <v>2242</v>
      </c>
      <c r="H37" s="127">
        <v>5010</v>
      </c>
      <c r="I37" s="127" t="s">
        <v>2243</v>
      </c>
      <c r="J37" s="141">
        <v>44904</v>
      </c>
      <c r="K37" s="134" t="s">
        <v>607</v>
      </c>
      <c r="L37" s="132">
        <v>62609</v>
      </c>
      <c r="M37" s="127">
        <v>3</v>
      </c>
      <c r="N37" s="134" t="s">
        <v>619</v>
      </c>
      <c r="O37" s="132">
        <v>12540</v>
      </c>
      <c r="P37" s="135"/>
      <c r="Q37" s="139">
        <v>163991.15</v>
      </c>
      <c r="R37" s="134" t="s">
        <v>609</v>
      </c>
      <c r="S37" s="134" t="s">
        <v>610</v>
      </c>
      <c r="T37" s="135"/>
      <c r="U37" s="134" t="s">
        <v>2244</v>
      </c>
      <c r="V37" s="134" t="s">
        <v>564</v>
      </c>
      <c r="W37" s="142">
        <v>44900.583333333336</v>
      </c>
      <c r="X37" s="145">
        <v>44901</v>
      </c>
      <c r="Y37" s="145">
        <v>44901</v>
      </c>
      <c r="Z37" s="138" t="s">
        <v>628</v>
      </c>
      <c r="AA37" s="135"/>
      <c r="AB37" s="170">
        <v>44901</v>
      </c>
      <c r="AC37" s="134">
        <v>163536</v>
      </c>
      <c r="AD37" s="139">
        <v>2755</v>
      </c>
      <c r="AE37" s="144">
        <v>338</v>
      </c>
      <c r="AF37" s="139">
        <v>362.64</v>
      </c>
      <c r="AG37" s="144">
        <v>67.400000000000006</v>
      </c>
      <c r="AH37" s="144">
        <v>0</v>
      </c>
      <c r="AI37" s="144">
        <v>0</v>
      </c>
      <c r="AJ37" s="144">
        <v>0</v>
      </c>
      <c r="AK37" s="144">
        <v>0</v>
      </c>
      <c r="AL37" s="144">
        <v>0</v>
      </c>
      <c r="AM37" s="144">
        <v>0</v>
      </c>
      <c r="AN37" s="139">
        <v>533.14</v>
      </c>
      <c r="AO37" s="144" t="s">
        <v>1028</v>
      </c>
      <c r="AP37" s="139">
        <v>25</v>
      </c>
      <c r="AQ37" s="139">
        <f t="shared" si="1"/>
        <v>4081.18</v>
      </c>
      <c r="AR37" s="139">
        <f t="shared" si="0"/>
        <v>4081.18</v>
      </c>
      <c r="AS37" s="135"/>
      <c r="AT37" s="134" t="s">
        <v>395</v>
      </c>
      <c r="AU37" s="147">
        <v>0.54166666666666663</v>
      </c>
      <c r="AV37" s="147">
        <v>0.63194444444444442</v>
      </c>
      <c r="AW37" s="135" t="s">
        <v>613</v>
      </c>
    </row>
    <row r="38" spans="1:49" x14ac:dyDescent="0.35">
      <c r="A38" s="146">
        <v>44900.982638888891</v>
      </c>
      <c r="B38" s="135"/>
      <c r="C38" s="127" t="s">
        <v>2239</v>
      </c>
      <c r="D38" s="123" t="s">
        <v>2245</v>
      </c>
      <c r="E38" s="127" t="s">
        <v>2109</v>
      </c>
      <c r="F38" s="127" t="s">
        <v>2246</v>
      </c>
      <c r="G38" s="148" t="s">
        <v>2247</v>
      </c>
      <c r="H38" s="132">
        <v>5010</v>
      </c>
      <c r="I38" s="127" t="s">
        <v>2248</v>
      </c>
      <c r="J38" s="141" t="s">
        <v>2119</v>
      </c>
      <c r="K38" s="134" t="s">
        <v>607</v>
      </c>
      <c r="L38" s="132">
        <v>62929</v>
      </c>
      <c r="M38" s="127">
        <v>1</v>
      </c>
      <c r="N38" s="134" t="s">
        <v>2175</v>
      </c>
      <c r="O38" s="134">
        <v>2785</v>
      </c>
      <c r="P38" s="135"/>
      <c r="Q38" s="139">
        <v>102523.28</v>
      </c>
      <c r="R38" s="134" t="s">
        <v>609</v>
      </c>
      <c r="S38" s="141" t="s">
        <v>610</v>
      </c>
      <c r="T38" s="135"/>
      <c r="U38" s="141" t="s">
        <v>2249</v>
      </c>
      <c r="V38" s="141" t="s">
        <v>617</v>
      </c>
      <c r="W38" s="137">
        <v>44903.5</v>
      </c>
      <c r="X38" s="145">
        <v>44904</v>
      </c>
      <c r="Y38" s="145">
        <v>44904</v>
      </c>
      <c r="Z38" s="138" t="s">
        <v>628</v>
      </c>
      <c r="AA38" s="135"/>
      <c r="AB38" s="170">
        <v>44902</v>
      </c>
      <c r="AC38" s="134">
        <v>163819</v>
      </c>
      <c r="AD38" s="139">
        <v>2755</v>
      </c>
      <c r="AE38" s="144">
        <v>312.68</v>
      </c>
      <c r="AF38" s="139">
        <v>285.14</v>
      </c>
      <c r="AG38" s="144">
        <v>2.52</v>
      </c>
      <c r="AH38" s="144">
        <v>0</v>
      </c>
      <c r="AI38" s="144">
        <v>0</v>
      </c>
      <c r="AJ38" s="144">
        <v>0</v>
      </c>
      <c r="AK38" s="144">
        <v>0</v>
      </c>
      <c r="AL38" s="144">
        <v>0</v>
      </c>
      <c r="AM38" s="144">
        <v>0</v>
      </c>
      <c r="AN38" s="139">
        <v>460.96</v>
      </c>
      <c r="AO38" s="144" t="s">
        <v>1028</v>
      </c>
      <c r="AP38" s="139">
        <v>25</v>
      </c>
      <c r="AQ38" s="139">
        <f t="shared" si="1"/>
        <v>3841.2999999999997</v>
      </c>
      <c r="AR38" s="139">
        <f t="shared" ref="AR38:AR63" si="2">AQ38</f>
        <v>3841.2999999999997</v>
      </c>
      <c r="AS38" s="135"/>
      <c r="AT38" s="134" t="s">
        <v>395</v>
      </c>
      <c r="AU38" s="147">
        <v>0.4375</v>
      </c>
      <c r="AV38" s="147">
        <v>0.66666666666666663</v>
      </c>
      <c r="AW38" s="135" t="s">
        <v>613</v>
      </c>
    </row>
    <row r="39" spans="1:49" x14ac:dyDescent="0.35">
      <c r="A39" s="146">
        <v>44901.668055555558</v>
      </c>
      <c r="B39" s="135"/>
      <c r="C39" s="127" t="s">
        <v>2240</v>
      </c>
      <c r="D39" s="123" t="s">
        <v>2172</v>
      </c>
      <c r="E39" s="127" t="s">
        <v>2109</v>
      </c>
      <c r="F39" s="127" t="s">
        <v>2250</v>
      </c>
      <c r="G39" s="148" t="s">
        <v>2251</v>
      </c>
      <c r="H39" s="132">
        <v>5010</v>
      </c>
      <c r="I39" s="127">
        <v>4700090084</v>
      </c>
      <c r="J39" s="141">
        <v>44909</v>
      </c>
      <c r="K39" s="134" t="s">
        <v>607</v>
      </c>
      <c r="L39" s="132">
        <v>62937</v>
      </c>
      <c r="M39" s="127">
        <v>25</v>
      </c>
      <c r="N39" s="134" t="s">
        <v>648</v>
      </c>
      <c r="O39" s="134">
        <v>23300</v>
      </c>
      <c r="P39" s="135"/>
      <c r="Q39" s="139">
        <v>588180.79</v>
      </c>
      <c r="R39" s="134" t="s">
        <v>609</v>
      </c>
      <c r="S39" s="141" t="s">
        <v>610</v>
      </c>
      <c r="T39" s="135"/>
      <c r="U39" s="141" t="s">
        <v>2252</v>
      </c>
      <c r="V39" s="134" t="s">
        <v>2164</v>
      </c>
      <c r="W39" s="137">
        <v>44903.625</v>
      </c>
      <c r="X39" s="145">
        <v>44904</v>
      </c>
      <c r="Y39" s="145">
        <v>44904</v>
      </c>
      <c r="Z39" s="138" t="s">
        <v>628</v>
      </c>
      <c r="AA39" s="135"/>
      <c r="AB39" s="170">
        <v>44902</v>
      </c>
      <c r="AC39" s="134">
        <v>163812</v>
      </c>
      <c r="AD39" s="139">
        <v>2755</v>
      </c>
      <c r="AE39" s="144">
        <v>362.18</v>
      </c>
      <c r="AF39" s="139">
        <v>285.14</v>
      </c>
      <c r="AG39" s="144">
        <v>488.18</v>
      </c>
      <c r="AH39" s="144">
        <v>0</v>
      </c>
      <c r="AI39" s="144">
        <v>0</v>
      </c>
      <c r="AJ39" s="144">
        <v>0</v>
      </c>
      <c r="AK39" s="144">
        <v>0</v>
      </c>
      <c r="AL39" s="144">
        <v>0</v>
      </c>
      <c r="AM39" s="144">
        <v>0</v>
      </c>
      <c r="AN39" s="139">
        <v>533.92999999999995</v>
      </c>
      <c r="AO39" s="144" t="s">
        <v>1028</v>
      </c>
      <c r="AP39" s="139">
        <v>25</v>
      </c>
      <c r="AQ39" s="139">
        <f t="shared" ref="AQ39:AQ63" si="3">SUM(AD39:AN39,AP39)</f>
        <v>4449.4299999999994</v>
      </c>
      <c r="AR39" s="139">
        <f t="shared" si="2"/>
        <v>4449.4299999999994</v>
      </c>
      <c r="AS39" s="135"/>
      <c r="AT39" s="134" t="s">
        <v>395</v>
      </c>
      <c r="AU39" s="147">
        <v>0.29166666666666669</v>
      </c>
      <c r="AV39" s="147">
        <v>0.73263888888888884</v>
      </c>
      <c r="AW39" s="135" t="s">
        <v>613</v>
      </c>
    </row>
    <row r="40" spans="1:49" x14ac:dyDescent="0.35">
      <c r="A40" s="146">
        <v>44901.668055555558</v>
      </c>
      <c r="B40" s="135"/>
      <c r="C40" s="127" t="s">
        <v>2240</v>
      </c>
      <c r="D40" s="123" t="s">
        <v>2172</v>
      </c>
      <c r="E40" s="127" t="s">
        <v>2109</v>
      </c>
      <c r="F40" s="127" t="s">
        <v>2250</v>
      </c>
      <c r="G40" s="148" t="s">
        <v>2251</v>
      </c>
      <c r="H40" s="132">
        <v>5010</v>
      </c>
      <c r="I40" s="127">
        <v>4700090084</v>
      </c>
      <c r="J40" s="141">
        <v>44909</v>
      </c>
      <c r="K40" s="134" t="s">
        <v>607</v>
      </c>
      <c r="L40" s="132">
        <v>62938</v>
      </c>
      <c r="M40" s="127">
        <v>25</v>
      </c>
      <c r="N40" s="134" t="s">
        <v>648</v>
      </c>
      <c r="O40" s="134">
        <v>21335</v>
      </c>
      <c r="P40" s="135"/>
      <c r="Q40" s="139">
        <v>538147.22</v>
      </c>
      <c r="R40" s="134" t="s">
        <v>609</v>
      </c>
      <c r="S40" s="141" t="s">
        <v>610</v>
      </c>
      <c r="T40" s="135"/>
      <c r="U40" s="141" t="s">
        <v>2252</v>
      </c>
      <c r="V40" s="134" t="s">
        <v>2164</v>
      </c>
      <c r="W40" s="137">
        <v>44903.625</v>
      </c>
      <c r="X40" s="145">
        <v>44904</v>
      </c>
      <c r="Y40" s="145">
        <v>44904</v>
      </c>
      <c r="Z40" s="138" t="s">
        <v>628</v>
      </c>
      <c r="AA40" s="135"/>
      <c r="AB40" s="170">
        <v>44902</v>
      </c>
      <c r="AC40" s="134">
        <v>163813</v>
      </c>
      <c r="AD40" s="139">
        <v>2755</v>
      </c>
      <c r="AE40" s="144">
        <v>357.08</v>
      </c>
      <c r="AF40" s="139">
        <v>285.14</v>
      </c>
      <c r="AG40" s="144">
        <v>438.15</v>
      </c>
      <c r="AH40" s="144">
        <v>0</v>
      </c>
      <c r="AI40" s="144">
        <v>0</v>
      </c>
      <c r="AJ40" s="144">
        <v>0</v>
      </c>
      <c r="AK40" s="144">
        <v>0</v>
      </c>
      <c r="AL40" s="144">
        <v>0</v>
      </c>
      <c r="AM40" s="144">
        <v>0</v>
      </c>
      <c r="AN40" s="139">
        <v>526.41</v>
      </c>
      <c r="AO40" s="144" t="s">
        <v>1028</v>
      </c>
      <c r="AP40" s="139">
        <v>25</v>
      </c>
      <c r="AQ40" s="139">
        <f t="shared" si="3"/>
        <v>4386.78</v>
      </c>
      <c r="AR40" s="139">
        <f t="shared" si="2"/>
        <v>4386.78</v>
      </c>
      <c r="AS40" s="135"/>
      <c r="AT40" s="134" t="s">
        <v>395</v>
      </c>
      <c r="AU40" s="147">
        <v>0.29166666666666669</v>
      </c>
      <c r="AV40" s="147">
        <v>0.75</v>
      </c>
      <c r="AW40" s="135" t="s">
        <v>613</v>
      </c>
    </row>
    <row r="41" spans="1:49" x14ac:dyDescent="0.35">
      <c r="A41" s="146">
        <v>44901.668055555558</v>
      </c>
      <c r="B41" s="135"/>
      <c r="C41" s="127" t="s">
        <v>2240</v>
      </c>
      <c r="D41" s="123" t="s">
        <v>2172</v>
      </c>
      <c r="E41" s="127" t="s">
        <v>2109</v>
      </c>
      <c r="F41" s="127" t="s">
        <v>2250</v>
      </c>
      <c r="G41" s="148" t="s">
        <v>2251</v>
      </c>
      <c r="H41" s="132">
        <v>5010</v>
      </c>
      <c r="I41" s="127">
        <v>4700090084</v>
      </c>
      <c r="J41" s="141">
        <v>44909</v>
      </c>
      <c r="K41" s="134" t="s">
        <v>607</v>
      </c>
      <c r="L41" s="132">
        <v>62939</v>
      </c>
      <c r="M41" s="127">
        <v>25</v>
      </c>
      <c r="N41" s="134" t="s">
        <v>648</v>
      </c>
      <c r="O41" s="134">
        <v>22387</v>
      </c>
      <c r="P41" s="135"/>
      <c r="Q41" s="139">
        <v>564933.64</v>
      </c>
      <c r="R41" s="134" t="s">
        <v>609</v>
      </c>
      <c r="S41" s="141" t="s">
        <v>610</v>
      </c>
      <c r="T41" s="135"/>
      <c r="U41" s="141" t="s">
        <v>2252</v>
      </c>
      <c r="V41" s="134" t="s">
        <v>2164</v>
      </c>
      <c r="W41" s="137">
        <v>44903.625</v>
      </c>
      <c r="X41" s="145">
        <v>44904</v>
      </c>
      <c r="Y41" s="145">
        <v>44904</v>
      </c>
      <c r="Z41" s="138" t="s">
        <v>628</v>
      </c>
      <c r="AA41" s="135"/>
      <c r="AB41" s="170">
        <v>44902</v>
      </c>
      <c r="AC41" s="134">
        <v>163810</v>
      </c>
      <c r="AD41" s="139">
        <v>2755</v>
      </c>
      <c r="AE41" s="144">
        <v>359.81</v>
      </c>
      <c r="AF41" s="139">
        <v>285.14</v>
      </c>
      <c r="AG41" s="144">
        <v>464.93</v>
      </c>
      <c r="AH41" s="144">
        <v>0</v>
      </c>
      <c r="AI41" s="144">
        <v>0</v>
      </c>
      <c r="AJ41" s="144">
        <v>0</v>
      </c>
      <c r="AK41" s="144">
        <v>0</v>
      </c>
      <c r="AL41" s="144">
        <v>0</v>
      </c>
      <c r="AM41" s="144">
        <v>0</v>
      </c>
      <c r="AN41" s="139">
        <v>530.44000000000005</v>
      </c>
      <c r="AO41" s="144" t="s">
        <v>1028</v>
      </c>
      <c r="AP41" s="139">
        <v>25</v>
      </c>
      <c r="AQ41" s="139">
        <f t="shared" si="3"/>
        <v>4420.32</v>
      </c>
      <c r="AR41" s="139">
        <f t="shared" si="2"/>
        <v>4420.32</v>
      </c>
      <c r="AS41" s="135"/>
      <c r="AT41" s="134" t="s">
        <v>395</v>
      </c>
      <c r="AU41" s="147">
        <v>0.30208333333333331</v>
      </c>
      <c r="AV41" s="147">
        <v>0.875</v>
      </c>
      <c r="AW41" s="135" t="s">
        <v>613</v>
      </c>
    </row>
    <row r="42" spans="1:49" x14ac:dyDescent="0.35">
      <c r="A42" s="146">
        <v>44901.668055555558</v>
      </c>
      <c r="B42" s="135"/>
      <c r="C42" s="127" t="s">
        <v>2240</v>
      </c>
      <c r="D42" s="123" t="s">
        <v>2172</v>
      </c>
      <c r="E42" s="127" t="s">
        <v>2109</v>
      </c>
      <c r="F42" s="127" t="s">
        <v>2250</v>
      </c>
      <c r="G42" s="148" t="s">
        <v>2251</v>
      </c>
      <c r="H42" s="132">
        <v>5010</v>
      </c>
      <c r="I42" s="127">
        <v>4700090084</v>
      </c>
      <c r="J42" s="141">
        <v>44909</v>
      </c>
      <c r="K42" s="134" t="s">
        <v>607</v>
      </c>
      <c r="L42" s="132">
        <v>62940</v>
      </c>
      <c r="M42" s="127">
        <v>25</v>
      </c>
      <c r="N42" s="134" t="s">
        <v>648</v>
      </c>
      <c r="O42" s="134">
        <v>22320</v>
      </c>
      <c r="P42" s="135"/>
      <c r="Q42" s="139">
        <v>563227.66</v>
      </c>
      <c r="R42" s="134" t="s">
        <v>609</v>
      </c>
      <c r="S42" s="141" t="s">
        <v>610</v>
      </c>
      <c r="T42" s="135"/>
      <c r="U42" s="141" t="s">
        <v>2252</v>
      </c>
      <c r="V42" s="134" t="s">
        <v>2164</v>
      </c>
      <c r="W42" s="137">
        <v>44904.291666666664</v>
      </c>
      <c r="X42" s="145">
        <v>44907</v>
      </c>
      <c r="Y42" s="145">
        <v>44907</v>
      </c>
      <c r="Z42" s="138" t="s">
        <v>628</v>
      </c>
      <c r="AA42" s="135"/>
      <c r="AB42" s="170">
        <v>44904</v>
      </c>
      <c r="AC42" s="134">
        <v>164058</v>
      </c>
      <c r="AD42" s="139">
        <v>2755</v>
      </c>
      <c r="AE42" s="144">
        <v>359.64</v>
      </c>
      <c r="AF42" s="139">
        <v>285.14</v>
      </c>
      <c r="AG42" s="144">
        <v>463.23</v>
      </c>
      <c r="AH42" s="144">
        <v>0</v>
      </c>
      <c r="AI42" s="144">
        <v>0</v>
      </c>
      <c r="AJ42" s="144">
        <v>0</v>
      </c>
      <c r="AK42" s="144">
        <v>0</v>
      </c>
      <c r="AL42" s="144">
        <v>0</v>
      </c>
      <c r="AM42" s="144">
        <v>0</v>
      </c>
      <c r="AN42" s="139">
        <v>530.17999999999995</v>
      </c>
      <c r="AO42" s="144">
        <v>0</v>
      </c>
      <c r="AP42" s="139">
        <v>25</v>
      </c>
      <c r="AQ42" s="139">
        <f t="shared" si="3"/>
        <v>4418.1899999999996</v>
      </c>
      <c r="AR42" s="139">
        <f t="shared" si="2"/>
        <v>4418.1899999999996</v>
      </c>
      <c r="AS42" s="135"/>
      <c r="AT42" s="134" t="s">
        <v>395</v>
      </c>
      <c r="AU42" s="149">
        <v>0.41666666666666669</v>
      </c>
      <c r="AV42" s="149">
        <v>0.54166666666666663</v>
      </c>
      <c r="AW42" s="135" t="s">
        <v>613</v>
      </c>
    </row>
    <row r="43" spans="1:49" x14ac:dyDescent="0.35">
      <c r="A43" s="146">
        <v>44901.668055555558</v>
      </c>
      <c r="B43" s="135"/>
      <c r="C43" s="127" t="s">
        <v>2240</v>
      </c>
      <c r="D43" s="123" t="s">
        <v>2172</v>
      </c>
      <c r="E43" s="127" t="s">
        <v>2109</v>
      </c>
      <c r="F43" s="127" t="s">
        <v>2250</v>
      </c>
      <c r="G43" s="148" t="s">
        <v>2251</v>
      </c>
      <c r="H43" s="132">
        <v>5010</v>
      </c>
      <c r="I43" s="127">
        <v>4700090084</v>
      </c>
      <c r="J43" s="141">
        <v>44909</v>
      </c>
      <c r="K43" s="134" t="s">
        <v>607</v>
      </c>
      <c r="L43" s="132">
        <v>62941</v>
      </c>
      <c r="M43" s="127">
        <v>25</v>
      </c>
      <c r="N43" s="134" t="s">
        <v>648</v>
      </c>
      <c r="O43" s="134">
        <v>21281</v>
      </c>
      <c r="P43" s="135"/>
      <c r="Q43" s="139">
        <v>536772.25</v>
      </c>
      <c r="R43" s="134" t="s">
        <v>609</v>
      </c>
      <c r="S43" s="141" t="s">
        <v>610</v>
      </c>
      <c r="T43" s="135"/>
      <c r="U43" s="141" t="s">
        <v>2252</v>
      </c>
      <c r="V43" s="134" t="s">
        <v>2164</v>
      </c>
      <c r="W43" s="137">
        <v>44904.291666666664</v>
      </c>
      <c r="X43" s="145">
        <v>44907</v>
      </c>
      <c r="Y43" s="145">
        <v>44907</v>
      </c>
      <c r="Z43" s="138" t="s">
        <v>628</v>
      </c>
      <c r="AA43" s="135"/>
      <c r="AB43" s="170">
        <v>44904</v>
      </c>
      <c r="AC43" s="134">
        <v>164056</v>
      </c>
      <c r="AD43" s="139">
        <v>2755</v>
      </c>
      <c r="AE43" s="144">
        <v>356.94</v>
      </c>
      <c r="AF43" s="139">
        <v>285.14</v>
      </c>
      <c r="AG43" s="144">
        <v>436.77</v>
      </c>
      <c r="AH43" s="144">
        <v>0</v>
      </c>
      <c r="AI43" s="144">
        <v>0</v>
      </c>
      <c r="AJ43" s="144">
        <v>0</v>
      </c>
      <c r="AK43" s="144">
        <v>0</v>
      </c>
      <c r="AL43" s="144">
        <v>0</v>
      </c>
      <c r="AM43" s="144">
        <v>0</v>
      </c>
      <c r="AN43" s="139">
        <v>526.21</v>
      </c>
      <c r="AO43" s="144">
        <v>0</v>
      </c>
      <c r="AP43" s="139">
        <v>25</v>
      </c>
      <c r="AQ43" s="139">
        <f t="shared" si="3"/>
        <v>4385.0599999999995</v>
      </c>
      <c r="AR43" s="139">
        <f t="shared" si="2"/>
        <v>4385.0599999999995</v>
      </c>
      <c r="AS43" s="135"/>
      <c r="AT43" s="134" t="s">
        <v>395</v>
      </c>
      <c r="AU43" s="149">
        <v>0.30555555555555552</v>
      </c>
      <c r="AV43" s="149">
        <v>0.4513888888888889</v>
      </c>
      <c r="AW43" s="135" t="s">
        <v>613</v>
      </c>
    </row>
    <row r="44" spans="1:49" x14ac:dyDescent="0.35">
      <c r="A44" s="146">
        <v>44901.960416666669</v>
      </c>
      <c r="B44" s="135"/>
      <c r="C44" s="127" t="s">
        <v>2254</v>
      </c>
      <c r="D44" s="123" t="s">
        <v>2165</v>
      </c>
      <c r="E44" s="127" t="s">
        <v>2109</v>
      </c>
      <c r="F44" s="127" t="s">
        <v>2257</v>
      </c>
      <c r="G44" s="148" t="s">
        <v>2258</v>
      </c>
      <c r="H44" s="132">
        <v>5003</v>
      </c>
      <c r="I44" s="127" t="s">
        <v>2259</v>
      </c>
      <c r="J44" s="141" t="s">
        <v>2119</v>
      </c>
      <c r="K44" s="134" t="s">
        <v>607</v>
      </c>
      <c r="L44" s="132">
        <v>62949</v>
      </c>
      <c r="M44" s="127">
        <v>1</v>
      </c>
      <c r="N44" s="134" t="s">
        <v>2175</v>
      </c>
      <c r="O44" s="134">
        <v>275</v>
      </c>
      <c r="P44" s="135"/>
      <c r="Q44" s="139">
        <v>14994.69</v>
      </c>
      <c r="R44" s="134" t="s">
        <v>2176</v>
      </c>
      <c r="S44" s="141" t="s">
        <v>610</v>
      </c>
      <c r="T44" s="135"/>
      <c r="U44" s="141" t="s">
        <v>2260</v>
      </c>
      <c r="V44" s="134" t="s">
        <v>623</v>
      </c>
      <c r="W44" s="137">
        <v>44904.541666666664</v>
      </c>
      <c r="X44" s="145">
        <v>44907</v>
      </c>
      <c r="Y44" s="145">
        <v>44907</v>
      </c>
      <c r="Z44" s="138" t="s">
        <v>628</v>
      </c>
      <c r="AA44" s="135"/>
      <c r="AB44" s="170">
        <v>44903</v>
      </c>
      <c r="AC44" s="134">
        <v>164003</v>
      </c>
      <c r="AD44" s="139">
        <v>191.98</v>
      </c>
      <c r="AE44" s="144">
        <v>0</v>
      </c>
      <c r="AF44" s="139">
        <v>114.06</v>
      </c>
      <c r="AG44" s="144">
        <v>0</v>
      </c>
      <c r="AH44" s="144">
        <v>0</v>
      </c>
      <c r="AI44" s="144">
        <v>0</v>
      </c>
      <c r="AJ44" s="144">
        <v>0</v>
      </c>
      <c r="AK44" s="144">
        <v>0</v>
      </c>
      <c r="AL44" s="144">
        <v>33.74</v>
      </c>
      <c r="AM44" s="144">
        <v>0</v>
      </c>
      <c r="AN44" s="139">
        <v>49.74</v>
      </c>
      <c r="AO44" s="139">
        <v>5.2239100000000001</v>
      </c>
      <c r="AP44" s="139">
        <v>25</v>
      </c>
      <c r="AQ44" s="139">
        <f t="shared" si="3"/>
        <v>414.52</v>
      </c>
      <c r="AR44" s="139">
        <f t="shared" si="2"/>
        <v>414.52</v>
      </c>
      <c r="AS44" s="135"/>
      <c r="AT44" s="134" t="s">
        <v>395</v>
      </c>
      <c r="AU44" s="149">
        <v>0.49305555555555558</v>
      </c>
      <c r="AV44" s="149">
        <v>0.625</v>
      </c>
      <c r="AW44" s="135" t="s">
        <v>613</v>
      </c>
    </row>
    <row r="45" spans="1:49" x14ac:dyDescent="0.35">
      <c r="A45" s="146">
        <v>44901.952777777777</v>
      </c>
      <c r="B45" s="135"/>
      <c r="C45" s="127" t="s">
        <v>2253</v>
      </c>
      <c r="D45" s="123" t="s">
        <v>2165</v>
      </c>
      <c r="E45" s="127" t="s">
        <v>2109</v>
      </c>
      <c r="F45" s="127" t="s">
        <v>2262</v>
      </c>
      <c r="G45" s="148" t="s">
        <v>2263</v>
      </c>
      <c r="H45" s="132">
        <v>5002</v>
      </c>
      <c r="I45" s="127" t="s">
        <v>2264</v>
      </c>
      <c r="J45" s="141" t="s">
        <v>2119</v>
      </c>
      <c r="K45" s="134" t="s">
        <v>607</v>
      </c>
      <c r="L45" s="132">
        <v>62948</v>
      </c>
      <c r="M45" s="127">
        <v>2</v>
      </c>
      <c r="N45" s="134" t="s">
        <v>2175</v>
      </c>
      <c r="O45" s="134">
        <v>348</v>
      </c>
      <c r="P45" s="135"/>
      <c r="Q45" s="139">
        <v>19636.5</v>
      </c>
      <c r="R45" s="134" t="s">
        <v>2176</v>
      </c>
      <c r="S45" s="141" t="s">
        <v>610</v>
      </c>
      <c r="T45" s="135"/>
      <c r="U45" s="141" t="s">
        <v>2265</v>
      </c>
      <c r="V45" s="134" t="s">
        <v>623</v>
      </c>
      <c r="W45" s="137">
        <v>44904.666666666664</v>
      </c>
      <c r="X45" s="145">
        <v>44907</v>
      </c>
      <c r="Y45" s="145">
        <v>44907</v>
      </c>
      <c r="Z45" s="138" t="s">
        <v>628</v>
      </c>
      <c r="AA45" s="135"/>
      <c r="AB45" s="170">
        <v>44903</v>
      </c>
      <c r="AC45" s="134">
        <v>164002</v>
      </c>
      <c r="AD45" s="139">
        <v>272.69</v>
      </c>
      <c r="AE45" s="144">
        <v>0</v>
      </c>
      <c r="AF45" s="139">
        <v>114.06</v>
      </c>
      <c r="AG45" s="144">
        <v>0</v>
      </c>
      <c r="AH45" s="144">
        <v>0</v>
      </c>
      <c r="AI45" s="144">
        <v>0</v>
      </c>
      <c r="AJ45" s="144">
        <v>0</v>
      </c>
      <c r="AK45" s="144">
        <v>0</v>
      </c>
      <c r="AL45" s="144">
        <v>41.97</v>
      </c>
      <c r="AM45" s="144">
        <v>0</v>
      </c>
      <c r="AN45" s="139">
        <v>61.87</v>
      </c>
      <c r="AO45" s="144">
        <v>5.2239100000000001</v>
      </c>
      <c r="AP45" s="139">
        <v>25</v>
      </c>
      <c r="AQ45" s="139">
        <f t="shared" si="3"/>
        <v>515.59</v>
      </c>
      <c r="AR45" s="139">
        <f t="shared" si="2"/>
        <v>515.59</v>
      </c>
      <c r="AS45" s="152"/>
      <c r="AT45" s="134" t="s">
        <v>395</v>
      </c>
      <c r="AU45" s="149">
        <v>0.49305555555555558</v>
      </c>
      <c r="AV45" s="149">
        <v>0.625</v>
      </c>
      <c r="AW45" s="135" t="s">
        <v>613</v>
      </c>
    </row>
    <row r="46" spans="1:49" x14ac:dyDescent="0.35">
      <c r="A46" s="146">
        <v>44902.627083333333</v>
      </c>
      <c r="B46" s="135"/>
      <c r="C46" s="127" t="s">
        <v>2255</v>
      </c>
      <c r="D46" s="123" t="s">
        <v>2245</v>
      </c>
      <c r="E46" s="127" t="s">
        <v>2109</v>
      </c>
      <c r="F46" s="127" t="s">
        <v>2266</v>
      </c>
      <c r="G46" s="148" t="s">
        <v>2267</v>
      </c>
      <c r="H46" s="132">
        <v>5010</v>
      </c>
      <c r="I46" s="127" t="s">
        <v>2268</v>
      </c>
      <c r="J46" s="141" t="s">
        <v>2119</v>
      </c>
      <c r="K46" s="134" t="s">
        <v>607</v>
      </c>
      <c r="L46" s="132">
        <v>62953</v>
      </c>
      <c r="M46" s="132">
        <v>1</v>
      </c>
      <c r="N46" s="134" t="s">
        <v>2175</v>
      </c>
      <c r="O46" s="134">
        <v>1870</v>
      </c>
      <c r="P46" s="135"/>
      <c r="Q46" s="139">
        <v>236377.09</v>
      </c>
      <c r="R46" s="134" t="s">
        <v>609</v>
      </c>
      <c r="S46" s="141" t="s">
        <v>610</v>
      </c>
      <c r="T46" s="135"/>
      <c r="U46" s="141" t="s">
        <v>2269</v>
      </c>
      <c r="V46" s="141" t="s">
        <v>2270</v>
      </c>
      <c r="W46" s="137">
        <v>44904.666666666664</v>
      </c>
      <c r="X46" s="145">
        <v>44907</v>
      </c>
      <c r="Y46" s="145">
        <v>44907</v>
      </c>
      <c r="Z46" s="138" t="s">
        <v>628</v>
      </c>
      <c r="AA46" s="135"/>
      <c r="AB46" s="170">
        <v>44903</v>
      </c>
      <c r="AC46" s="134">
        <v>164012</v>
      </c>
      <c r="AD46" s="139">
        <v>1990</v>
      </c>
      <c r="AE46" s="144">
        <v>0</v>
      </c>
      <c r="AF46" s="139">
        <v>171.09</v>
      </c>
      <c r="AG46" s="144">
        <v>136.38</v>
      </c>
      <c r="AH46" s="144">
        <v>0</v>
      </c>
      <c r="AI46" s="144">
        <v>0</v>
      </c>
      <c r="AJ46" s="144">
        <v>0</v>
      </c>
      <c r="AK46" s="144">
        <v>0</v>
      </c>
      <c r="AL46" s="144">
        <v>236.73</v>
      </c>
      <c r="AM46" s="144">
        <v>0</v>
      </c>
      <c r="AN46" s="139">
        <v>348.98</v>
      </c>
      <c r="AO46" s="144" t="s">
        <v>1028</v>
      </c>
      <c r="AP46" s="139">
        <v>25</v>
      </c>
      <c r="AQ46" s="139">
        <f t="shared" si="3"/>
        <v>2908.1800000000003</v>
      </c>
      <c r="AR46" s="139">
        <f t="shared" si="2"/>
        <v>2908.1800000000003</v>
      </c>
      <c r="AS46" s="152"/>
      <c r="AT46" s="134" t="s">
        <v>395</v>
      </c>
      <c r="AU46" s="149">
        <v>0.49305555555555558</v>
      </c>
      <c r="AV46" s="149">
        <v>0.625</v>
      </c>
      <c r="AW46" s="135" t="s">
        <v>613</v>
      </c>
    </row>
    <row r="47" spans="1:49" x14ac:dyDescent="0.35">
      <c r="A47" s="146">
        <v>44903.342361111114</v>
      </c>
      <c r="B47" s="135"/>
      <c r="C47" s="127" t="s">
        <v>2256</v>
      </c>
      <c r="D47" s="123" t="s">
        <v>2245</v>
      </c>
      <c r="E47" s="127" t="s">
        <v>2109</v>
      </c>
      <c r="F47" s="127" t="s">
        <v>2272</v>
      </c>
      <c r="G47" s="148" t="s">
        <v>2273</v>
      </c>
      <c r="H47" s="132">
        <v>5002</v>
      </c>
      <c r="I47" s="127" t="s">
        <v>2274</v>
      </c>
      <c r="J47" s="141" t="s">
        <v>2119</v>
      </c>
      <c r="K47" s="134" t="s">
        <v>607</v>
      </c>
      <c r="L47" s="132">
        <v>62963</v>
      </c>
      <c r="M47" s="132">
        <v>1</v>
      </c>
      <c r="N47" s="134" t="s">
        <v>2175</v>
      </c>
      <c r="O47" s="134">
        <v>2230</v>
      </c>
      <c r="P47" s="135"/>
      <c r="Q47" s="139">
        <v>523365.62</v>
      </c>
      <c r="R47" s="134" t="s">
        <v>609</v>
      </c>
      <c r="S47" s="141" t="s">
        <v>610</v>
      </c>
      <c r="T47" s="135"/>
      <c r="U47" s="141" t="s">
        <v>2275</v>
      </c>
      <c r="V47" s="141" t="s">
        <v>2276</v>
      </c>
      <c r="W47" s="137">
        <v>44907.5</v>
      </c>
      <c r="X47" s="145">
        <v>44908</v>
      </c>
      <c r="Y47" s="145">
        <v>44908</v>
      </c>
      <c r="Z47" s="138" t="s">
        <v>628</v>
      </c>
      <c r="AA47" s="135"/>
      <c r="AB47" s="170">
        <v>44904</v>
      </c>
      <c r="AC47" s="134">
        <v>164135</v>
      </c>
      <c r="AD47" s="139">
        <v>1990</v>
      </c>
      <c r="AE47" s="144">
        <v>0</v>
      </c>
      <c r="AF47" s="139">
        <v>171.09</v>
      </c>
      <c r="AG47" s="144">
        <v>423.37</v>
      </c>
      <c r="AH47" s="144">
        <v>0</v>
      </c>
      <c r="AI47" s="144">
        <v>0</v>
      </c>
      <c r="AJ47" s="144">
        <v>0</v>
      </c>
      <c r="AK47" s="144">
        <v>0</v>
      </c>
      <c r="AL47" s="144">
        <v>265.98</v>
      </c>
      <c r="AM47" s="144">
        <v>0</v>
      </c>
      <c r="AN47" s="139">
        <v>392.11</v>
      </c>
      <c r="AO47" s="144" t="s">
        <v>1028</v>
      </c>
      <c r="AP47" s="139">
        <v>25</v>
      </c>
      <c r="AQ47" s="139">
        <f t="shared" si="3"/>
        <v>3267.55</v>
      </c>
      <c r="AR47" s="139">
        <f t="shared" si="2"/>
        <v>3267.55</v>
      </c>
      <c r="AS47" s="152"/>
      <c r="AT47" s="134" t="s">
        <v>395</v>
      </c>
      <c r="AU47" s="149">
        <v>0.65972222222222221</v>
      </c>
      <c r="AV47" s="149">
        <v>0.70833333333333337</v>
      </c>
      <c r="AW47" s="135" t="s">
        <v>613</v>
      </c>
    </row>
    <row r="48" spans="1:49" x14ac:dyDescent="0.35">
      <c r="A48" s="146">
        <v>44903.431250000001</v>
      </c>
      <c r="B48" s="135"/>
      <c r="C48" s="127" t="s">
        <v>2261</v>
      </c>
      <c r="D48" s="123" t="s">
        <v>2172</v>
      </c>
      <c r="E48" s="127" t="s">
        <v>2109</v>
      </c>
      <c r="F48" s="127" t="s">
        <v>2277</v>
      </c>
      <c r="G48" s="148" t="s">
        <v>2278</v>
      </c>
      <c r="H48" s="132">
        <v>5010</v>
      </c>
      <c r="I48" s="127" t="s">
        <v>2279</v>
      </c>
      <c r="J48" s="141">
        <v>44910</v>
      </c>
      <c r="K48" s="134" t="s">
        <v>607</v>
      </c>
      <c r="L48" s="132">
        <v>62920</v>
      </c>
      <c r="M48" s="127">
        <v>6</v>
      </c>
      <c r="N48" s="134" t="s">
        <v>648</v>
      </c>
      <c r="O48" s="134">
        <v>25080</v>
      </c>
      <c r="P48" s="135"/>
      <c r="Q48" s="139">
        <v>331036.2</v>
      </c>
      <c r="R48" s="134" t="s">
        <v>609</v>
      </c>
      <c r="S48" s="141" t="s">
        <v>610</v>
      </c>
      <c r="T48" s="135"/>
      <c r="U48" s="141" t="s">
        <v>2280</v>
      </c>
      <c r="V48" s="141" t="s">
        <v>564</v>
      </c>
      <c r="W48" s="137">
        <v>44907.708333333336</v>
      </c>
      <c r="X48" s="145">
        <v>44908</v>
      </c>
      <c r="Y48" s="145">
        <v>44908</v>
      </c>
      <c r="Z48" s="138" t="s">
        <v>628</v>
      </c>
      <c r="AA48" s="135"/>
      <c r="AB48" s="170">
        <v>44907</v>
      </c>
      <c r="AC48" s="134">
        <v>164319</v>
      </c>
      <c r="AD48" s="139">
        <v>2755</v>
      </c>
      <c r="AE48" s="144">
        <v>319.38</v>
      </c>
      <c r="AF48" s="139">
        <v>285.14</v>
      </c>
      <c r="AG48" s="144">
        <v>68.19</v>
      </c>
      <c r="AH48" s="144">
        <v>0</v>
      </c>
      <c r="AI48" s="144">
        <v>0</v>
      </c>
      <c r="AJ48" s="144">
        <v>0</v>
      </c>
      <c r="AK48" s="144">
        <v>0</v>
      </c>
      <c r="AL48" s="144">
        <v>0</v>
      </c>
      <c r="AM48" s="144">
        <v>0</v>
      </c>
      <c r="AN48" s="139">
        <v>470.82</v>
      </c>
      <c r="AO48" s="144" t="s">
        <v>1028</v>
      </c>
      <c r="AP48" s="139">
        <v>25</v>
      </c>
      <c r="AQ48" s="139">
        <f t="shared" si="3"/>
        <v>3923.53</v>
      </c>
      <c r="AR48" s="139">
        <f t="shared" si="2"/>
        <v>3923.53</v>
      </c>
      <c r="AS48" s="152"/>
      <c r="AT48" s="134" t="s">
        <v>395</v>
      </c>
      <c r="AU48" s="149">
        <v>0.3888888888888889</v>
      </c>
      <c r="AV48" s="149">
        <v>0.51388888888888895</v>
      </c>
      <c r="AW48" s="135" t="s">
        <v>613</v>
      </c>
    </row>
    <row r="49" spans="1:49" x14ac:dyDescent="0.35">
      <c r="A49" s="146">
        <v>44903.431250000001</v>
      </c>
      <c r="B49" s="135"/>
      <c r="C49" s="127" t="s">
        <v>2261</v>
      </c>
      <c r="D49" s="123" t="s">
        <v>2172</v>
      </c>
      <c r="E49" s="127" t="s">
        <v>2109</v>
      </c>
      <c r="F49" s="127" t="s">
        <v>2277</v>
      </c>
      <c r="G49" s="148" t="s">
        <v>2278</v>
      </c>
      <c r="H49" s="132">
        <v>5010</v>
      </c>
      <c r="I49" s="127" t="s">
        <v>2279</v>
      </c>
      <c r="J49" s="141">
        <v>44910</v>
      </c>
      <c r="K49" s="134" t="s">
        <v>607</v>
      </c>
      <c r="L49" s="132">
        <v>62921</v>
      </c>
      <c r="M49" s="127">
        <v>6</v>
      </c>
      <c r="N49" s="134" t="s">
        <v>648</v>
      </c>
      <c r="O49" s="134">
        <v>25080</v>
      </c>
      <c r="P49" s="135"/>
      <c r="Q49" s="139">
        <v>168194.28</v>
      </c>
      <c r="R49" s="134" t="s">
        <v>609</v>
      </c>
      <c r="S49" s="141" t="s">
        <v>610</v>
      </c>
      <c r="T49" s="135"/>
      <c r="U49" s="141" t="s">
        <v>2280</v>
      </c>
      <c r="V49" s="141" t="s">
        <v>564</v>
      </c>
      <c r="W49" s="137">
        <v>44907.708333333336</v>
      </c>
      <c r="X49" s="145">
        <v>44908</v>
      </c>
      <c r="Y49" s="145">
        <v>44908</v>
      </c>
      <c r="Z49" s="138" t="s">
        <v>628</v>
      </c>
      <c r="AA49" s="135"/>
      <c r="AB49" s="170">
        <v>44907</v>
      </c>
      <c r="AC49" s="134">
        <v>164305</v>
      </c>
      <c r="AD49" s="139">
        <v>2755</v>
      </c>
      <c r="AE49" s="144">
        <v>319.38</v>
      </c>
      <c r="AF49" s="139">
        <v>285.14</v>
      </c>
      <c r="AG49" s="144">
        <v>68.19</v>
      </c>
      <c r="AH49" s="144">
        <v>0</v>
      </c>
      <c r="AI49" s="144">
        <v>0</v>
      </c>
      <c r="AJ49" s="144">
        <v>0</v>
      </c>
      <c r="AK49" s="144">
        <v>0</v>
      </c>
      <c r="AL49" s="144">
        <v>0</v>
      </c>
      <c r="AM49" s="144">
        <v>0</v>
      </c>
      <c r="AN49" s="139">
        <v>470.82</v>
      </c>
      <c r="AO49" s="144" t="s">
        <v>1028</v>
      </c>
      <c r="AP49" s="139">
        <v>25</v>
      </c>
      <c r="AQ49" s="139">
        <f t="shared" si="3"/>
        <v>3923.53</v>
      </c>
      <c r="AR49" s="139">
        <f t="shared" si="2"/>
        <v>3923.53</v>
      </c>
      <c r="AS49" s="152"/>
      <c r="AT49" s="134" t="s">
        <v>395</v>
      </c>
      <c r="AU49" s="149">
        <v>0.40972222222222227</v>
      </c>
      <c r="AV49" s="149">
        <v>0.58333333333333337</v>
      </c>
      <c r="AW49" s="135" t="s">
        <v>613</v>
      </c>
    </row>
    <row r="50" spans="1:49" x14ac:dyDescent="0.35">
      <c r="A50" s="146">
        <v>44907.696527777778</v>
      </c>
      <c r="B50" s="135"/>
      <c r="C50" s="127" t="s">
        <v>2271</v>
      </c>
      <c r="D50" s="123" t="s">
        <v>2172</v>
      </c>
      <c r="E50" s="127" t="s">
        <v>2109</v>
      </c>
      <c r="F50" s="148" t="s">
        <v>2283</v>
      </c>
      <c r="G50" s="148" t="s">
        <v>2284</v>
      </c>
      <c r="H50" s="132">
        <v>5014</v>
      </c>
      <c r="I50" s="127" t="s">
        <v>2285</v>
      </c>
      <c r="J50" s="141">
        <v>44909</v>
      </c>
      <c r="K50" s="134" t="s">
        <v>607</v>
      </c>
      <c r="L50" s="132">
        <v>62988</v>
      </c>
      <c r="M50" s="127">
        <v>99</v>
      </c>
      <c r="N50" s="134" t="s">
        <v>2175</v>
      </c>
      <c r="O50" s="134">
        <v>20059</v>
      </c>
      <c r="P50" s="135"/>
      <c r="Q50" s="139">
        <v>245695.73</v>
      </c>
      <c r="R50" s="134" t="s">
        <v>609</v>
      </c>
      <c r="S50" s="141" t="s">
        <v>610</v>
      </c>
      <c r="T50" s="135"/>
      <c r="U50" s="141" t="s">
        <v>2286</v>
      </c>
      <c r="V50" s="141" t="s">
        <v>2287</v>
      </c>
      <c r="W50" s="137">
        <v>44909.291666666664</v>
      </c>
      <c r="X50" s="145">
        <v>44909</v>
      </c>
      <c r="Y50" s="145">
        <v>44910</v>
      </c>
      <c r="Z50" s="138" t="s">
        <v>628</v>
      </c>
      <c r="AA50" s="135"/>
      <c r="AB50" s="170">
        <v>44908</v>
      </c>
      <c r="AC50" s="134">
        <v>164584</v>
      </c>
      <c r="AD50" s="139">
        <v>2755</v>
      </c>
      <c r="AE50" s="144">
        <v>327.27999999999997</v>
      </c>
      <c r="AF50" s="139">
        <v>285.14</v>
      </c>
      <c r="AG50" s="144">
        <v>145.69999999999999</v>
      </c>
      <c r="AH50" s="144">
        <v>0</v>
      </c>
      <c r="AI50" s="144">
        <v>0</v>
      </c>
      <c r="AJ50" s="144">
        <v>0</v>
      </c>
      <c r="AK50" s="144">
        <v>0</v>
      </c>
      <c r="AL50" s="144">
        <v>0</v>
      </c>
      <c r="AM50" s="144">
        <v>0</v>
      </c>
      <c r="AN50" s="139">
        <v>482.47</v>
      </c>
      <c r="AO50" s="144" t="s">
        <v>1028</v>
      </c>
      <c r="AP50" s="139">
        <v>25</v>
      </c>
      <c r="AQ50" s="139">
        <f t="shared" si="3"/>
        <v>4020.5899999999992</v>
      </c>
      <c r="AR50" s="139">
        <f t="shared" si="2"/>
        <v>4020.5899999999992</v>
      </c>
      <c r="AS50" s="152" t="s">
        <v>2295</v>
      </c>
      <c r="AT50" s="134" t="s">
        <v>395</v>
      </c>
      <c r="AU50" s="149">
        <v>0.35416666666666669</v>
      </c>
      <c r="AV50" s="149">
        <v>0.50347222222222221</v>
      </c>
      <c r="AW50" s="135" t="s">
        <v>2148</v>
      </c>
    </row>
    <row r="51" spans="1:49" x14ac:dyDescent="0.35">
      <c r="A51" s="146">
        <v>44907.696527777778</v>
      </c>
      <c r="B51" s="135"/>
      <c r="C51" s="127" t="s">
        <v>2271</v>
      </c>
      <c r="D51" s="123" t="s">
        <v>2172</v>
      </c>
      <c r="E51" s="127" t="s">
        <v>2109</v>
      </c>
      <c r="F51" s="148" t="s">
        <v>2283</v>
      </c>
      <c r="G51" s="148" t="s">
        <v>2284</v>
      </c>
      <c r="H51" s="132">
        <v>5014</v>
      </c>
      <c r="I51" s="127" t="s">
        <v>2285</v>
      </c>
      <c r="J51" s="141">
        <v>44909</v>
      </c>
      <c r="K51" s="134" t="s">
        <v>607</v>
      </c>
      <c r="L51" s="132">
        <v>62987</v>
      </c>
      <c r="M51" s="127">
        <v>99</v>
      </c>
      <c r="N51" s="134" t="s">
        <v>2175</v>
      </c>
      <c r="O51" s="134">
        <v>21514</v>
      </c>
      <c r="P51" s="135"/>
      <c r="Q51" s="139">
        <v>263344.59000000003</v>
      </c>
      <c r="R51" s="134" t="s">
        <v>609</v>
      </c>
      <c r="S51" s="141" t="s">
        <v>610</v>
      </c>
      <c r="T51" s="135"/>
      <c r="U51" s="141" t="s">
        <v>2286</v>
      </c>
      <c r="V51" s="141" t="s">
        <v>2287</v>
      </c>
      <c r="W51" s="137">
        <v>44909.291666666664</v>
      </c>
      <c r="X51" s="145">
        <v>44909</v>
      </c>
      <c r="Y51" s="145">
        <v>44911</v>
      </c>
      <c r="Z51" s="138" t="s">
        <v>628</v>
      </c>
      <c r="AA51" s="135"/>
      <c r="AB51" s="170">
        <v>44908</v>
      </c>
      <c r="AC51" s="134">
        <v>164583</v>
      </c>
      <c r="AD51" s="139">
        <v>2755</v>
      </c>
      <c r="AE51" s="144">
        <v>329.07</v>
      </c>
      <c r="AF51" s="139">
        <v>285.14</v>
      </c>
      <c r="AG51" s="144">
        <v>163.34</v>
      </c>
      <c r="AH51" s="144">
        <v>0</v>
      </c>
      <c r="AI51" s="144">
        <v>0</v>
      </c>
      <c r="AJ51" s="144">
        <v>0</v>
      </c>
      <c r="AK51" s="144">
        <v>0</v>
      </c>
      <c r="AL51" s="144">
        <v>0</v>
      </c>
      <c r="AM51" s="144">
        <v>0</v>
      </c>
      <c r="AN51" s="139">
        <v>485.12</v>
      </c>
      <c r="AO51" s="144" t="s">
        <v>1028</v>
      </c>
      <c r="AP51" s="139">
        <v>25</v>
      </c>
      <c r="AQ51" s="139">
        <f t="shared" si="3"/>
        <v>4042.67</v>
      </c>
      <c r="AR51" s="139">
        <f t="shared" si="2"/>
        <v>4042.67</v>
      </c>
      <c r="AS51" s="152" t="s">
        <v>2288</v>
      </c>
      <c r="AT51" s="134" t="s">
        <v>395</v>
      </c>
      <c r="AU51" s="149">
        <v>0.4861111111111111</v>
      </c>
      <c r="AV51" s="149">
        <v>0.78472222222222221</v>
      </c>
      <c r="AW51" s="135" t="s">
        <v>2148</v>
      </c>
    </row>
    <row r="52" spans="1:49" x14ac:dyDescent="0.35">
      <c r="A52" s="146">
        <v>44908.642361111109</v>
      </c>
      <c r="B52" s="135"/>
      <c r="C52" s="127" t="s">
        <v>2281</v>
      </c>
      <c r="D52" s="123" t="s">
        <v>2290</v>
      </c>
      <c r="E52" s="127" t="s">
        <v>2109</v>
      </c>
      <c r="F52" s="148" t="s">
        <v>2291</v>
      </c>
      <c r="G52" s="148" t="s">
        <v>2292</v>
      </c>
      <c r="H52" s="132">
        <v>5010</v>
      </c>
      <c r="I52" s="127">
        <v>4700086824</v>
      </c>
      <c r="J52" s="141" t="s">
        <v>2119</v>
      </c>
      <c r="K52" s="134" t="s">
        <v>607</v>
      </c>
      <c r="L52" s="132">
        <v>62997</v>
      </c>
      <c r="M52" s="127">
        <v>8</v>
      </c>
      <c r="N52" s="134" t="s">
        <v>2175</v>
      </c>
      <c r="O52" s="151">
        <v>1960</v>
      </c>
      <c r="P52" s="135"/>
      <c r="Q52" s="139">
        <v>454993.96</v>
      </c>
      <c r="R52" s="134" t="s">
        <v>609</v>
      </c>
      <c r="S52" s="141" t="s">
        <v>610</v>
      </c>
      <c r="T52" s="135"/>
      <c r="U52" s="141" t="s">
        <v>2293</v>
      </c>
      <c r="V52" s="141" t="s">
        <v>630</v>
      </c>
      <c r="W52" s="137">
        <v>44910.25</v>
      </c>
      <c r="X52" s="145">
        <v>44911</v>
      </c>
      <c r="Y52" s="145">
        <v>44911</v>
      </c>
      <c r="Z52" s="138" t="s">
        <v>628</v>
      </c>
      <c r="AA52" s="135"/>
      <c r="AB52" s="170">
        <v>44909</v>
      </c>
      <c r="AC52" s="134">
        <v>164759</v>
      </c>
      <c r="AD52" s="139">
        <v>1990</v>
      </c>
      <c r="AE52" s="144">
        <v>247.2</v>
      </c>
      <c r="AF52" s="139">
        <v>171.09</v>
      </c>
      <c r="AG52" s="144">
        <v>239.1</v>
      </c>
      <c r="AH52" s="144">
        <v>0</v>
      </c>
      <c r="AI52" s="144">
        <v>0</v>
      </c>
      <c r="AJ52" s="144">
        <v>0</v>
      </c>
      <c r="AK52" s="144">
        <v>0</v>
      </c>
      <c r="AL52" s="144">
        <v>0</v>
      </c>
      <c r="AM52" s="144">
        <v>0</v>
      </c>
      <c r="AN52" s="144">
        <v>364.42</v>
      </c>
      <c r="AO52" s="144" t="s">
        <v>1028</v>
      </c>
      <c r="AP52" s="139">
        <v>25</v>
      </c>
      <c r="AQ52" s="139">
        <f t="shared" si="3"/>
        <v>3036.81</v>
      </c>
      <c r="AR52" s="139">
        <f t="shared" si="2"/>
        <v>3036.81</v>
      </c>
      <c r="AS52" s="152"/>
      <c r="AT52" s="134" t="s">
        <v>395</v>
      </c>
      <c r="AU52" s="149">
        <v>0.41666666666666669</v>
      </c>
      <c r="AV52" s="149">
        <v>0.5625</v>
      </c>
      <c r="AW52" s="135" t="s">
        <v>613</v>
      </c>
    </row>
    <row r="53" spans="1:49" x14ac:dyDescent="0.35">
      <c r="A53" s="146">
        <v>44908.870138888888</v>
      </c>
      <c r="B53" s="135"/>
      <c r="C53" s="127" t="s">
        <v>2294</v>
      </c>
      <c r="D53" s="123" t="s">
        <v>634</v>
      </c>
      <c r="E53" s="127" t="s">
        <v>2109</v>
      </c>
      <c r="F53" s="148" t="s">
        <v>2296</v>
      </c>
      <c r="G53" s="148" t="s">
        <v>2297</v>
      </c>
      <c r="H53" s="132">
        <v>5010</v>
      </c>
      <c r="I53" s="127" t="s">
        <v>2298</v>
      </c>
      <c r="J53" s="141" t="s">
        <v>2119</v>
      </c>
      <c r="K53" s="134" t="s">
        <v>607</v>
      </c>
      <c r="L53" s="132">
        <v>63009</v>
      </c>
      <c r="M53" s="127">
        <v>29</v>
      </c>
      <c r="N53" s="134" t="s">
        <v>2134</v>
      </c>
      <c r="O53" s="151">
        <v>60260</v>
      </c>
      <c r="P53" s="135"/>
      <c r="Q53" s="139">
        <v>153104.82999999999</v>
      </c>
      <c r="R53" s="134" t="s">
        <v>609</v>
      </c>
      <c r="S53" s="141" t="s">
        <v>610</v>
      </c>
      <c r="T53" s="135"/>
      <c r="U53" s="141" t="s">
        <v>2299</v>
      </c>
      <c r="V53" s="141" t="s">
        <v>564</v>
      </c>
      <c r="W53" s="137">
        <v>44911.375</v>
      </c>
      <c r="X53" s="145">
        <v>44911</v>
      </c>
      <c r="Y53" s="145">
        <v>44911</v>
      </c>
      <c r="Z53" s="138" t="s">
        <v>628</v>
      </c>
      <c r="AA53" s="135"/>
      <c r="AB53" s="170">
        <v>44911</v>
      </c>
      <c r="AC53" s="134">
        <v>164931</v>
      </c>
      <c r="AD53" s="139">
        <v>2755</v>
      </c>
      <c r="AE53" s="144">
        <v>317.83999999999997</v>
      </c>
      <c r="AF53" s="139">
        <v>285.14</v>
      </c>
      <c r="AG53" s="144">
        <v>53.1</v>
      </c>
      <c r="AH53" s="144">
        <v>0</v>
      </c>
      <c r="AI53" s="144">
        <v>0</v>
      </c>
      <c r="AJ53" s="144">
        <v>0</v>
      </c>
      <c r="AK53" s="144">
        <v>0</v>
      </c>
      <c r="AL53" s="144">
        <v>0</v>
      </c>
      <c r="AM53" s="144">
        <v>0</v>
      </c>
      <c r="AN53" s="144">
        <v>468.56</v>
      </c>
      <c r="AO53" s="144" t="s">
        <v>1028</v>
      </c>
      <c r="AP53" s="139">
        <v>25</v>
      </c>
      <c r="AQ53" s="139">
        <f t="shared" si="3"/>
        <v>3904.64</v>
      </c>
      <c r="AR53" s="139">
        <f t="shared" si="2"/>
        <v>3904.64</v>
      </c>
      <c r="AS53" s="152"/>
      <c r="AT53" s="134" t="s">
        <v>395</v>
      </c>
      <c r="AU53" s="149">
        <v>0.625</v>
      </c>
      <c r="AV53" s="149">
        <v>0.69444444444444453</v>
      </c>
      <c r="AW53" s="135" t="s">
        <v>613</v>
      </c>
    </row>
    <row r="54" spans="1:49" x14ac:dyDescent="0.35">
      <c r="A54" s="146">
        <v>44908.642361111109</v>
      </c>
      <c r="B54" s="135"/>
      <c r="C54" s="127" t="s">
        <v>2282</v>
      </c>
      <c r="D54" s="123" t="s">
        <v>2290</v>
      </c>
      <c r="E54" s="127" t="s">
        <v>2109</v>
      </c>
      <c r="F54" s="148" t="s">
        <v>2300</v>
      </c>
      <c r="G54" s="148" t="s">
        <v>2301</v>
      </c>
      <c r="H54" s="132">
        <v>5014</v>
      </c>
      <c r="I54" s="127">
        <v>4700089314</v>
      </c>
      <c r="J54" s="141" t="s">
        <v>2119</v>
      </c>
      <c r="K54" s="134" t="s">
        <v>607</v>
      </c>
      <c r="L54" s="132">
        <v>62996</v>
      </c>
      <c r="M54" s="127">
        <v>1</v>
      </c>
      <c r="N54" s="134" t="s">
        <v>2175</v>
      </c>
      <c r="O54" s="134">
        <v>221</v>
      </c>
      <c r="P54" s="135"/>
      <c r="Q54" s="139">
        <v>21097.1</v>
      </c>
      <c r="R54" s="134" t="s">
        <v>2176</v>
      </c>
      <c r="S54" s="141" t="s">
        <v>610</v>
      </c>
      <c r="T54" s="135"/>
      <c r="U54" s="141" t="s">
        <v>2302</v>
      </c>
      <c r="V54" s="141" t="s">
        <v>644</v>
      </c>
      <c r="W54" s="137">
        <v>44911.5</v>
      </c>
      <c r="X54" s="145">
        <v>44914</v>
      </c>
      <c r="Y54" s="145">
        <v>44914</v>
      </c>
      <c r="Z54" s="138" t="s">
        <v>628</v>
      </c>
      <c r="AA54" s="135"/>
      <c r="AB54" s="170">
        <v>44910</v>
      </c>
      <c r="AC54" s="134">
        <v>164912</v>
      </c>
      <c r="AD54" s="139">
        <v>175.75</v>
      </c>
      <c r="AE54" s="144">
        <v>0</v>
      </c>
      <c r="AF54" s="139">
        <v>114.06</v>
      </c>
      <c r="AG54" s="144">
        <v>0</v>
      </c>
      <c r="AH54" s="144">
        <v>0</v>
      </c>
      <c r="AI54" s="144">
        <v>0</v>
      </c>
      <c r="AJ54" s="144">
        <v>0</v>
      </c>
      <c r="AK54" s="144">
        <v>0</v>
      </c>
      <c r="AL54" s="144">
        <v>32.090000000000003</v>
      </c>
      <c r="AM54" s="144">
        <v>0</v>
      </c>
      <c r="AN54" s="139">
        <v>47.3</v>
      </c>
      <c r="AO54" s="144">
        <v>5.30159</v>
      </c>
      <c r="AP54" s="139">
        <v>25</v>
      </c>
      <c r="AQ54" s="139">
        <f t="shared" si="3"/>
        <v>394.2</v>
      </c>
      <c r="AR54" s="139">
        <f t="shared" si="2"/>
        <v>394.2</v>
      </c>
      <c r="AS54" s="152" t="s">
        <v>2303</v>
      </c>
      <c r="AT54" s="134" t="s">
        <v>395</v>
      </c>
      <c r="AU54" s="149">
        <v>0.36805555555555558</v>
      </c>
      <c r="AV54" s="149">
        <v>0.72916666666666663</v>
      </c>
      <c r="AW54" s="135" t="s">
        <v>613</v>
      </c>
    </row>
    <row r="55" spans="1:49" x14ac:dyDescent="0.35">
      <c r="A55" s="146">
        <v>44908.643055555556</v>
      </c>
      <c r="B55" s="135"/>
      <c r="C55" s="127" t="s">
        <v>2289</v>
      </c>
      <c r="D55" s="123" t="s">
        <v>2290</v>
      </c>
      <c r="E55" s="127" t="s">
        <v>2109</v>
      </c>
      <c r="F55" s="148" t="s">
        <v>2304</v>
      </c>
      <c r="G55" s="148" t="s">
        <v>2305</v>
      </c>
      <c r="H55" s="132">
        <v>5010</v>
      </c>
      <c r="I55" s="127">
        <v>4700089717</v>
      </c>
      <c r="J55" s="141" t="s">
        <v>2119</v>
      </c>
      <c r="K55" s="134" t="s">
        <v>607</v>
      </c>
      <c r="L55" s="132">
        <v>62999</v>
      </c>
      <c r="M55" s="127">
        <v>8</v>
      </c>
      <c r="N55" s="134" t="s">
        <v>2175</v>
      </c>
      <c r="O55" s="134">
        <v>1835</v>
      </c>
      <c r="P55" s="135"/>
      <c r="Q55" s="139">
        <v>353470.26</v>
      </c>
      <c r="R55" s="134" t="s">
        <v>609</v>
      </c>
      <c r="S55" s="141" t="s">
        <v>610</v>
      </c>
      <c r="T55" s="135"/>
      <c r="U55" s="141" t="s">
        <v>2306</v>
      </c>
      <c r="V55" s="141" t="s">
        <v>630</v>
      </c>
      <c r="W55" s="137">
        <v>44911.5</v>
      </c>
      <c r="X55" s="145">
        <v>44914</v>
      </c>
      <c r="Y55" s="145">
        <v>44914</v>
      </c>
      <c r="Z55" s="138" t="s">
        <v>628</v>
      </c>
      <c r="AA55" s="135"/>
      <c r="AB55" s="170">
        <v>44910</v>
      </c>
      <c r="AC55" s="134">
        <v>164910</v>
      </c>
      <c r="AD55" s="139">
        <v>1735</v>
      </c>
      <c r="AE55" s="144">
        <v>0</v>
      </c>
      <c r="AF55" s="144">
        <v>114.06</v>
      </c>
      <c r="AG55" s="144">
        <v>523.25</v>
      </c>
      <c r="AH55" s="144">
        <v>0</v>
      </c>
      <c r="AI55" s="144">
        <v>0</v>
      </c>
      <c r="AJ55" s="135"/>
      <c r="AK55" s="144">
        <v>244.35</v>
      </c>
      <c r="AL55" s="144">
        <v>0</v>
      </c>
      <c r="AM55" s="144">
        <v>0</v>
      </c>
      <c r="AN55" s="144">
        <v>360.23</v>
      </c>
      <c r="AO55" s="144">
        <v>0</v>
      </c>
      <c r="AP55" s="139">
        <v>25</v>
      </c>
      <c r="AQ55" s="139">
        <f t="shared" si="3"/>
        <v>3001.89</v>
      </c>
      <c r="AR55" s="139">
        <f t="shared" si="2"/>
        <v>3001.89</v>
      </c>
      <c r="AS55" s="152"/>
      <c r="AT55" s="134" t="s">
        <v>395</v>
      </c>
      <c r="AU55" s="149">
        <v>0.36805555555555558</v>
      </c>
      <c r="AV55" s="149">
        <v>0.72916666666666663</v>
      </c>
      <c r="AW55" s="135" t="s">
        <v>613</v>
      </c>
    </row>
    <row r="56" spans="1:49" x14ac:dyDescent="0.35">
      <c r="A56" s="129">
        <v>44908.870138888888</v>
      </c>
      <c r="B56" s="135"/>
      <c r="C56" s="127" t="s">
        <v>2294</v>
      </c>
      <c r="D56" s="124" t="s">
        <v>634</v>
      </c>
      <c r="E56" s="127" t="s">
        <v>2109</v>
      </c>
      <c r="F56" s="153" t="s">
        <v>2296</v>
      </c>
      <c r="G56" s="153" t="s">
        <v>2297</v>
      </c>
      <c r="H56" s="127">
        <v>5010</v>
      </c>
      <c r="I56" s="127" t="s">
        <v>2298</v>
      </c>
      <c r="J56" s="141" t="s">
        <v>2119</v>
      </c>
      <c r="K56" s="134" t="s">
        <v>607</v>
      </c>
      <c r="L56" s="127">
        <v>63010</v>
      </c>
      <c r="M56" s="127">
        <v>29</v>
      </c>
      <c r="N56" s="134" t="s">
        <v>2134</v>
      </c>
      <c r="O56" s="151">
        <v>60260</v>
      </c>
      <c r="P56" s="135"/>
      <c r="Q56" s="139">
        <v>153104.82999999999</v>
      </c>
      <c r="R56" s="134" t="s">
        <v>609</v>
      </c>
      <c r="S56" s="141" t="s">
        <v>610</v>
      </c>
      <c r="T56" s="135"/>
      <c r="U56" s="141" t="s">
        <v>2299</v>
      </c>
      <c r="V56" s="141" t="s">
        <v>564</v>
      </c>
      <c r="W56" s="137">
        <v>44911.625</v>
      </c>
      <c r="X56" s="145">
        <v>44914</v>
      </c>
      <c r="Y56" s="145">
        <v>44914</v>
      </c>
      <c r="Z56" s="138" t="s">
        <v>628</v>
      </c>
      <c r="AA56" s="135"/>
      <c r="AB56" s="170">
        <v>44911</v>
      </c>
      <c r="AC56" s="134">
        <v>164933</v>
      </c>
      <c r="AD56" s="139">
        <v>2755</v>
      </c>
      <c r="AE56" s="139">
        <v>317.83999999999997</v>
      </c>
      <c r="AF56" s="139">
        <v>285.14</v>
      </c>
      <c r="AG56" s="139">
        <v>53.1</v>
      </c>
      <c r="AH56" s="139">
        <v>0</v>
      </c>
      <c r="AI56" s="139">
        <v>0</v>
      </c>
      <c r="AJ56" s="139">
        <v>0</v>
      </c>
      <c r="AK56" s="139">
        <v>0</v>
      </c>
      <c r="AL56" s="139">
        <v>0</v>
      </c>
      <c r="AM56" s="139">
        <v>0</v>
      </c>
      <c r="AN56" s="139">
        <v>468.56</v>
      </c>
      <c r="AO56" s="139" t="s">
        <v>1028</v>
      </c>
      <c r="AP56" s="139">
        <v>25</v>
      </c>
      <c r="AQ56" s="139">
        <f t="shared" si="3"/>
        <v>3904.64</v>
      </c>
      <c r="AR56" s="139">
        <f t="shared" si="2"/>
        <v>3904.64</v>
      </c>
      <c r="AS56" s="152"/>
      <c r="AT56" s="134" t="s">
        <v>395</v>
      </c>
      <c r="AU56" s="149">
        <v>0.34722222222222227</v>
      </c>
      <c r="AV56" s="149">
        <v>0.4861111111111111</v>
      </c>
      <c r="AW56" s="135" t="s">
        <v>613</v>
      </c>
    </row>
    <row r="57" spans="1:49" x14ac:dyDescent="0.35">
      <c r="A57" s="129">
        <v>44908.870138888888</v>
      </c>
      <c r="B57" s="135"/>
      <c r="C57" s="127" t="s">
        <v>2294</v>
      </c>
      <c r="D57" s="124" t="s">
        <v>634</v>
      </c>
      <c r="E57" s="127" t="s">
        <v>2109</v>
      </c>
      <c r="F57" s="153" t="s">
        <v>2296</v>
      </c>
      <c r="G57" s="153" t="s">
        <v>2297</v>
      </c>
      <c r="H57" s="127">
        <v>5010</v>
      </c>
      <c r="I57" s="127" t="s">
        <v>2298</v>
      </c>
      <c r="J57" s="141" t="s">
        <v>2119</v>
      </c>
      <c r="K57" s="134" t="s">
        <v>607</v>
      </c>
      <c r="L57" s="127">
        <v>63007</v>
      </c>
      <c r="M57" s="127">
        <v>29</v>
      </c>
      <c r="N57" s="134" t="s">
        <v>2134</v>
      </c>
      <c r="O57" s="151">
        <v>60260</v>
      </c>
      <c r="P57" s="135"/>
      <c r="Q57" s="139">
        <v>153106.35999999999</v>
      </c>
      <c r="R57" s="134" t="s">
        <v>609</v>
      </c>
      <c r="S57" s="141" t="s">
        <v>610</v>
      </c>
      <c r="T57" s="135"/>
      <c r="U57" s="141" t="s">
        <v>2299</v>
      </c>
      <c r="V57" s="141" t="s">
        <v>564</v>
      </c>
      <c r="W57" s="137">
        <v>44911.458333333336</v>
      </c>
      <c r="X57" s="145">
        <v>44914</v>
      </c>
      <c r="Y57" s="145">
        <v>44914</v>
      </c>
      <c r="Z57" s="138" t="s">
        <v>628</v>
      </c>
      <c r="AA57" s="135"/>
      <c r="AB57" s="170">
        <v>44910</v>
      </c>
      <c r="AC57" s="134">
        <v>164932</v>
      </c>
      <c r="AD57" s="139">
        <v>2755</v>
      </c>
      <c r="AE57" s="139">
        <v>317.83999999999997</v>
      </c>
      <c r="AF57" s="139">
        <v>285.14</v>
      </c>
      <c r="AG57" s="139">
        <v>53.1</v>
      </c>
      <c r="AH57" s="139">
        <v>0</v>
      </c>
      <c r="AI57" s="139">
        <v>0</v>
      </c>
      <c r="AJ57" s="139">
        <v>0</v>
      </c>
      <c r="AK57" s="139">
        <v>0</v>
      </c>
      <c r="AL57" s="139">
        <v>0</v>
      </c>
      <c r="AM57" s="139">
        <v>0</v>
      </c>
      <c r="AN57" s="139">
        <v>468.56</v>
      </c>
      <c r="AO57" s="139" t="s">
        <v>1028</v>
      </c>
      <c r="AP57" s="139">
        <v>25</v>
      </c>
      <c r="AQ57" s="139">
        <f t="shared" si="3"/>
        <v>3904.64</v>
      </c>
      <c r="AR57" s="139">
        <f t="shared" si="2"/>
        <v>3904.64</v>
      </c>
      <c r="AS57" s="152"/>
      <c r="AT57" s="134" t="s">
        <v>395</v>
      </c>
      <c r="AU57" s="149">
        <v>0.34027777777777773</v>
      </c>
      <c r="AV57" s="149">
        <v>0.41666666666666669</v>
      </c>
      <c r="AW57" s="135" t="s">
        <v>613</v>
      </c>
    </row>
    <row r="58" spans="1:49" x14ac:dyDescent="0.35">
      <c r="A58" s="129">
        <v>44908.870138888888</v>
      </c>
      <c r="B58" s="135"/>
      <c r="C58" s="127" t="s">
        <v>2294</v>
      </c>
      <c r="D58" s="124" t="s">
        <v>634</v>
      </c>
      <c r="E58" s="127" t="s">
        <v>2109</v>
      </c>
      <c r="F58" s="153" t="s">
        <v>2296</v>
      </c>
      <c r="G58" s="153" t="s">
        <v>2297</v>
      </c>
      <c r="H58" s="127">
        <v>5010</v>
      </c>
      <c r="I58" s="127" t="s">
        <v>2298</v>
      </c>
      <c r="J58" s="141" t="s">
        <v>2119</v>
      </c>
      <c r="K58" s="134" t="s">
        <v>607</v>
      </c>
      <c r="L58" s="127">
        <v>63008</v>
      </c>
      <c r="M58" s="127">
        <v>29</v>
      </c>
      <c r="N58" s="134" t="s">
        <v>2134</v>
      </c>
      <c r="O58" s="151">
        <v>60260</v>
      </c>
      <c r="P58" s="135"/>
      <c r="Q58" s="139">
        <v>153104.82999999999</v>
      </c>
      <c r="R58" s="134" t="s">
        <v>609</v>
      </c>
      <c r="S58" s="141" t="s">
        <v>610</v>
      </c>
      <c r="T58" s="135"/>
      <c r="U58" s="141" t="s">
        <v>2299</v>
      </c>
      <c r="V58" s="141" t="s">
        <v>564</v>
      </c>
      <c r="W58" s="137">
        <v>44914.291666666664</v>
      </c>
      <c r="X58" s="145">
        <v>44914</v>
      </c>
      <c r="Y58" s="145">
        <v>44914</v>
      </c>
      <c r="Z58" s="138" t="s">
        <v>628</v>
      </c>
      <c r="AA58" s="135"/>
      <c r="AB58" s="170">
        <v>44911</v>
      </c>
      <c r="AC58" s="134">
        <v>165052</v>
      </c>
      <c r="AD58" s="139">
        <v>2755</v>
      </c>
      <c r="AE58" s="139">
        <v>317.83999999999997</v>
      </c>
      <c r="AF58" s="139">
        <v>285.14</v>
      </c>
      <c r="AG58" s="139">
        <v>53.1</v>
      </c>
      <c r="AH58" s="139">
        <v>0</v>
      </c>
      <c r="AI58" s="139">
        <v>0</v>
      </c>
      <c r="AJ58" s="139">
        <v>0</v>
      </c>
      <c r="AK58" s="139">
        <v>0</v>
      </c>
      <c r="AL58" s="139">
        <v>0</v>
      </c>
      <c r="AM58" s="139">
        <v>0</v>
      </c>
      <c r="AN58" s="139">
        <v>468.56</v>
      </c>
      <c r="AO58" s="139" t="s">
        <v>1028</v>
      </c>
      <c r="AP58" s="139">
        <v>25</v>
      </c>
      <c r="AQ58" s="139">
        <f t="shared" si="3"/>
        <v>3904.64</v>
      </c>
      <c r="AR58" s="139">
        <f t="shared" si="2"/>
        <v>3904.64</v>
      </c>
      <c r="AS58" s="135"/>
      <c r="AT58" s="134" t="s">
        <v>395</v>
      </c>
      <c r="AU58" s="149">
        <v>0.54166666666666663</v>
      </c>
      <c r="AV58" s="149">
        <v>0.61805555555555558</v>
      </c>
      <c r="AW58" s="135" t="s">
        <v>613</v>
      </c>
    </row>
    <row r="59" spans="1:49" x14ac:dyDescent="0.35">
      <c r="A59" s="129">
        <v>44908.870138888888</v>
      </c>
      <c r="B59" s="135"/>
      <c r="C59" s="127" t="s">
        <v>2294</v>
      </c>
      <c r="D59" s="124" t="s">
        <v>634</v>
      </c>
      <c r="E59" s="127" t="s">
        <v>2109</v>
      </c>
      <c r="F59" s="153" t="s">
        <v>2296</v>
      </c>
      <c r="G59" s="153" t="s">
        <v>2297</v>
      </c>
      <c r="H59" s="127">
        <v>5010</v>
      </c>
      <c r="I59" s="127" t="s">
        <v>2298</v>
      </c>
      <c r="J59" s="141" t="s">
        <v>2119</v>
      </c>
      <c r="K59" s="134" t="s">
        <v>607</v>
      </c>
      <c r="L59" s="127">
        <v>63006</v>
      </c>
      <c r="M59" s="127">
        <v>29</v>
      </c>
      <c r="N59" s="134" t="s">
        <v>2134</v>
      </c>
      <c r="O59" s="151">
        <v>60260</v>
      </c>
      <c r="P59" s="135"/>
      <c r="Q59" s="139">
        <v>149545.18</v>
      </c>
      <c r="R59" s="134" t="s">
        <v>609</v>
      </c>
      <c r="S59" s="141" t="s">
        <v>610</v>
      </c>
      <c r="T59" s="135"/>
      <c r="U59" s="141" t="s">
        <v>2299</v>
      </c>
      <c r="V59" s="141" t="s">
        <v>564</v>
      </c>
      <c r="W59" s="137">
        <v>44914.375</v>
      </c>
      <c r="X59" s="145">
        <v>44914</v>
      </c>
      <c r="Y59" s="145">
        <v>44914</v>
      </c>
      <c r="Z59" s="138" t="s">
        <v>628</v>
      </c>
      <c r="AA59" s="135"/>
      <c r="AB59" s="170">
        <v>44911</v>
      </c>
      <c r="AC59" s="134">
        <v>165053</v>
      </c>
      <c r="AD59" s="139">
        <v>2755</v>
      </c>
      <c r="AE59" s="139">
        <v>317.83999999999997</v>
      </c>
      <c r="AF59" s="139">
        <v>285.14</v>
      </c>
      <c r="AG59" s="139">
        <v>53.1</v>
      </c>
      <c r="AH59" s="139">
        <v>0</v>
      </c>
      <c r="AI59" s="139">
        <v>0</v>
      </c>
      <c r="AJ59" s="139">
        <v>0</v>
      </c>
      <c r="AK59" s="139">
        <v>0</v>
      </c>
      <c r="AL59" s="139">
        <v>0</v>
      </c>
      <c r="AM59" s="139">
        <v>0</v>
      </c>
      <c r="AN59" s="139">
        <v>468.56</v>
      </c>
      <c r="AO59" s="139" t="s">
        <v>1028</v>
      </c>
      <c r="AP59" s="139">
        <v>25</v>
      </c>
      <c r="AQ59" s="139">
        <f t="shared" si="3"/>
        <v>3904.64</v>
      </c>
      <c r="AR59" s="139">
        <f t="shared" si="2"/>
        <v>3904.64</v>
      </c>
      <c r="AS59" s="135"/>
      <c r="AT59" s="134" t="s">
        <v>395</v>
      </c>
      <c r="AU59" s="149">
        <v>0.6875</v>
      </c>
      <c r="AV59" s="149">
        <v>0.79166666666666663</v>
      </c>
      <c r="AW59" s="135" t="s">
        <v>613</v>
      </c>
    </row>
    <row r="60" spans="1:49" x14ac:dyDescent="0.35">
      <c r="A60" s="154">
        <v>44911.506944444445</v>
      </c>
      <c r="B60" s="135"/>
      <c r="C60" s="124" t="s">
        <v>2321</v>
      </c>
      <c r="D60" s="124" t="s">
        <v>2308</v>
      </c>
      <c r="E60" s="124" t="s">
        <v>2109</v>
      </c>
      <c r="F60" s="158" t="s">
        <v>2309</v>
      </c>
      <c r="G60" s="158" t="s">
        <v>2310</v>
      </c>
      <c r="H60" s="124">
        <v>5013</v>
      </c>
      <c r="I60" s="124" t="s">
        <v>2311</v>
      </c>
      <c r="J60" s="155">
        <v>44918</v>
      </c>
      <c r="K60" s="152" t="s">
        <v>607</v>
      </c>
      <c r="L60" s="124">
        <v>63044</v>
      </c>
      <c r="M60" s="124" t="s">
        <v>2315</v>
      </c>
      <c r="N60" s="152" t="s">
        <v>2312</v>
      </c>
      <c r="O60" s="156">
        <v>3565.0990000000002</v>
      </c>
      <c r="P60" s="135"/>
      <c r="Q60" s="157">
        <v>104309.3</v>
      </c>
      <c r="R60" s="152" t="s">
        <v>609</v>
      </c>
      <c r="S60" s="155" t="s">
        <v>610</v>
      </c>
      <c r="T60" s="135"/>
      <c r="U60" s="155" t="s">
        <v>2313</v>
      </c>
      <c r="V60" s="155" t="s">
        <v>615</v>
      </c>
      <c r="W60" s="137">
        <v>44915.291666666664</v>
      </c>
      <c r="X60" s="145">
        <v>44915</v>
      </c>
      <c r="Y60" s="145">
        <v>44915</v>
      </c>
      <c r="Z60" s="159" t="s">
        <v>628</v>
      </c>
      <c r="AA60" s="135"/>
      <c r="AB60" s="145">
        <v>44914</v>
      </c>
      <c r="AC60" s="152">
        <v>165203</v>
      </c>
      <c r="AD60" s="157">
        <v>2755</v>
      </c>
      <c r="AE60" s="157">
        <v>359.56</v>
      </c>
      <c r="AF60" s="157">
        <v>405.31</v>
      </c>
      <c r="AG60" s="157">
        <v>4.3099999999999996</v>
      </c>
      <c r="AH60" s="157">
        <v>338</v>
      </c>
      <c r="AI60" s="157">
        <v>0</v>
      </c>
      <c r="AJ60" s="157">
        <v>0</v>
      </c>
      <c r="AK60" s="157">
        <v>0</v>
      </c>
      <c r="AL60" s="157">
        <v>0</v>
      </c>
      <c r="AM60" s="157">
        <v>0</v>
      </c>
      <c r="AN60" s="157">
        <v>530.07000000000005</v>
      </c>
      <c r="AO60" s="157" t="s">
        <v>1028</v>
      </c>
      <c r="AP60" s="157">
        <v>25</v>
      </c>
      <c r="AQ60" s="157">
        <f t="shared" si="3"/>
        <v>4417.25</v>
      </c>
      <c r="AR60" s="157">
        <f t="shared" si="2"/>
        <v>4417.25</v>
      </c>
      <c r="AS60" s="152"/>
      <c r="AT60" s="152" t="s">
        <v>395</v>
      </c>
      <c r="AU60" s="149">
        <v>0.45833333333333331</v>
      </c>
      <c r="AV60" s="149">
        <v>0.875</v>
      </c>
      <c r="AW60" s="135" t="s">
        <v>613</v>
      </c>
    </row>
    <row r="61" spans="1:49" x14ac:dyDescent="0.35">
      <c r="A61" s="154">
        <v>44911.506944444445</v>
      </c>
      <c r="B61" s="135"/>
      <c r="C61" s="124" t="s">
        <v>2321</v>
      </c>
      <c r="D61" s="124" t="s">
        <v>2308</v>
      </c>
      <c r="E61" s="124" t="s">
        <v>2109</v>
      </c>
      <c r="F61" s="158" t="s">
        <v>2309</v>
      </c>
      <c r="G61" s="158" t="s">
        <v>2310</v>
      </c>
      <c r="H61" s="124">
        <v>5013</v>
      </c>
      <c r="I61" s="124" t="s">
        <v>2311</v>
      </c>
      <c r="J61" s="155">
        <v>44918</v>
      </c>
      <c r="K61" s="152" t="s">
        <v>607</v>
      </c>
      <c r="L61" s="124">
        <v>63047</v>
      </c>
      <c r="M61" s="124" t="s">
        <v>2315</v>
      </c>
      <c r="N61" s="152" t="s">
        <v>2312</v>
      </c>
      <c r="O61" s="156">
        <v>16907</v>
      </c>
      <c r="P61" s="135"/>
      <c r="Q61" s="157">
        <v>430615.12</v>
      </c>
      <c r="R61" s="152" t="s">
        <v>609</v>
      </c>
      <c r="S61" s="155" t="s">
        <v>610</v>
      </c>
      <c r="T61" s="135"/>
      <c r="U61" s="155" t="s">
        <v>2313</v>
      </c>
      <c r="V61" s="155" t="s">
        <v>615</v>
      </c>
      <c r="W61" s="137">
        <v>44915.291666666664</v>
      </c>
      <c r="X61" s="145">
        <v>44915</v>
      </c>
      <c r="Y61" s="145">
        <v>44915</v>
      </c>
      <c r="Z61" s="159" t="s">
        <v>628</v>
      </c>
      <c r="AA61" s="135"/>
      <c r="AB61" s="145">
        <v>44914</v>
      </c>
      <c r="AC61" s="152">
        <v>165204</v>
      </c>
      <c r="AD61" s="157">
        <v>2755</v>
      </c>
      <c r="AE61" s="157">
        <v>359.56</v>
      </c>
      <c r="AF61" s="157">
        <v>405.31</v>
      </c>
      <c r="AG61" s="157">
        <v>4.3099999999999996</v>
      </c>
      <c r="AH61" s="157">
        <v>338</v>
      </c>
      <c r="AI61" s="157">
        <v>0</v>
      </c>
      <c r="AJ61" s="157">
        <v>0</v>
      </c>
      <c r="AK61" s="157">
        <v>0</v>
      </c>
      <c r="AL61" s="157">
        <v>0</v>
      </c>
      <c r="AM61" s="157">
        <v>0</v>
      </c>
      <c r="AN61" s="160">
        <v>530.07000000000005</v>
      </c>
      <c r="AO61" s="157" t="s">
        <v>1028</v>
      </c>
      <c r="AP61" s="157">
        <v>25</v>
      </c>
      <c r="AQ61" s="157">
        <f t="shared" si="3"/>
        <v>4417.25</v>
      </c>
      <c r="AR61" s="157">
        <f t="shared" si="2"/>
        <v>4417.25</v>
      </c>
      <c r="AS61" s="152"/>
      <c r="AT61" s="152" t="s">
        <v>395</v>
      </c>
      <c r="AU61" s="149">
        <v>0.45833333333333331</v>
      </c>
      <c r="AV61" s="149">
        <v>0.875</v>
      </c>
      <c r="AW61" s="135" t="s">
        <v>613</v>
      </c>
    </row>
    <row r="62" spans="1:49" x14ac:dyDescent="0.35">
      <c r="A62" s="129">
        <v>44911.698611111111</v>
      </c>
      <c r="B62" s="135"/>
      <c r="C62" s="127" t="s">
        <v>2327</v>
      </c>
      <c r="D62" s="124" t="s">
        <v>2123</v>
      </c>
      <c r="E62" s="127" t="s">
        <v>2109</v>
      </c>
      <c r="F62" s="153" t="s">
        <v>2329</v>
      </c>
      <c r="G62" s="153" t="s">
        <v>2330</v>
      </c>
      <c r="H62" s="127">
        <v>5014</v>
      </c>
      <c r="I62" s="127">
        <v>4700090430</v>
      </c>
      <c r="J62" s="141">
        <v>44918</v>
      </c>
      <c r="K62" s="134" t="s">
        <v>607</v>
      </c>
      <c r="L62" s="127">
        <v>63051</v>
      </c>
      <c r="M62" s="127">
        <v>1</v>
      </c>
      <c r="N62" s="134" t="s">
        <v>2331</v>
      </c>
      <c r="O62" s="151">
        <v>208</v>
      </c>
      <c r="P62" s="135"/>
      <c r="Q62" s="157">
        <v>31354.12</v>
      </c>
      <c r="R62" s="152" t="s">
        <v>609</v>
      </c>
      <c r="S62" s="155" t="s">
        <v>610</v>
      </c>
      <c r="T62" s="135"/>
      <c r="U62" s="155" t="s">
        <v>2332</v>
      </c>
      <c r="V62" s="155" t="s">
        <v>2333</v>
      </c>
      <c r="W62" s="137">
        <v>44914.666666666664</v>
      </c>
      <c r="X62" s="145">
        <v>44915</v>
      </c>
      <c r="Y62" s="145">
        <v>44915</v>
      </c>
      <c r="Z62" s="159" t="s">
        <v>618</v>
      </c>
      <c r="AA62" s="135"/>
      <c r="AB62" s="170">
        <v>44914</v>
      </c>
      <c r="AC62" s="134">
        <v>165200</v>
      </c>
      <c r="AD62" s="157">
        <v>1990</v>
      </c>
      <c r="AE62" s="160">
        <v>224.9</v>
      </c>
      <c r="AF62" s="160">
        <v>191.41</v>
      </c>
      <c r="AG62" s="144">
        <v>0</v>
      </c>
      <c r="AH62" s="144">
        <v>0</v>
      </c>
      <c r="AI62" s="144">
        <v>0</v>
      </c>
      <c r="AJ62" s="157">
        <v>0</v>
      </c>
      <c r="AK62" s="157">
        <v>0</v>
      </c>
      <c r="AL62" s="157">
        <v>0</v>
      </c>
      <c r="AM62" s="157">
        <v>0</v>
      </c>
      <c r="AN62" s="160">
        <v>331.54</v>
      </c>
      <c r="AO62" s="139" t="s">
        <v>1028</v>
      </c>
      <c r="AP62" s="157">
        <v>25</v>
      </c>
      <c r="AQ62" s="157">
        <f t="shared" si="3"/>
        <v>2762.85</v>
      </c>
      <c r="AR62" s="157">
        <f t="shared" si="2"/>
        <v>2762.85</v>
      </c>
      <c r="AS62" s="152"/>
      <c r="AT62" s="152" t="s">
        <v>395</v>
      </c>
      <c r="AU62" s="149">
        <v>0.875</v>
      </c>
      <c r="AV62" s="149">
        <v>2.0833333333333333E-3</v>
      </c>
      <c r="AW62" s="135" t="s">
        <v>613</v>
      </c>
    </row>
    <row r="63" spans="1:49" x14ac:dyDescent="0.35">
      <c r="A63" s="146">
        <v>44914.400000000001</v>
      </c>
      <c r="B63" s="135"/>
      <c r="C63" s="127" t="s">
        <v>2328</v>
      </c>
      <c r="D63" s="123" t="s">
        <v>559</v>
      </c>
      <c r="E63" s="127" t="s">
        <v>2109</v>
      </c>
      <c r="F63" s="148" t="s">
        <v>2322</v>
      </c>
      <c r="G63" s="148" t="s">
        <v>2323</v>
      </c>
      <c r="H63" s="132">
        <v>5010</v>
      </c>
      <c r="I63" s="127">
        <v>4700089645</v>
      </c>
      <c r="J63" s="141">
        <v>44918</v>
      </c>
      <c r="K63" s="134" t="s">
        <v>607</v>
      </c>
      <c r="L63" s="132">
        <v>63053</v>
      </c>
      <c r="M63" s="161" t="s">
        <v>2324</v>
      </c>
      <c r="N63" s="134" t="s">
        <v>2325</v>
      </c>
      <c r="O63" s="151">
        <v>867.7</v>
      </c>
      <c r="P63" s="135"/>
      <c r="Q63" s="157">
        <v>350309.97</v>
      </c>
      <c r="R63" s="152" t="s">
        <v>609</v>
      </c>
      <c r="S63" s="155" t="s">
        <v>610</v>
      </c>
      <c r="T63" s="135"/>
      <c r="U63" s="141" t="s">
        <v>2326</v>
      </c>
      <c r="V63" s="141" t="s">
        <v>630</v>
      </c>
      <c r="W63" s="137">
        <v>44915.416666666664</v>
      </c>
      <c r="X63" s="145">
        <v>44915</v>
      </c>
      <c r="Y63" s="145">
        <v>44915</v>
      </c>
      <c r="Z63" s="159" t="s">
        <v>628</v>
      </c>
      <c r="AA63" s="135"/>
      <c r="AB63" s="170">
        <v>44914</v>
      </c>
      <c r="AC63" s="134">
        <v>165201</v>
      </c>
      <c r="AD63" s="157">
        <v>1990</v>
      </c>
      <c r="AE63" s="160">
        <v>224.9</v>
      </c>
      <c r="AF63" s="160">
        <v>191.41</v>
      </c>
      <c r="AG63" s="144">
        <v>250.31</v>
      </c>
      <c r="AH63" s="144">
        <v>0</v>
      </c>
      <c r="AI63" s="144">
        <v>0</v>
      </c>
      <c r="AJ63" s="157">
        <v>0</v>
      </c>
      <c r="AK63" s="157">
        <v>0</v>
      </c>
      <c r="AL63" s="157">
        <v>0</v>
      </c>
      <c r="AM63" s="157">
        <v>0</v>
      </c>
      <c r="AN63" s="160">
        <v>369.15</v>
      </c>
      <c r="AO63" s="144" t="s">
        <v>1028</v>
      </c>
      <c r="AP63" s="157">
        <v>25</v>
      </c>
      <c r="AQ63" s="157">
        <f t="shared" si="3"/>
        <v>3050.77</v>
      </c>
      <c r="AR63" s="157">
        <f t="shared" si="2"/>
        <v>3050.77</v>
      </c>
      <c r="AS63" s="152"/>
      <c r="AT63" s="152" t="s">
        <v>395</v>
      </c>
      <c r="AU63" s="149">
        <v>0.45833333333333331</v>
      </c>
      <c r="AV63" s="149">
        <v>0.875</v>
      </c>
      <c r="AW63" s="135" t="s">
        <v>613</v>
      </c>
    </row>
    <row r="64" spans="1:49" x14ac:dyDescent="0.35">
      <c r="A64" s="166">
        <v>44910.661805555559</v>
      </c>
      <c r="B64" s="135"/>
      <c r="C64" s="124" t="s">
        <v>2314</v>
      </c>
      <c r="D64" s="123" t="s">
        <v>634</v>
      </c>
      <c r="E64" s="124" t="s">
        <v>2109</v>
      </c>
      <c r="F64" s="167" t="s">
        <v>2316</v>
      </c>
      <c r="G64" s="167" t="s">
        <v>2317</v>
      </c>
      <c r="H64" s="123">
        <v>5010</v>
      </c>
      <c r="I64" s="124" t="s">
        <v>2318</v>
      </c>
      <c r="J64" s="155" t="s">
        <v>2119</v>
      </c>
      <c r="K64" s="152" t="s">
        <v>607</v>
      </c>
      <c r="L64" s="123">
        <v>63028</v>
      </c>
      <c r="M64" s="124">
        <v>7</v>
      </c>
      <c r="N64" s="152" t="s">
        <v>2134</v>
      </c>
      <c r="O64" s="156">
        <v>21765</v>
      </c>
      <c r="P64" s="150"/>
      <c r="Q64" s="157">
        <v>510555.31</v>
      </c>
      <c r="R64" s="152" t="s">
        <v>609</v>
      </c>
      <c r="S64" s="155" t="s">
        <v>610</v>
      </c>
      <c r="T64" s="150"/>
      <c r="U64" s="141" t="s">
        <v>2319</v>
      </c>
      <c r="V64" s="134" t="s">
        <v>2164</v>
      </c>
      <c r="W64" s="137">
        <v>44915.291666666664</v>
      </c>
      <c r="X64" s="145">
        <v>44915</v>
      </c>
      <c r="Y64" s="145">
        <v>44915</v>
      </c>
      <c r="Z64" s="159" t="s">
        <v>628</v>
      </c>
      <c r="AA64" s="150"/>
      <c r="AB64" s="145">
        <v>44915</v>
      </c>
      <c r="AC64" s="152">
        <v>165002</v>
      </c>
      <c r="AD64" s="157">
        <v>2755</v>
      </c>
      <c r="AE64" s="160">
        <v>357.72</v>
      </c>
      <c r="AF64" s="160">
        <v>319.01</v>
      </c>
      <c r="AG64" s="168">
        <v>410.56</v>
      </c>
      <c r="AH64" s="168">
        <v>0</v>
      </c>
      <c r="AI64" s="168">
        <v>0</v>
      </c>
      <c r="AJ64" s="157">
        <v>0</v>
      </c>
      <c r="AK64" s="157">
        <v>0</v>
      </c>
      <c r="AL64" s="157">
        <v>0</v>
      </c>
      <c r="AM64" s="157">
        <v>0</v>
      </c>
      <c r="AN64" s="160">
        <v>527.36</v>
      </c>
      <c r="AO64" s="163"/>
      <c r="AP64" s="157">
        <v>25</v>
      </c>
      <c r="AQ64" s="157">
        <v>4394.6499999999996</v>
      </c>
      <c r="AR64" s="157">
        <v>4394.6499999999996</v>
      </c>
      <c r="AS64" s="162"/>
      <c r="AT64" s="152" t="s">
        <v>395</v>
      </c>
      <c r="AU64" s="149">
        <v>0.52777777777777779</v>
      </c>
      <c r="AV64" s="149">
        <v>0.79166666666666663</v>
      </c>
      <c r="AW64" s="135" t="s">
        <v>613</v>
      </c>
    </row>
    <row r="65" spans="1:49" x14ac:dyDescent="0.35">
      <c r="A65" s="166">
        <v>44910.661805555559</v>
      </c>
      <c r="B65" s="135"/>
      <c r="C65" s="124" t="s">
        <v>2314</v>
      </c>
      <c r="D65" s="123" t="s">
        <v>634</v>
      </c>
      <c r="E65" s="124" t="s">
        <v>2109</v>
      </c>
      <c r="F65" s="167" t="s">
        <v>2316</v>
      </c>
      <c r="G65" s="167" t="s">
        <v>2317</v>
      </c>
      <c r="H65" s="123">
        <v>5010</v>
      </c>
      <c r="I65" s="124" t="s">
        <v>2318</v>
      </c>
      <c r="J65" s="155" t="s">
        <v>2119</v>
      </c>
      <c r="K65" s="152" t="s">
        <v>607</v>
      </c>
      <c r="L65" s="123">
        <v>63031</v>
      </c>
      <c r="M65" s="124">
        <v>7</v>
      </c>
      <c r="N65" s="152" t="s">
        <v>2134</v>
      </c>
      <c r="O65" s="156">
        <v>21301</v>
      </c>
      <c r="P65" s="150"/>
      <c r="Q65" s="157">
        <v>499522.05</v>
      </c>
      <c r="R65" s="152" t="s">
        <v>609</v>
      </c>
      <c r="S65" s="155" t="s">
        <v>610</v>
      </c>
      <c r="T65" s="150"/>
      <c r="U65" s="141" t="s">
        <v>2319</v>
      </c>
      <c r="V65" s="134" t="s">
        <v>2164</v>
      </c>
      <c r="W65" s="137">
        <v>44915.291666666664</v>
      </c>
      <c r="X65" s="145">
        <v>44915</v>
      </c>
      <c r="Y65" s="145">
        <v>44916</v>
      </c>
      <c r="Z65" s="159" t="s">
        <v>628</v>
      </c>
      <c r="AA65" s="150"/>
      <c r="AB65" s="145">
        <v>44911</v>
      </c>
      <c r="AC65" s="152">
        <v>165091</v>
      </c>
      <c r="AD65" s="157">
        <v>2755</v>
      </c>
      <c r="AE65" s="160">
        <v>356.6</v>
      </c>
      <c r="AF65" s="160">
        <v>319.01</v>
      </c>
      <c r="AG65" s="168">
        <v>399.52</v>
      </c>
      <c r="AH65" s="168">
        <v>0</v>
      </c>
      <c r="AI65" s="168">
        <v>0</v>
      </c>
      <c r="AJ65" s="157">
        <v>0</v>
      </c>
      <c r="AK65" s="157">
        <v>0</v>
      </c>
      <c r="AL65" s="157">
        <v>0</v>
      </c>
      <c r="AM65" s="157">
        <v>0</v>
      </c>
      <c r="AN65" s="160">
        <v>525.70000000000005</v>
      </c>
      <c r="AO65" s="163" t="s">
        <v>1028</v>
      </c>
      <c r="AP65" s="157">
        <v>25</v>
      </c>
      <c r="AQ65" s="157">
        <f>SUM(AD65:AN65,AP65)</f>
        <v>4380.83</v>
      </c>
      <c r="AR65" s="157">
        <v>4380.83</v>
      </c>
      <c r="AS65" s="162"/>
      <c r="AT65" s="152" t="s">
        <v>395</v>
      </c>
      <c r="AU65" s="149">
        <v>0.34027777777777773</v>
      </c>
      <c r="AV65" s="149">
        <v>0.58333333333333337</v>
      </c>
      <c r="AW65" s="135" t="s">
        <v>613</v>
      </c>
    </row>
    <row r="66" spans="1:49" x14ac:dyDescent="0.35">
      <c r="A66" s="166">
        <v>44910.661805555559</v>
      </c>
      <c r="B66" s="135"/>
      <c r="C66" s="124" t="s">
        <v>2314</v>
      </c>
      <c r="D66" s="123" t="s">
        <v>634</v>
      </c>
      <c r="E66" s="124" t="s">
        <v>2109</v>
      </c>
      <c r="F66" s="167" t="s">
        <v>2316</v>
      </c>
      <c r="G66" s="167" t="s">
        <v>2317</v>
      </c>
      <c r="H66" s="123">
        <v>5010</v>
      </c>
      <c r="I66" s="124" t="s">
        <v>2318</v>
      </c>
      <c r="J66" s="155" t="s">
        <v>2119</v>
      </c>
      <c r="K66" s="152" t="s">
        <v>607</v>
      </c>
      <c r="L66" s="123">
        <v>63030</v>
      </c>
      <c r="M66" s="124">
        <v>8</v>
      </c>
      <c r="N66" s="152" t="s">
        <v>2134</v>
      </c>
      <c r="O66" s="156">
        <v>24269</v>
      </c>
      <c r="P66" s="150"/>
      <c r="Q66" s="157">
        <v>570095.41</v>
      </c>
      <c r="R66" s="152" t="s">
        <v>609</v>
      </c>
      <c r="S66" s="155" t="s">
        <v>610</v>
      </c>
      <c r="T66" s="150"/>
      <c r="U66" s="141" t="s">
        <v>2319</v>
      </c>
      <c r="V66" s="134" t="s">
        <v>2164</v>
      </c>
      <c r="W66" s="137">
        <v>44915.458333333336</v>
      </c>
      <c r="X66" s="145">
        <v>44916</v>
      </c>
      <c r="Y66" s="145">
        <v>44916</v>
      </c>
      <c r="Z66" s="159" t="s">
        <v>628</v>
      </c>
      <c r="AA66" s="150"/>
      <c r="AB66" s="145">
        <v>44914</v>
      </c>
      <c r="AC66" s="152">
        <v>165193</v>
      </c>
      <c r="AD66" s="157">
        <v>2755</v>
      </c>
      <c r="AE66" s="160">
        <v>363.79</v>
      </c>
      <c r="AF66" s="160">
        <v>319.01</v>
      </c>
      <c r="AG66" s="168">
        <v>470.1</v>
      </c>
      <c r="AH66" s="168">
        <v>0</v>
      </c>
      <c r="AI66" s="168">
        <v>0</v>
      </c>
      <c r="AJ66" s="157">
        <v>0</v>
      </c>
      <c r="AK66" s="157">
        <v>0</v>
      </c>
      <c r="AL66" s="157">
        <v>0</v>
      </c>
      <c r="AM66" s="157">
        <v>0</v>
      </c>
      <c r="AN66" s="160">
        <v>536.29999999999995</v>
      </c>
      <c r="AO66" s="163"/>
      <c r="AP66" s="157">
        <v>25</v>
      </c>
      <c r="AQ66" s="157">
        <v>4469.2</v>
      </c>
      <c r="AR66" s="157">
        <v>4469.2</v>
      </c>
      <c r="AS66" s="162"/>
      <c r="AT66" s="152" t="s">
        <v>395</v>
      </c>
      <c r="AU66" s="149">
        <v>0.52777777777777779</v>
      </c>
      <c r="AV66" s="149">
        <v>0.63194444444444442</v>
      </c>
      <c r="AW66" s="135" t="s">
        <v>613</v>
      </c>
    </row>
    <row r="67" spans="1:49" x14ac:dyDescent="0.35">
      <c r="A67" s="166">
        <v>44910.661805555559</v>
      </c>
      <c r="B67" s="135"/>
      <c r="C67" s="124" t="s">
        <v>2314</v>
      </c>
      <c r="D67" s="123" t="s">
        <v>634</v>
      </c>
      <c r="E67" s="124" t="s">
        <v>2109</v>
      </c>
      <c r="F67" s="167" t="s">
        <v>2316</v>
      </c>
      <c r="G67" s="167" t="s">
        <v>2317</v>
      </c>
      <c r="H67" s="123">
        <v>5010</v>
      </c>
      <c r="I67" s="124" t="s">
        <v>2318</v>
      </c>
      <c r="J67" s="155" t="s">
        <v>2119</v>
      </c>
      <c r="K67" s="152" t="s">
        <v>607</v>
      </c>
      <c r="L67" s="123">
        <v>63029</v>
      </c>
      <c r="M67" s="124">
        <v>7</v>
      </c>
      <c r="N67" s="152" t="s">
        <v>2134</v>
      </c>
      <c r="O67" s="156">
        <v>23190</v>
      </c>
      <c r="P67" s="150"/>
      <c r="Q67" s="157">
        <v>544439.09</v>
      </c>
      <c r="R67" s="152" t="s">
        <v>609</v>
      </c>
      <c r="S67" s="155" t="s">
        <v>610</v>
      </c>
      <c r="T67" s="150"/>
      <c r="U67" s="141" t="s">
        <v>2319</v>
      </c>
      <c r="V67" s="134" t="s">
        <v>2164</v>
      </c>
      <c r="W67" s="137">
        <v>44915.541666666664</v>
      </c>
      <c r="X67" s="145">
        <v>44916</v>
      </c>
      <c r="Y67" s="145">
        <v>44916</v>
      </c>
      <c r="Z67" s="159" t="s">
        <v>628</v>
      </c>
      <c r="AA67" s="150"/>
      <c r="AB67" s="145">
        <v>44914</v>
      </c>
      <c r="AC67" s="152">
        <v>165196</v>
      </c>
      <c r="AD67" s="157">
        <v>2755</v>
      </c>
      <c r="AE67" s="160">
        <v>361.18</v>
      </c>
      <c r="AF67" s="160">
        <v>319.01</v>
      </c>
      <c r="AG67" s="168">
        <v>444.44</v>
      </c>
      <c r="AH67" s="168">
        <v>0</v>
      </c>
      <c r="AI67" s="168">
        <v>0</v>
      </c>
      <c r="AJ67" s="157">
        <v>0</v>
      </c>
      <c r="AK67" s="157">
        <v>0</v>
      </c>
      <c r="AL67" s="157">
        <v>0</v>
      </c>
      <c r="AM67" s="157">
        <v>0</v>
      </c>
      <c r="AN67" s="160">
        <v>532.45000000000005</v>
      </c>
      <c r="AO67" s="163"/>
      <c r="AP67" s="157">
        <v>25</v>
      </c>
      <c r="AQ67" s="157">
        <v>4437.08</v>
      </c>
      <c r="AR67" s="157">
        <v>4437.08</v>
      </c>
      <c r="AS67" s="162"/>
      <c r="AT67" s="152" t="s">
        <v>395</v>
      </c>
      <c r="AU67" s="149">
        <v>0.34027777777777773</v>
      </c>
      <c r="AV67" s="149">
        <v>0.48958333333333331</v>
      </c>
      <c r="AW67" s="135" t="s">
        <v>613</v>
      </c>
    </row>
    <row r="68" spans="1:49" x14ac:dyDescent="0.35">
      <c r="A68" s="146">
        <v>44911.506944444445</v>
      </c>
      <c r="B68" s="135"/>
      <c r="C68" s="127" t="s">
        <v>2321</v>
      </c>
      <c r="D68" s="123" t="s">
        <v>2308</v>
      </c>
      <c r="E68" s="127" t="s">
        <v>2109</v>
      </c>
      <c r="F68" s="148" t="s">
        <v>2309</v>
      </c>
      <c r="G68" s="148" t="s">
        <v>2310</v>
      </c>
      <c r="H68" s="132">
        <v>5013</v>
      </c>
      <c r="I68" s="127" t="s">
        <v>2311</v>
      </c>
      <c r="J68" s="141">
        <v>44918</v>
      </c>
      <c r="K68" s="134" t="s">
        <v>607</v>
      </c>
      <c r="L68" s="132">
        <v>63046</v>
      </c>
      <c r="M68" s="127">
        <v>6</v>
      </c>
      <c r="N68" s="134" t="s">
        <v>2312</v>
      </c>
      <c r="O68" s="151">
        <v>12539</v>
      </c>
      <c r="P68" s="135"/>
      <c r="Q68" s="157">
        <v>274766.19</v>
      </c>
      <c r="R68" s="152" t="s">
        <v>609</v>
      </c>
      <c r="S68" s="155" t="s">
        <v>610</v>
      </c>
      <c r="T68" s="135"/>
      <c r="U68" s="141" t="s">
        <v>2313</v>
      </c>
      <c r="V68" s="141" t="s">
        <v>615</v>
      </c>
      <c r="W68" s="137">
        <v>44915.708333333336</v>
      </c>
      <c r="X68" s="145">
        <v>44916</v>
      </c>
      <c r="Y68" s="145">
        <v>44916</v>
      </c>
      <c r="Z68" s="159" t="s">
        <v>628</v>
      </c>
      <c r="AA68" s="135"/>
      <c r="AB68" s="170">
        <v>44917</v>
      </c>
      <c r="AC68" s="134">
        <v>165789</v>
      </c>
      <c r="AD68" s="160">
        <v>2755</v>
      </c>
      <c r="AE68" s="160">
        <v>359.56</v>
      </c>
      <c r="AF68" s="160">
        <v>405.31</v>
      </c>
      <c r="AG68" s="160">
        <v>174.77</v>
      </c>
      <c r="AH68" s="160">
        <v>338</v>
      </c>
      <c r="AI68" s="168">
        <v>0</v>
      </c>
      <c r="AJ68" s="157">
        <v>0</v>
      </c>
      <c r="AK68" s="157">
        <v>0</v>
      </c>
      <c r="AL68" s="157">
        <v>0</v>
      </c>
      <c r="AM68" s="157">
        <v>0</v>
      </c>
      <c r="AN68" s="160">
        <v>553.30999999999995</v>
      </c>
      <c r="AO68" s="144" t="s">
        <v>1028</v>
      </c>
      <c r="AP68" s="157">
        <v>25</v>
      </c>
      <c r="AQ68" s="157">
        <f>SUM(AD68:AN68,AP68)</f>
        <v>4610.95</v>
      </c>
      <c r="AR68" s="157">
        <f>AQ68</f>
        <v>4610.95</v>
      </c>
      <c r="AS68" s="152"/>
      <c r="AT68" s="152" t="s">
        <v>395</v>
      </c>
      <c r="AU68" s="149">
        <v>0.45833333333333331</v>
      </c>
      <c r="AV68" s="149">
        <v>0.875</v>
      </c>
      <c r="AW68" s="135" t="s">
        <v>613</v>
      </c>
    </row>
    <row r="69" spans="1:49" x14ac:dyDescent="0.35">
      <c r="A69" s="146">
        <v>44911.506944444445</v>
      </c>
      <c r="B69" s="135"/>
      <c r="C69" s="127" t="s">
        <v>2321</v>
      </c>
      <c r="D69" s="123" t="s">
        <v>2308</v>
      </c>
      <c r="E69" s="127" t="s">
        <v>2109</v>
      </c>
      <c r="F69" s="148" t="s">
        <v>2309</v>
      </c>
      <c r="G69" s="148" t="s">
        <v>2310</v>
      </c>
      <c r="H69" s="132">
        <v>5013</v>
      </c>
      <c r="I69" s="127" t="s">
        <v>2311</v>
      </c>
      <c r="J69" s="141">
        <v>44918</v>
      </c>
      <c r="K69" s="134" t="s">
        <v>607</v>
      </c>
      <c r="L69" s="132">
        <v>63044</v>
      </c>
      <c r="M69" s="127">
        <v>6</v>
      </c>
      <c r="N69" s="152" t="s">
        <v>2312</v>
      </c>
      <c r="O69" s="151">
        <v>12539</v>
      </c>
      <c r="P69" s="135"/>
      <c r="Q69" s="157">
        <v>274766.19</v>
      </c>
      <c r="R69" s="152" t="s">
        <v>609</v>
      </c>
      <c r="S69" s="155" t="s">
        <v>610</v>
      </c>
      <c r="T69" s="135"/>
      <c r="U69" s="141" t="s">
        <v>2313</v>
      </c>
      <c r="V69" s="141" t="s">
        <v>615</v>
      </c>
      <c r="W69" s="137">
        <v>44915.708333333336</v>
      </c>
      <c r="X69" s="145">
        <v>44916</v>
      </c>
      <c r="Y69" s="145">
        <v>44916</v>
      </c>
      <c r="Z69" s="159" t="s">
        <v>628</v>
      </c>
      <c r="AA69" s="135"/>
      <c r="AB69" s="170">
        <v>44917</v>
      </c>
      <c r="AC69" s="134">
        <v>165789</v>
      </c>
      <c r="AD69" s="160">
        <v>2755</v>
      </c>
      <c r="AE69" s="160">
        <v>359.56</v>
      </c>
      <c r="AF69" s="160">
        <v>405.31</v>
      </c>
      <c r="AG69" s="160">
        <v>174.77</v>
      </c>
      <c r="AH69" s="160">
        <v>338</v>
      </c>
      <c r="AI69" s="168">
        <v>0</v>
      </c>
      <c r="AJ69" s="157">
        <v>0</v>
      </c>
      <c r="AK69" s="157">
        <v>0</v>
      </c>
      <c r="AL69" s="157">
        <v>0</v>
      </c>
      <c r="AM69" s="157">
        <v>0</v>
      </c>
      <c r="AN69" s="160">
        <v>553.30999999999995</v>
      </c>
      <c r="AO69" s="144" t="s">
        <v>1028</v>
      </c>
      <c r="AP69" s="157">
        <v>25</v>
      </c>
      <c r="AQ69" s="157">
        <f>SUM(AD69:AN69,AP69)</f>
        <v>4610.95</v>
      </c>
      <c r="AR69" s="157">
        <f>AQ69</f>
        <v>4610.95</v>
      </c>
      <c r="AS69" s="152"/>
      <c r="AT69" s="152" t="s">
        <v>395</v>
      </c>
      <c r="AU69" s="149">
        <v>0.45833333333333331</v>
      </c>
      <c r="AV69" s="149">
        <v>0.875</v>
      </c>
      <c r="AW69" s="135" t="s">
        <v>613</v>
      </c>
    </row>
    <row r="70" spans="1:49" x14ac:dyDescent="0.35">
      <c r="A70" s="146">
        <v>44911.506944444445</v>
      </c>
      <c r="B70" s="135"/>
      <c r="C70" s="127" t="s">
        <v>2321</v>
      </c>
      <c r="D70" s="123" t="s">
        <v>2308</v>
      </c>
      <c r="E70" s="127" t="s">
        <v>2109</v>
      </c>
      <c r="F70" s="148" t="s">
        <v>2309</v>
      </c>
      <c r="G70" s="148" t="s">
        <v>2310</v>
      </c>
      <c r="H70" s="132">
        <v>5013</v>
      </c>
      <c r="I70" s="127" t="s">
        <v>2311</v>
      </c>
      <c r="J70" s="141">
        <v>44918</v>
      </c>
      <c r="K70" s="134" t="s">
        <v>607</v>
      </c>
      <c r="L70" s="132">
        <v>63044</v>
      </c>
      <c r="M70" s="127" t="s">
        <v>2315</v>
      </c>
      <c r="N70" s="152" t="s">
        <v>2312</v>
      </c>
      <c r="O70" s="151">
        <v>47931</v>
      </c>
      <c r="P70" s="135"/>
      <c r="Q70" s="157"/>
      <c r="R70" s="152" t="s">
        <v>609</v>
      </c>
      <c r="S70" s="155" t="s">
        <v>610</v>
      </c>
      <c r="T70" s="152"/>
      <c r="U70" s="141" t="s">
        <v>2313</v>
      </c>
      <c r="V70" s="141" t="s">
        <v>615</v>
      </c>
      <c r="W70" s="137">
        <v>44915.708333333336</v>
      </c>
      <c r="X70" s="145">
        <v>44916</v>
      </c>
      <c r="Y70" s="145">
        <v>44916</v>
      </c>
      <c r="Z70" s="159" t="s">
        <v>628</v>
      </c>
      <c r="AA70" s="135"/>
      <c r="AB70" s="170">
        <v>44917</v>
      </c>
      <c r="AC70" s="134">
        <v>165795</v>
      </c>
      <c r="AD70" s="168">
        <v>0</v>
      </c>
      <c r="AE70" s="160">
        <v>17.38</v>
      </c>
      <c r="AF70" s="168">
        <v>0</v>
      </c>
      <c r="AG70" s="168">
        <v>0</v>
      </c>
      <c r="AH70" s="168">
        <v>0</v>
      </c>
      <c r="AI70" s="168">
        <v>0</v>
      </c>
      <c r="AJ70" s="157">
        <v>0</v>
      </c>
      <c r="AK70" s="157">
        <v>0</v>
      </c>
      <c r="AL70" s="157">
        <v>0</v>
      </c>
      <c r="AM70" s="157">
        <v>0</v>
      </c>
      <c r="AN70" s="160">
        <v>2.37</v>
      </c>
      <c r="AO70" s="144" t="s">
        <v>1028</v>
      </c>
      <c r="AP70" s="144" t="s">
        <v>1028</v>
      </c>
      <c r="AQ70" s="157">
        <f>SUM(AD70:AN70,AP70)</f>
        <v>19.75</v>
      </c>
      <c r="AR70" s="157">
        <f>AQ70</f>
        <v>19.75</v>
      </c>
      <c r="AS70" s="152" t="s">
        <v>2320</v>
      </c>
      <c r="AT70" s="152" t="s">
        <v>395</v>
      </c>
      <c r="AU70" s="149">
        <v>0.45833333333333331</v>
      </c>
      <c r="AV70" s="149">
        <v>0.875</v>
      </c>
      <c r="AW70" s="135" t="s">
        <v>613</v>
      </c>
    </row>
    <row r="71" spans="1:49" x14ac:dyDescent="0.35">
      <c r="A71" s="146">
        <v>44911.506944444445</v>
      </c>
      <c r="B71" s="135"/>
      <c r="C71" s="127" t="s">
        <v>2321</v>
      </c>
      <c r="D71" s="123" t="s">
        <v>2308</v>
      </c>
      <c r="E71" s="127" t="s">
        <v>2109</v>
      </c>
      <c r="F71" s="148" t="s">
        <v>2309</v>
      </c>
      <c r="G71" s="148" t="s">
        <v>2310</v>
      </c>
      <c r="H71" s="132">
        <v>5013</v>
      </c>
      <c r="I71" s="127" t="s">
        <v>2311</v>
      </c>
      <c r="J71" s="141">
        <v>44918</v>
      </c>
      <c r="K71" s="134" t="s">
        <v>607</v>
      </c>
      <c r="L71" s="132">
        <v>63048</v>
      </c>
      <c r="M71" s="127" t="s">
        <v>2315</v>
      </c>
      <c r="N71" s="152" t="s">
        <v>2312</v>
      </c>
      <c r="O71" s="151">
        <v>47931</v>
      </c>
      <c r="P71" s="135"/>
      <c r="Q71" s="157">
        <v>324705.89</v>
      </c>
      <c r="R71" s="152" t="s">
        <v>609</v>
      </c>
      <c r="S71" s="155" t="s">
        <v>610</v>
      </c>
      <c r="T71" s="152"/>
      <c r="U71" s="141" t="s">
        <v>2313</v>
      </c>
      <c r="V71" s="141" t="s">
        <v>615</v>
      </c>
      <c r="W71" s="137">
        <v>44915.708333333336</v>
      </c>
      <c r="X71" s="145">
        <v>44916</v>
      </c>
      <c r="Y71" s="145">
        <v>44916</v>
      </c>
      <c r="Z71" s="159" t="s">
        <v>628</v>
      </c>
      <c r="AA71" s="135"/>
      <c r="AB71" s="170">
        <v>44915</v>
      </c>
      <c r="AC71" s="152">
        <v>165202</v>
      </c>
      <c r="AD71" s="160">
        <v>2755</v>
      </c>
      <c r="AE71" s="160">
        <v>382.03</v>
      </c>
      <c r="AF71" s="160">
        <v>405.31</v>
      </c>
      <c r="AG71" s="160">
        <v>224.71</v>
      </c>
      <c r="AH71" s="160">
        <v>338</v>
      </c>
      <c r="AI71" s="168">
        <v>0</v>
      </c>
      <c r="AJ71" s="157">
        <v>0</v>
      </c>
      <c r="AK71" s="157">
        <v>0</v>
      </c>
      <c r="AL71" s="157">
        <v>0</v>
      </c>
      <c r="AM71" s="157">
        <v>0</v>
      </c>
      <c r="AN71" s="160">
        <v>563.19000000000005</v>
      </c>
      <c r="AO71" s="144" t="s">
        <v>1028</v>
      </c>
      <c r="AP71" s="157">
        <v>25</v>
      </c>
      <c r="AQ71" s="157">
        <f>SUM(AD71:AN71,AP71)</f>
        <v>4693.24</v>
      </c>
      <c r="AR71" s="157">
        <f>AQ71</f>
        <v>4693.24</v>
      </c>
      <c r="AS71" s="152"/>
      <c r="AT71" s="152" t="s">
        <v>395</v>
      </c>
      <c r="AU71" s="149">
        <v>0.99652777777777779</v>
      </c>
      <c r="AV71" s="149">
        <v>1.2499999999999999E-2</v>
      </c>
      <c r="AW71" s="135" t="s">
        <v>613</v>
      </c>
    </row>
    <row r="72" spans="1:49" x14ac:dyDescent="0.35">
      <c r="A72" s="154">
        <v>44910.415972222225</v>
      </c>
      <c r="B72" s="135"/>
      <c r="C72" s="124" t="s">
        <v>2307</v>
      </c>
      <c r="D72" s="124" t="s">
        <v>2220</v>
      </c>
      <c r="E72" s="124" t="s">
        <v>2109</v>
      </c>
      <c r="F72" s="158" t="s">
        <v>4406</v>
      </c>
      <c r="G72" s="158" t="s">
        <v>4407</v>
      </c>
      <c r="H72" s="124">
        <v>5014</v>
      </c>
      <c r="I72" s="124">
        <v>4700089852</v>
      </c>
      <c r="J72" s="155">
        <v>44915</v>
      </c>
      <c r="K72" s="152" t="s">
        <v>607</v>
      </c>
      <c r="L72" s="124">
        <v>63021</v>
      </c>
      <c r="M72" s="124">
        <v>3</v>
      </c>
      <c r="N72" s="152" t="s">
        <v>2134</v>
      </c>
      <c r="O72" s="151">
        <v>597</v>
      </c>
      <c r="P72" s="135"/>
      <c r="Q72" s="157">
        <v>41266.120000000003</v>
      </c>
      <c r="R72" s="152" t="s">
        <v>609</v>
      </c>
      <c r="S72" s="155" t="s">
        <v>610</v>
      </c>
      <c r="T72" s="150"/>
      <c r="U72" s="141" t="s">
        <v>4408</v>
      </c>
      <c r="V72" s="141" t="s">
        <v>624</v>
      </c>
      <c r="W72" s="137">
        <v>44916.416666666664</v>
      </c>
      <c r="X72" s="145">
        <v>44916</v>
      </c>
      <c r="Y72" s="145">
        <v>44917</v>
      </c>
      <c r="Z72" s="169" t="s">
        <v>628</v>
      </c>
      <c r="AA72" s="150"/>
      <c r="AB72" s="145">
        <v>44915</v>
      </c>
      <c r="AC72" s="152">
        <v>165498</v>
      </c>
      <c r="AD72" s="165">
        <v>475.76</v>
      </c>
      <c r="AE72" s="165">
        <v>62.67</v>
      </c>
      <c r="AF72" s="165">
        <v>114.06</v>
      </c>
      <c r="AG72" s="160">
        <v>0</v>
      </c>
      <c r="AH72" s="168">
        <v>0</v>
      </c>
      <c r="AI72" s="160">
        <v>0</v>
      </c>
      <c r="AJ72" s="139">
        <v>0</v>
      </c>
      <c r="AK72" s="139">
        <v>0</v>
      </c>
      <c r="AL72" s="139">
        <v>0</v>
      </c>
      <c r="AM72" s="139">
        <v>0</v>
      </c>
      <c r="AN72" s="160">
        <v>92.39</v>
      </c>
      <c r="AO72" s="144">
        <v>5.3128000000000002</v>
      </c>
      <c r="AP72" s="160">
        <v>25</v>
      </c>
      <c r="AQ72" s="160">
        <v>769.88</v>
      </c>
      <c r="AR72" s="160">
        <v>769.88</v>
      </c>
      <c r="AS72" s="135"/>
      <c r="AT72" s="152" t="s">
        <v>395</v>
      </c>
      <c r="AU72" s="149">
        <v>0.52777777777777779</v>
      </c>
      <c r="AV72" s="149">
        <v>0.67361111111111116</v>
      </c>
      <c r="AW72" s="135" t="s">
        <v>613</v>
      </c>
    </row>
    <row r="73" spans="1:49" x14ac:dyDescent="0.35">
      <c r="A73" s="166">
        <v>44910.661805555559</v>
      </c>
      <c r="B73" s="135"/>
      <c r="C73" s="124" t="s">
        <v>2314</v>
      </c>
      <c r="D73" s="123" t="s">
        <v>634</v>
      </c>
      <c r="E73" s="124" t="s">
        <v>2109</v>
      </c>
      <c r="F73" s="167" t="s">
        <v>2316</v>
      </c>
      <c r="G73" s="167" t="s">
        <v>2317</v>
      </c>
      <c r="H73" s="123">
        <v>5010</v>
      </c>
      <c r="I73" s="124" t="s">
        <v>2318</v>
      </c>
      <c r="J73" s="155" t="s">
        <v>2119</v>
      </c>
      <c r="K73" s="152" t="s">
        <v>607</v>
      </c>
      <c r="L73" s="123">
        <v>63026</v>
      </c>
      <c r="M73" s="124">
        <v>8</v>
      </c>
      <c r="N73" s="152" t="s">
        <v>2134</v>
      </c>
      <c r="O73" s="156">
        <v>23738</v>
      </c>
      <c r="P73" s="150"/>
      <c r="Q73" s="157">
        <v>557469.48</v>
      </c>
      <c r="R73" s="152" t="s">
        <v>609</v>
      </c>
      <c r="S73" s="155" t="s">
        <v>610</v>
      </c>
      <c r="T73" s="150"/>
      <c r="U73" s="141" t="s">
        <v>2319</v>
      </c>
      <c r="V73" s="134" t="s">
        <v>2164</v>
      </c>
      <c r="W73" s="137">
        <v>44915.291666666664</v>
      </c>
      <c r="X73" s="145">
        <v>44915</v>
      </c>
      <c r="Y73" s="145">
        <v>44917</v>
      </c>
      <c r="Z73" s="159" t="s">
        <v>628</v>
      </c>
      <c r="AA73" s="150"/>
      <c r="AB73" s="145">
        <v>44914</v>
      </c>
      <c r="AC73" s="152">
        <v>165004</v>
      </c>
      <c r="AD73" s="157">
        <v>2755</v>
      </c>
      <c r="AE73" s="160">
        <v>362.51</v>
      </c>
      <c r="AF73" s="160">
        <v>319.01</v>
      </c>
      <c r="AG73" s="168">
        <v>457.47</v>
      </c>
      <c r="AH73" s="168">
        <v>0</v>
      </c>
      <c r="AI73" s="168">
        <v>0</v>
      </c>
      <c r="AJ73" s="157">
        <v>0</v>
      </c>
      <c r="AK73" s="157">
        <v>0</v>
      </c>
      <c r="AL73" s="157">
        <v>0</v>
      </c>
      <c r="AM73" s="157">
        <v>0</v>
      </c>
      <c r="AN73" s="160">
        <v>534.41</v>
      </c>
      <c r="AO73" s="163" t="s">
        <v>1028</v>
      </c>
      <c r="AP73" s="157">
        <v>25</v>
      </c>
      <c r="AQ73" s="157">
        <f>SUM(AD73:AN73,AP73)</f>
        <v>4453.4000000000005</v>
      </c>
      <c r="AR73" s="157">
        <f>AQ73</f>
        <v>4453.4000000000005</v>
      </c>
      <c r="AS73" s="162"/>
      <c r="AT73" s="152" t="s">
        <v>395</v>
      </c>
      <c r="AU73" s="149">
        <v>0.64583333333333337</v>
      </c>
      <c r="AV73" s="149">
        <v>1.3888888888888888E-2</v>
      </c>
      <c r="AW73" s="135" t="s">
        <v>613</v>
      </c>
    </row>
    <row r="74" spans="1:49" x14ac:dyDescent="0.35">
      <c r="A74" s="166">
        <v>44910.661805555559</v>
      </c>
      <c r="B74" s="135"/>
      <c r="C74" s="124" t="s">
        <v>2314</v>
      </c>
      <c r="D74" s="123" t="s">
        <v>634</v>
      </c>
      <c r="E74" s="124" t="s">
        <v>2109</v>
      </c>
      <c r="F74" s="167" t="s">
        <v>2316</v>
      </c>
      <c r="G74" s="167" t="s">
        <v>2317</v>
      </c>
      <c r="H74" s="123">
        <v>5010</v>
      </c>
      <c r="I74" s="124" t="s">
        <v>2318</v>
      </c>
      <c r="J74" s="155" t="s">
        <v>2119</v>
      </c>
      <c r="K74" s="152" t="s">
        <v>607</v>
      </c>
      <c r="L74" s="123">
        <v>63027</v>
      </c>
      <c r="M74" s="124">
        <v>7</v>
      </c>
      <c r="N74" s="152" t="s">
        <v>2134</v>
      </c>
      <c r="O74" s="156">
        <v>22602</v>
      </c>
      <c r="P74" s="150"/>
      <c r="Q74" s="157">
        <v>530457.56999999995</v>
      </c>
      <c r="R74" s="152" t="s">
        <v>609</v>
      </c>
      <c r="S74" s="155" t="s">
        <v>610</v>
      </c>
      <c r="T74" s="150"/>
      <c r="U74" s="141" t="s">
        <v>2319</v>
      </c>
      <c r="V74" s="134" t="s">
        <v>2164</v>
      </c>
      <c r="W74" s="137">
        <v>44916.708333333336</v>
      </c>
      <c r="X74" s="145">
        <v>44917</v>
      </c>
      <c r="Y74" s="145">
        <v>44917</v>
      </c>
      <c r="Z74" s="159" t="s">
        <v>628</v>
      </c>
      <c r="AA74" s="150"/>
      <c r="AB74" s="145">
        <v>44915</v>
      </c>
      <c r="AC74" s="152">
        <v>165005</v>
      </c>
      <c r="AD74" s="157">
        <v>2755</v>
      </c>
      <c r="AE74" s="160">
        <v>359.75</v>
      </c>
      <c r="AF74" s="160">
        <v>319.01</v>
      </c>
      <c r="AG74" s="168">
        <v>430.46</v>
      </c>
      <c r="AH74" s="168">
        <v>0</v>
      </c>
      <c r="AI74" s="168">
        <v>0</v>
      </c>
      <c r="AJ74" s="157">
        <v>0</v>
      </c>
      <c r="AK74" s="157">
        <v>0</v>
      </c>
      <c r="AL74" s="157">
        <v>0</v>
      </c>
      <c r="AM74" s="157">
        <v>0</v>
      </c>
      <c r="AN74" s="160">
        <v>530.35</v>
      </c>
      <c r="AO74" s="163" t="s">
        <v>1028</v>
      </c>
      <c r="AP74" s="157">
        <v>25</v>
      </c>
      <c r="AQ74" s="157">
        <v>4419.57</v>
      </c>
      <c r="AR74" s="157">
        <v>4419.57</v>
      </c>
      <c r="AS74" s="162"/>
      <c r="AT74" s="152" t="s">
        <v>395</v>
      </c>
      <c r="AU74" s="149">
        <v>0.5</v>
      </c>
      <c r="AV74" s="149">
        <v>0.6875</v>
      </c>
      <c r="AW74" s="135" t="s">
        <v>613</v>
      </c>
    </row>
    <row r="75" spans="1:49" x14ac:dyDescent="0.35">
      <c r="A75" s="154" t="s">
        <v>4409</v>
      </c>
      <c r="B75" s="135"/>
      <c r="C75" s="124" t="s">
        <v>4410</v>
      </c>
      <c r="D75" s="124" t="s">
        <v>4411</v>
      </c>
      <c r="E75" s="124" t="s">
        <v>2109</v>
      </c>
      <c r="F75" s="158" t="s">
        <v>4412</v>
      </c>
      <c r="G75" s="158" t="s">
        <v>4413</v>
      </c>
      <c r="H75" s="124">
        <v>5010</v>
      </c>
      <c r="I75" s="124">
        <v>4700089675</v>
      </c>
      <c r="J75" s="155">
        <v>44919</v>
      </c>
      <c r="K75" s="152" t="s">
        <v>607</v>
      </c>
      <c r="L75" s="124" t="s">
        <v>4414</v>
      </c>
      <c r="M75" s="124">
        <v>2</v>
      </c>
      <c r="N75" s="152" t="s">
        <v>2134</v>
      </c>
      <c r="O75" s="151">
        <v>408.68700000000001</v>
      </c>
      <c r="P75" s="150"/>
      <c r="Q75" s="157">
        <v>75474.720000000001</v>
      </c>
      <c r="R75" s="152" t="s">
        <v>609</v>
      </c>
      <c r="S75" s="155" t="s">
        <v>610</v>
      </c>
      <c r="T75" s="162"/>
      <c r="U75" s="141" t="s">
        <v>4415</v>
      </c>
      <c r="V75" s="141" t="s">
        <v>4238</v>
      </c>
      <c r="W75" s="137">
        <v>44915.958333333336</v>
      </c>
      <c r="X75" s="145">
        <v>44916</v>
      </c>
      <c r="Y75" s="145">
        <v>44917</v>
      </c>
      <c r="Z75" s="145" t="s">
        <v>628</v>
      </c>
      <c r="AA75" s="150"/>
      <c r="AB75" s="170">
        <v>44915</v>
      </c>
      <c r="AC75" s="152">
        <v>165381</v>
      </c>
      <c r="AD75" s="160">
        <v>325.94</v>
      </c>
      <c r="AE75" s="160">
        <v>47.4</v>
      </c>
      <c r="AF75" s="160">
        <v>114.06</v>
      </c>
      <c r="AG75" s="168">
        <v>0</v>
      </c>
      <c r="AH75" s="168">
        <v>0</v>
      </c>
      <c r="AI75" s="168">
        <v>0</v>
      </c>
      <c r="AJ75" s="160">
        <v>0</v>
      </c>
      <c r="AK75" s="157">
        <v>0</v>
      </c>
      <c r="AL75" s="157">
        <v>0</v>
      </c>
      <c r="AM75" s="157">
        <v>0</v>
      </c>
      <c r="AN75" s="160">
        <v>69.87</v>
      </c>
      <c r="AO75" s="144" t="s">
        <v>1028</v>
      </c>
      <c r="AP75" s="157">
        <v>25</v>
      </c>
      <c r="AQ75" s="157">
        <v>582.27</v>
      </c>
      <c r="AR75" s="157">
        <v>582.27</v>
      </c>
      <c r="AS75" s="152"/>
      <c r="AT75" s="152" t="s">
        <v>395</v>
      </c>
      <c r="AU75" s="149">
        <v>0.52777777777777779</v>
      </c>
      <c r="AV75" s="149">
        <v>0.63194444444444442</v>
      </c>
      <c r="AW75" s="135" t="s">
        <v>613</v>
      </c>
    </row>
    <row r="76" spans="1:49" x14ac:dyDescent="0.35">
      <c r="A76" s="154" t="s">
        <v>4416</v>
      </c>
      <c r="B76" s="135"/>
      <c r="C76" s="124" t="s">
        <v>4417</v>
      </c>
      <c r="D76" s="124" t="s">
        <v>559</v>
      </c>
      <c r="E76" s="124" t="s">
        <v>2109</v>
      </c>
      <c r="F76" s="158" t="s">
        <v>4418</v>
      </c>
      <c r="G76" s="158" t="s">
        <v>4419</v>
      </c>
      <c r="H76" s="124">
        <v>5010</v>
      </c>
      <c r="I76" s="124" t="s">
        <v>4420</v>
      </c>
      <c r="J76" s="155">
        <v>44918</v>
      </c>
      <c r="K76" s="152" t="s">
        <v>607</v>
      </c>
      <c r="L76" s="124">
        <v>63064</v>
      </c>
      <c r="M76" s="124">
        <v>3</v>
      </c>
      <c r="N76" s="152" t="s">
        <v>2372</v>
      </c>
      <c r="O76" s="156">
        <v>634</v>
      </c>
      <c r="P76" s="135"/>
      <c r="Q76" s="157">
        <v>171847.75</v>
      </c>
      <c r="R76" s="152" t="s">
        <v>609</v>
      </c>
      <c r="S76" s="155" t="s">
        <v>610</v>
      </c>
      <c r="T76" s="152"/>
      <c r="U76" s="141" t="s">
        <v>4421</v>
      </c>
      <c r="V76" s="141" t="s">
        <v>617</v>
      </c>
      <c r="W76" s="137">
        <v>44916.5</v>
      </c>
      <c r="X76" s="145">
        <v>44917</v>
      </c>
      <c r="Y76" s="145">
        <v>44917</v>
      </c>
      <c r="Z76" s="159" t="s">
        <v>618</v>
      </c>
      <c r="AA76" s="135"/>
      <c r="AB76" s="145">
        <v>44915</v>
      </c>
      <c r="AC76" s="152">
        <v>165504</v>
      </c>
      <c r="AD76" s="160">
        <v>1990</v>
      </c>
      <c r="AE76" s="160">
        <v>232.22</v>
      </c>
      <c r="AF76" s="168">
        <v>0</v>
      </c>
      <c r="AG76" s="160">
        <v>71.849999999999994</v>
      </c>
      <c r="AH76" s="168">
        <v>0</v>
      </c>
      <c r="AI76" s="168">
        <v>0</v>
      </c>
      <c r="AJ76" s="160"/>
      <c r="AK76" s="157">
        <v>0</v>
      </c>
      <c r="AL76" s="157">
        <v>0</v>
      </c>
      <c r="AM76" s="157">
        <v>0</v>
      </c>
      <c r="AN76" s="160">
        <v>316.24</v>
      </c>
      <c r="AO76" s="144" t="s">
        <v>1028</v>
      </c>
      <c r="AP76" s="157">
        <v>25</v>
      </c>
      <c r="AQ76" s="157">
        <v>2635.31</v>
      </c>
      <c r="AR76" s="157">
        <v>2635.31</v>
      </c>
      <c r="AS76" s="152"/>
      <c r="AT76" s="152" t="s">
        <v>395</v>
      </c>
      <c r="AU76" s="149">
        <v>0.35416666666666669</v>
      </c>
      <c r="AV76" s="149">
        <v>0.45833333333333331</v>
      </c>
      <c r="AW76" s="135" t="s">
        <v>613</v>
      </c>
    </row>
    <row r="77" spans="1:49" x14ac:dyDescent="0.35">
      <c r="A77" s="154" t="s">
        <v>4416</v>
      </c>
      <c r="B77" s="135"/>
      <c r="C77" s="124" t="s">
        <v>4417</v>
      </c>
      <c r="D77" s="124" t="s">
        <v>559</v>
      </c>
      <c r="E77" s="124" t="s">
        <v>2109</v>
      </c>
      <c r="F77" s="158" t="s">
        <v>4418</v>
      </c>
      <c r="G77" s="158" t="s">
        <v>4419</v>
      </c>
      <c r="H77" s="124">
        <v>5010</v>
      </c>
      <c r="I77" s="124" t="s">
        <v>4420</v>
      </c>
      <c r="J77" s="155">
        <v>44918</v>
      </c>
      <c r="K77" s="152" t="s">
        <v>607</v>
      </c>
      <c r="L77" s="124">
        <v>63064</v>
      </c>
      <c r="M77" s="124">
        <v>3</v>
      </c>
      <c r="N77" s="152" t="s">
        <v>616</v>
      </c>
      <c r="O77" s="156">
        <v>634</v>
      </c>
      <c r="P77" s="135"/>
      <c r="Q77" s="139"/>
      <c r="R77" s="152" t="s">
        <v>609</v>
      </c>
      <c r="S77" s="155" t="s">
        <v>610</v>
      </c>
      <c r="T77" s="152"/>
      <c r="U77" s="141" t="s">
        <v>4421</v>
      </c>
      <c r="V77" s="141" t="s">
        <v>617</v>
      </c>
      <c r="W77" s="137">
        <v>44916.5</v>
      </c>
      <c r="X77" s="145">
        <v>44917</v>
      </c>
      <c r="Y77" s="145">
        <v>44917</v>
      </c>
      <c r="Z77" s="169" t="s">
        <v>628</v>
      </c>
      <c r="AA77" s="135"/>
      <c r="AB77" s="145">
        <v>44917</v>
      </c>
      <c r="AC77" s="152">
        <v>165769</v>
      </c>
      <c r="AD77" s="168">
        <v>0</v>
      </c>
      <c r="AE77" s="168">
        <v>0</v>
      </c>
      <c r="AF77" s="160">
        <v>191.41</v>
      </c>
      <c r="AG77" s="168">
        <v>0</v>
      </c>
      <c r="AH77" s="168">
        <v>0</v>
      </c>
      <c r="AI77" s="168">
        <v>0</v>
      </c>
      <c r="AJ77" s="160">
        <v>0</v>
      </c>
      <c r="AK77" s="157">
        <v>0</v>
      </c>
      <c r="AL77" s="157">
        <v>0</v>
      </c>
      <c r="AM77" s="157">
        <v>0</v>
      </c>
      <c r="AN77" s="160">
        <v>26.1</v>
      </c>
      <c r="AO77" s="168" t="s">
        <v>1028</v>
      </c>
      <c r="AP77" s="157"/>
      <c r="AQ77" s="157">
        <v>217.51</v>
      </c>
      <c r="AR77" s="157">
        <v>217.51</v>
      </c>
      <c r="AS77" s="152" t="s">
        <v>4422</v>
      </c>
      <c r="AT77" s="152" t="s">
        <v>395</v>
      </c>
      <c r="AU77" s="149">
        <v>0.35416666666666669</v>
      </c>
      <c r="AV77" s="149">
        <v>0.45833333333333331</v>
      </c>
      <c r="AW77" s="135" t="s">
        <v>613</v>
      </c>
    </row>
    <row r="78" spans="1:49" x14ac:dyDescent="0.35">
      <c r="A78" s="154" t="s">
        <v>4423</v>
      </c>
      <c r="B78" s="135"/>
      <c r="C78" s="124" t="s">
        <v>4424</v>
      </c>
      <c r="D78" s="124" t="s">
        <v>2360</v>
      </c>
      <c r="E78" s="124" t="s">
        <v>2109</v>
      </c>
      <c r="F78" s="158" t="s">
        <v>2361</v>
      </c>
      <c r="G78" s="158" t="s">
        <v>2362</v>
      </c>
      <c r="H78" s="124">
        <v>5010</v>
      </c>
      <c r="I78" s="124">
        <v>4700090125</v>
      </c>
      <c r="J78" s="155">
        <v>44918</v>
      </c>
      <c r="K78" s="152" t="s">
        <v>607</v>
      </c>
      <c r="L78" s="124">
        <v>63091</v>
      </c>
      <c r="M78" s="124">
        <v>1</v>
      </c>
      <c r="N78" s="152" t="s">
        <v>2337</v>
      </c>
      <c r="O78" s="151">
        <v>1758</v>
      </c>
      <c r="P78" s="150"/>
      <c r="Q78" s="157">
        <v>67048.759999999995</v>
      </c>
      <c r="R78" s="152" t="s">
        <v>609</v>
      </c>
      <c r="S78" s="155" t="s">
        <v>610</v>
      </c>
      <c r="T78" s="162"/>
      <c r="U78" s="141" t="s">
        <v>2363</v>
      </c>
      <c r="V78" s="141" t="s">
        <v>2364</v>
      </c>
      <c r="W78" s="137">
        <v>44918.333333333336</v>
      </c>
      <c r="X78" s="145">
        <v>44918</v>
      </c>
      <c r="Y78" s="145">
        <v>44918</v>
      </c>
      <c r="Z78" s="169" t="s">
        <v>628</v>
      </c>
      <c r="AA78" s="150"/>
      <c r="AB78" s="145">
        <v>44917</v>
      </c>
      <c r="AC78" s="152">
        <v>165753</v>
      </c>
      <c r="AD78" s="160">
        <v>1386.12</v>
      </c>
      <c r="AE78" s="160">
        <v>156.84</v>
      </c>
      <c r="AF78" s="160">
        <v>127.6</v>
      </c>
      <c r="AG78" s="168">
        <v>0</v>
      </c>
      <c r="AH78" s="168">
        <v>0</v>
      </c>
      <c r="AI78" s="168">
        <v>0</v>
      </c>
      <c r="AJ78" s="160">
        <v>0</v>
      </c>
      <c r="AK78" s="157">
        <v>0</v>
      </c>
      <c r="AL78" s="157">
        <v>0</v>
      </c>
      <c r="AM78" s="157">
        <v>0</v>
      </c>
      <c r="AN78" s="160">
        <v>231.21</v>
      </c>
      <c r="AO78" s="160">
        <v>5.2564200000000003</v>
      </c>
      <c r="AP78" s="157">
        <v>25</v>
      </c>
      <c r="AQ78" s="157">
        <v>1926.77</v>
      </c>
      <c r="AR78" s="157">
        <v>1926.77</v>
      </c>
      <c r="AS78" s="152"/>
      <c r="AT78" s="152" t="s">
        <v>395</v>
      </c>
      <c r="AU78" s="149">
        <v>0.33333333333333331</v>
      </c>
      <c r="AV78" s="149">
        <v>0.3888888888888889</v>
      </c>
      <c r="AW78" s="135" t="s">
        <v>613</v>
      </c>
    </row>
    <row r="79" spans="1:49" x14ac:dyDescent="0.35">
      <c r="A79" s="154" t="s">
        <v>4425</v>
      </c>
      <c r="B79" s="135"/>
      <c r="C79" s="124" t="s">
        <v>4426</v>
      </c>
      <c r="D79" s="124" t="s">
        <v>2220</v>
      </c>
      <c r="E79" s="124" t="s">
        <v>2109</v>
      </c>
      <c r="F79" s="158" t="s">
        <v>2335</v>
      </c>
      <c r="G79" s="158" t="s">
        <v>2336</v>
      </c>
      <c r="H79" s="124">
        <v>5014</v>
      </c>
      <c r="I79" s="124">
        <v>4700086625</v>
      </c>
      <c r="J79" s="155">
        <v>44918</v>
      </c>
      <c r="K79" s="152" t="s">
        <v>607</v>
      </c>
      <c r="L79" s="124">
        <v>63090</v>
      </c>
      <c r="M79" s="124">
        <v>21</v>
      </c>
      <c r="N79" s="152" t="s">
        <v>2337</v>
      </c>
      <c r="O79" s="151">
        <v>6518.9989999999998</v>
      </c>
      <c r="P79" s="150"/>
      <c r="Q79" s="157">
        <v>390210.68</v>
      </c>
      <c r="R79" s="152" t="s">
        <v>609</v>
      </c>
      <c r="S79" s="155" t="s">
        <v>610</v>
      </c>
      <c r="T79" s="162"/>
      <c r="U79" s="141" t="s">
        <v>2338</v>
      </c>
      <c r="V79" s="141" t="s">
        <v>624</v>
      </c>
      <c r="W79" s="137">
        <v>44918</v>
      </c>
      <c r="X79" s="145">
        <v>44918</v>
      </c>
      <c r="Y79" s="145">
        <v>44918</v>
      </c>
      <c r="Z79" s="169" t="s">
        <v>618</v>
      </c>
      <c r="AA79" s="150"/>
      <c r="AB79" s="145">
        <v>44916</v>
      </c>
      <c r="AC79" s="152">
        <v>165631</v>
      </c>
      <c r="AD79" s="160">
        <v>1990</v>
      </c>
      <c r="AE79" s="160">
        <v>294.20999999999998</v>
      </c>
      <c r="AF79" s="160">
        <v>243.19</v>
      </c>
      <c r="AG79" s="160">
        <v>290.20999999999998</v>
      </c>
      <c r="AH79" s="160">
        <v>338</v>
      </c>
      <c r="AI79" s="168">
        <v>0</v>
      </c>
      <c r="AJ79" s="160">
        <v>0</v>
      </c>
      <c r="AK79" s="157">
        <v>0</v>
      </c>
      <c r="AL79" s="157">
        <v>0</v>
      </c>
      <c r="AM79" s="157">
        <v>0</v>
      </c>
      <c r="AN79" s="160">
        <v>433.72</v>
      </c>
      <c r="AO79" s="168" t="s">
        <v>1028</v>
      </c>
      <c r="AP79" s="157">
        <v>25</v>
      </c>
      <c r="AQ79" s="157">
        <v>3614.33</v>
      </c>
      <c r="AR79" s="157">
        <v>3614.33</v>
      </c>
      <c r="AS79" s="152"/>
      <c r="AT79" s="152" t="s">
        <v>395</v>
      </c>
      <c r="AU79" s="149">
        <v>0.34027777777777773</v>
      </c>
      <c r="AV79" s="149">
        <v>0.44444444444444442</v>
      </c>
      <c r="AW79" s="135" t="s">
        <v>613</v>
      </c>
    </row>
    <row r="80" spans="1:49" x14ac:dyDescent="0.35">
      <c r="A80" s="154">
        <v>44916</v>
      </c>
      <c r="B80" s="135"/>
      <c r="C80" s="124" t="s">
        <v>2358</v>
      </c>
      <c r="D80" s="124" t="s">
        <v>2344</v>
      </c>
      <c r="E80" s="124" t="s">
        <v>560</v>
      </c>
      <c r="F80" s="158" t="s">
        <v>2345</v>
      </c>
      <c r="G80" s="158" t="s">
        <v>2346</v>
      </c>
      <c r="H80" s="124">
        <v>5013</v>
      </c>
      <c r="I80" s="124" t="s">
        <v>2347</v>
      </c>
      <c r="J80" s="155">
        <v>44925</v>
      </c>
      <c r="K80" s="152" t="s">
        <v>607</v>
      </c>
      <c r="L80" s="124">
        <v>63095</v>
      </c>
      <c r="M80" s="124">
        <v>1</v>
      </c>
      <c r="N80" s="152" t="s">
        <v>2348</v>
      </c>
      <c r="O80" s="151">
        <v>15239</v>
      </c>
      <c r="P80" s="150"/>
      <c r="Q80" s="157">
        <v>639090.56000000006</v>
      </c>
      <c r="R80" s="152" t="s">
        <v>609</v>
      </c>
      <c r="S80" s="155" t="s">
        <v>647</v>
      </c>
      <c r="T80" s="152" t="s">
        <v>2349</v>
      </c>
      <c r="U80" s="141" t="s">
        <v>2350</v>
      </c>
      <c r="V80" s="141" t="s">
        <v>615</v>
      </c>
      <c r="W80" s="137">
        <v>44918.208333333336</v>
      </c>
      <c r="X80" s="145">
        <v>44918</v>
      </c>
      <c r="Y80" s="145">
        <v>44918</v>
      </c>
      <c r="Z80" s="169" t="s">
        <v>628</v>
      </c>
      <c r="AA80" s="150"/>
      <c r="AB80" s="145">
        <v>44917</v>
      </c>
      <c r="AC80" s="152">
        <v>165868</v>
      </c>
      <c r="AD80" s="160">
        <v>1749</v>
      </c>
      <c r="AE80" s="160">
        <v>337.86</v>
      </c>
      <c r="AF80" s="160">
        <v>491.61</v>
      </c>
      <c r="AG80" s="160">
        <v>489.09</v>
      </c>
      <c r="AH80" s="160">
        <v>280</v>
      </c>
      <c r="AI80" s="168">
        <v>0</v>
      </c>
      <c r="AJ80" s="160">
        <v>0</v>
      </c>
      <c r="AK80" s="157">
        <v>0</v>
      </c>
      <c r="AL80" s="157">
        <v>280</v>
      </c>
      <c r="AM80" s="150"/>
      <c r="AN80" s="160">
        <v>498.08</v>
      </c>
      <c r="AO80" s="168" t="s">
        <v>1028</v>
      </c>
      <c r="AP80" s="157">
        <v>25</v>
      </c>
      <c r="AQ80" s="157">
        <v>4150.6400000000003</v>
      </c>
      <c r="AR80" s="157">
        <v>4150.6400000000003</v>
      </c>
      <c r="AS80" s="152" t="s">
        <v>2351</v>
      </c>
      <c r="AT80" s="152" t="s">
        <v>395</v>
      </c>
      <c r="AU80" s="149">
        <v>0.37152777777777773</v>
      </c>
      <c r="AV80" s="149">
        <v>0.48125000000000001</v>
      </c>
      <c r="AW80" s="135" t="s">
        <v>613</v>
      </c>
    </row>
    <row r="81" spans="1:49" x14ac:dyDescent="0.35">
      <c r="A81" s="154">
        <v>44914.693749999999</v>
      </c>
      <c r="B81" s="135"/>
      <c r="C81" s="124" t="s">
        <v>2334</v>
      </c>
      <c r="D81" s="124" t="s">
        <v>634</v>
      </c>
      <c r="E81" s="124" t="s">
        <v>2109</v>
      </c>
      <c r="F81" s="158" t="s">
        <v>2339</v>
      </c>
      <c r="G81" s="158" t="s">
        <v>2340</v>
      </c>
      <c r="H81" s="124">
        <v>5010</v>
      </c>
      <c r="I81" s="124" t="s">
        <v>2341</v>
      </c>
      <c r="J81" s="155" t="s">
        <v>2119</v>
      </c>
      <c r="K81" s="152" t="s">
        <v>607</v>
      </c>
      <c r="L81" s="124">
        <v>63068</v>
      </c>
      <c r="M81" s="124">
        <v>5</v>
      </c>
      <c r="N81" s="152" t="s">
        <v>2134</v>
      </c>
      <c r="O81" s="152">
        <v>22047</v>
      </c>
      <c r="P81" s="135"/>
      <c r="Q81" s="157">
        <v>581429.26</v>
      </c>
      <c r="R81" s="152" t="s">
        <v>609</v>
      </c>
      <c r="S81" s="155" t="s">
        <v>610</v>
      </c>
      <c r="T81" s="152"/>
      <c r="U81" s="141" t="s">
        <v>2342</v>
      </c>
      <c r="V81" s="141" t="s">
        <v>2343</v>
      </c>
      <c r="W81" s="137">
        <v>44918</v>
      </c>
      <c r="X81" s="145">
        <v>44918</v>
      </c>
      <c r="Y81" s="145">
        <v>44918</v>
      </c>
      <c r="Z81" s="169" t="s">
        <v>612</v>
      </c>
      <c r="AA81" s="152"/>
      <c r="AB81" s="145">
        <v>44917</v>
      </c>
      <c r="AC81" s="152">
        <v>165857</v>
      </c>
      <c r="AD81" s="160">
        <v>2755</v>
      </c>
      <c r="AE81" s="160">
        <v>408.2</v>
      </c>
      <c r="AF81" s="160">
        <v>405.31</v>
      </c>
      <c r="AG81" s="160">
        <v>481.43</v>
      </c>
      <c r="AH81" s="160">
        <v>338</v>
      </c>
      <c r="AI81" s="168">
        <v>0</v>
      </c>
      <c r="AJ81" s="160">
        <v>0</v>
      </c>
      <c r="AK81" s="139">
        <v>0</v>
      </c>
      <c r="AL81" s="139">
        <v>0</v>
      </c>
      <c r="AM81" s="139">
        <v>0</v>
      </c>
      <c r="AN81" s="160">
        <v>601.76</v>
      </c>
      <c r="AO81" s="168" t="s">
        <v>1028</v>
      </c>
      <c r="AP81" s="157">
        <v>25</v>
      </c>
      <c r="AQ81" s="157">
        <v>5014.7</v>
      </c>
      <c r="AR81" s="157">
        <v>5014.7</v>
      </c>
      <c r="AS81" s="152"/>
      <c r="AT81" s="152" t="s">
        <v>395</v>
      </c>
      <c r="AU81" s="149">
        <v>0.4861111111111111</v>
      </c>
      <c r="AV81" s="149">
        <v>0.63194444444444442</v>
      </c>
      <c r="AW81" s="135" t="s">
        <v>613</v>
      </c>
    </row>
    <row r="82" spans="1:49" x14ac:dyDescent="0.35">
      <c r="A82" s="154">
        <v>44914.693749999999</v>
      </c>
      <c r="B82" s="135"/>
      <c r="C82" s="124" t="s">
        <v>2334</v>
      </c>
      <c r="D82" s="124" t="s">
        <v>634</v>
      </c>
      <c r="E82" s="124" t="s">
        <v>2109</v>
      </c>
      <c r="F82" s="158" t="s">
        <v>2339</v>
      </c>
      <c r="G82" s="158" t="s">
        <v>2340</v>
      </c>
      <c r="H82" s="124">
        <v>5010</v>
      </c>
      <c r="I82" s="124" t="s">
        <v>2341</v>
      </c>
      <c r="J82" s="155" t="s">
        <v>2119</v>
      </c>
      <c r="K82" s="152" t="s">
        <v>607</v>
      </c>
      <c r="L82" s="124">
        <v>63067</v>
      </c>
      <c r="M82" s="124">
        <v>5</v>
      </c>
      <c r="N82" s="152" t="s">
        <v>2134</v>
      </c>
      <c r="O82" s="134">
        <v>21702</v>
      </c>
      <c r="P82" s="164"/>
      <c r="Q82" s="157">
        <v>570939.68000000005</v>
      </c>
      <c r="R82" s="152" t="s">
        <v>609</v>
      </c>
      <c r="S82" s="155" t="s">
        <v>610</v>
      </c>
      <c r="T82" s="134"/>
      <c r="U82" s="141" t="s">
        <v>2342</v>
      </c>
      <c r="V82" s="141" t="s">
        <v>2343</v>
      </c>
      <c r="W82" s="137">
        <v>44918</v>
      </c>
      <c r="X82" s="145">
        <v>44918</v>
      </c>
      <c r="Y82" s="145">
        <v>44921</v>
      </c>
      <c r="Z82" s="173" t="s">
        <v>612</v>
      </c>
      <c r="AA82" s="134"/>
      <c r="AB82" s="145">
        <v>44917</v>
      </c>
      <c r="AC82" s="152">
        <v>165858</v>
      </c>
      <c r="AD82" s="160">
        <v>2755</v>
      </c>
      <c r="AE82" s="160">
        <v>407.13</v>
      </c>
      <c r="AF82" s="160">
        <v>405.31</v>
      </c>
      <c r="AG82" s="160">
        <v>470.94</v>
      </c>
      <c r="AH82" s="160">
        <v>338</v>
      </c>
      <c r="AI82" s="168">
        <v>0</v>
      </c>
      <c r="AJ82" s="160">
        <v>0</v>
      </c>
      <c r="AK82" s="139">
        <v>0</v>
      </c>
      <c r="AL82" s="139">
        <v>0</v>
      </c>
      <c r="AM82" s="139">
        <v>0</v>
      </c>
      <c r="AN82" s="160">
        <v>600.19000000000005</v>
      </c>
      <c r="AO82" s="168" t="s">
        <v>1028</v>
      </c>
      <c r="AP82" s="157">
        <v>25</v>
      </c>
      <c r="AQ82" s="157">
        <v>5001.57</v>
      </c>
      <c r="AR82" s="157">
        <v>5001.57</v>
      </c>
      <c r="AS82" s="152"/>
      <c r="AT82" s="152" t="s">
        <v>395</v>
      </c>
      <c r="AU82" s="149">
        <v>0.33333333333333331</v>
      </c>
      <c r="AV82" s="149">
        <v>0.42708333333333331</v>
      </c>
      <c r="AW82" s="135" t="s">
        <v>613</v>
      </c>
    </row>
    <row r="83" spans="1:49" x14ac:dyDescent="0.35">
      <c r="A83" s="154">
        <v>44914.693749999999</v>
      </c>
      <c r="B83" s="135"/>
      <c r="C83" s="124" t="s">
        <v>2334</v>
      </c>
      <c r="D83" s="124" t="s">
        <v>634</v>
      </c>
      <c r="E83" s="124" t="s">
        <v>2109</v>
      </c>
      <c r="F83" s="158" t="s">
        <v>2339</v>
      </c>
      <c r="G83" s="158" t="s">
        <v>2340</v>
      </c>
      <c r="H83" s="124">
        <v>5010</v>
      </c>
      <c r="I83" s="124" t="s">
        <v>2341</v>
      </c>
      <c r="J83" s="155" t="s">
        <v>2119</v>
      </c>
      <c r="K83" s="152" t="s">
        <v>607</v>
      </c>
      <c r="L83" s="124">
        <v>63069</v>
      </c>
      <c r="M83" s="124">
        <v>5</v>
      </c>
      <c r="N83" s="152" t="s">
        <v>2134</v>
      </c>
      <c r="O83" s="134">
        <v>23416</v>
      </c>
      <c r="P83" s="164"/>
      <c r="Q83" s="157">
        <v>611891.38</v>
      </c>
      <c r="R83" s="152" t="s">
        <v>609</v>
      </c>
      <c r="S83" s="155" t="s">
        <v>610</v>
      </c>
      <c r="T83" s="134"/>
      <c r="U83" s="141" t="s">
        <v>2342</v>
      </c>
      <c r="V83" s="141" t="s">
        <v>2343</v>
      </c>
      <c r="W83" s="137">
        <v>44921</v>
      </c>
      <c r="X83" s="145">
        <v>44921</v>
      </c>
      <c r="Y83" s="145">
        <v>44921</v>
      </c>
      <c r="Z83" s="173" t="s">
        <v>612</v>
      </c>
      <c r="AA83" s="134"/>
      <c r="AB83" s="145">
        <v>44918</v>
      </c>
      <c r="AC83" s="152">
        <v>165670</v>
      </c>
      <c r="AD83" s="160">
        <v>2755</v>
      </c>
      <c r="AE83" s="160">
        <v>368.05</v>
      </c>
      <c r="AF83" s="160">
        <v>319.01</v>
      </c>
      <c r="AG83" s="160">
        <v>511.89</v>
      </c>
      <c r="AH83" s="160">
        <v>0</v>
      </c>
      <c r="AI83" s="168">
        <v>0</v>
      </c>
      <c r="AJ83" s="160">
        <v>0</v>
      </c>
      <c r="AK83" s="139">
        <v>0</v>
      </c>
      <c r="AL83" s="139">
        <v>0</v>
      </c>
      <c r="AM83" s="139">
        <v>0</v>
      </c>
      <c r="AN83" s="160">
        <v>542.58000000000004</v>
      </c>
      <c r="AO83" s="168" t="s">
        <v>1028</v>
      </c>
      <c r="AP83" s="157">
        <v>25</v>
      </c>
      <c r="AQ83" s="157">
        <v>4521.53</v>
      </c>
      <c r="AR83" s="157">
        <v>4521.53</v>
      </c>
      <c r="AS83" s="152"/>
      <c r="AT83" s="152" t="s">
        <v>395</v>
      </c>
      <c r="AU83" s="149">
        <v>0.54166666666666663</v>
      </c>
      <c r="AV83" s="149">
        <v>0.69444444444444453</v>
      </c>
      <c r="AW83" s="135" t="s">
        <v>613</v>
      </c>
    </row>
    <row r="84" spans="1:49" x14ac:dyDescent="0.35">
      <c r="A84" s="154">
        <v>44914.693749999999</v>
      </c>
      <c r="B84" s="135"/>
      <c r="C84" s="124" t="s">
        <v>2334</v>
      </c>
      <c r="D84" s="124" t="s">
        <v>634</v>
      </c>
      <c r="E84" s="124" t="s">
        <v>2109</v>
      </c>
      <c r="F84" s="158" t="s">
        <v>2339</v>
      </c>
      <c r="G84" s="158" t="s">
        <v>2340</v>
      </c>
      <c r="H84" s="124">
        <v>5010</v>
      </c>
      <c r="I84" s="124" t="s">
        <v>2341</v>
      </c>
      <c r="J84" s="155" t="s">
        <v>2119</v>
      </c>
      <c r="K84" s="152" t="s">
        <v>607</v>
      </c>
      <c r="L84" s="124">
        <v>63070</v>
      </c>
      <c r="M84" s="124">
        <v>5</v>
      </c>
      <c r="N84" s="152" t="s">
        <v>2134</v>
      </c>
      <c r="O84" s="134">
        <v>23240</v>
      </c>
      <c r="P84" s="164"/>
      <c r="Q84" s="157">
        <v>609242.49</v>
      </c>
      <c r="R84" s="152" t="s">
        <v>609</v>
      </c>
      <c r="S84" s="155" t="s">
        <v>610</v>
      </c>
      <c r="T84" s="134"/>
      <c r="U84" s="141" t="s">
        <v>2342</v>
      </c>
      <c r="V84" s="141" t="s">
        <v>2343</v>
      </c>
      <c r="W84" s="137">
        <v>44921</v>
      </c>
      <c r="X84" s="145">
        <v>44921</v>
      </c>
      <c r="Y84" s="145">
        <v>44921</v>
      </c>
      <c r="Z84" s="173" t="s">
        <v>612</v>
      </c>
      <c r="AA84" s="134"/>
      <c r="AB84" s="145">
        <v>44918</v>
      </c>
      <c r="AC84" s="152">
        <v>165671</v>
      </c>
      <c r="AD84" s="160">
        <v>2755</v>
      </c>
      <c r="AE84" s="160">
        <v>367.78</v>
      </c>
      <c r="AF84" s="160">
        <v>319.01</v>
      </c>
      <c r="AG84" s="160">
        <v>509.24</v>
      </c>
      <c r="AH84" s="160">
        <v>0</v>
      </c>
      <c r="AI84" s="168">
        <v>0</v>
      </c>
      <c r="AJ84" s="160">
        <v>0</v>
      </c>
      <c r="AK84" s="139">
        <v>0</v>
      </c>
      <c r="AL84" s="139">
        <v>0</v>
      </c>
      <c r="AM84" s="139">
        <v>0</v>
      </c>
      <c r="AN84" s="160">
        <v>542.19000000000005</v>
      </c>
      <c r="AO84" s="168" t="s">
        <v>1028</v>
      </c>
      <c r="AP84" s="157">
        <v>25</v>
      </c>
      <c r="AQ84" s="157">
        <v>4518.22</v>
      </c>
      <c r="AR84" s="157">
        <v>4518.22</v>
      </c>
      <c r="AS84" s="152"/>
      <c r="AT84" s="152" t="s">
        <v>395</v>
      </c>
      <c r="AU84" s="149">
        <v>0.52083333333333337</v>
      </c>
      <c r="AV84" s="149">
        <v>0.66666666666666663</v>
      </c>
      <c r="AW84" s="135" t="s">
        <v>613</v>
      </c>
    </row>
    <row r="85" spans="1:49" x14ac:dyDescent="0.35">
      <c r="A85" s="154">
        <v>44917.591666666667</v>
      </c>
      <c r="B85" s="135"/>
      <c r="C85" s="124" t="s">
        <v>2359</v>
      </c>
      <c r="D85" s="124" t="s">
        <v>2220</v>
      </c>
      <c r="E85" s="124" t="s">
        <v>2109</v>
      </c>
      <c r="F85" s="158" t="s">
        <v>2352</v>
      </c>
      <c r="G85" s="158" t="s">
        <v>2353</v>
      </c>
      <c r="H85" s="124">
        <v>5003</v>
      </c>
      <c r="I85" s="124" t="s">
        <v>2354</v>
      </c>
      <c r="J85" s="155" t="s">
        <v>2119</v>
      </c>
      <c r="K85" s="152" t="s">
        <v>607</v>
      </c>
      <c r="L85" s="124">
        <v>63104</v>
      </c>
      <c r="M85" s="124">
        <v>21</v>
      </c>
      <c r="N85" s="152" t="s">
        <v>2355</v>
      </c>
      <c r="O85" s="151">
        <v>8213.9979999999996</v>
      </c>
      <c r="P85" s="150"/>
      <c r="Q85" s="157">
        <v>635159.4</v>
      </c>
      <c r="R85" s="152" t="s">
        <v>609</v>
      </c>
      <c r="S85" s="155" t="s">
        <v>610</v>
      </c>
      <c r="T85" s="162"/>
      <c r="U85" s="141" t="s">
        <v>2356</v>
      </c>
      <c r="V85" s="155" t="s">
        <v>2357</v>
      </c>
      <c r="W85" s="137">
        <v>44922.375</v>
      </c>
      <c r="X85" s="145">
        <v>44922</v>
      </c>
      <c r="Y85" s="145">
        <v>44922</v>
      </c>
      <c r="Z85" s="173" t="s">
        <v>628</v>
      </c>
      <c r="AA85" s="150"/>
      <c r="AB85" s="145">
        <v>44921</v>
      </c>
      <c r="AC85" s="152">
        <v>166167</v>
      </c>
      <c r="AD85" s="160">
        <v>2755</v>
      </c>
      <c r="AE85" s="160">
        <v>370.42</v>
      </c>
      <c r="AF85" s="160">
        <v>319.01</v>
      </c>
      <c r="AG85" s="160">
        <v>535.16</v>
      </c>
      <c r="AH85" s="160">
        <v>0</v>
      </c>
      <c r="AI85" s="168">
        <v>0</v>
      </c>
      <c r="AJ85" s="160">
        <v>0</v>
      </c>
      <c r="AK85" s="139">
        <v>0</v>
      </c>
      <c r="AL85" s="139">
        <v>0</v>
      </c>
      <c r="AM85" s="139">
        <v>0</v>
      </c>
      <c r="AN85" s="160">
        <v>546.08000000000004</v>
      </c>
      <c r="AO85" s="168" t="s">
        <v>1028</v>
      </c>
      <c r="AP85" s="157">
        <v>25</v>
      </c>
      <c r="AQ85" s="157">
        <v>4550.67</v>
      </c>
      <c r="AR85" s="157">
        <v>4550.67</v>
      </c>
      <c r="AS85" s="152"/>
      <c r="AT85" s="152" t="s">
        <v>395</v>
      </c>
      <c r="AU85" s="149">
        <v>0.5</v>
      </c>
      <c r="AV85" s="149">
        <v>0.6875</v>
      </c>
      <c r="AW85" s="135" t="s">
        <v>613</v>
      </c>
    </row>
    <row r="86" spans="1:49" x14ac:dyDescent="0.35">
      <c r="A86" s="154">
        <v>44914.693749999999</v>
      </c>
      <c r="B86" s="135"/>
      <c r="C86" s="124" t="s">
        <v>2334</v>
      </c>
      <c r="D86" s="124" t="s">
        <v>634</v>
      </c>
      <c r="E86" s="124" t="s">
        <v>2109</v>
      </c>
      <c r="F86" s="158" t="s">
        <v>2339</v>
      </c>
      <c r="G86" s="158" t="s">
        <v>2340</v>
      </c>
      <c r="H86" s="124">
        <v>5010</v>
      </c>
      <c r="I86" s="124" t="s">
        <v>2341</v>
      </c>
      <c r="J86" s="155" t="s">
        <v>2119</v>
      </c>
      <c r="K86" s="152" t="s">
        <v>607</v>
      </c>
      <c r="L86" s="124">
        <v>63071</v>
      </c>
      <c r="M86" s="124">
        <v>5</v>
      </c>
      <c r="N86" s="152" t="s">
        <v>2134</v>
      </c>
      <c r="O86" s="134">
        <v>21986</v>
      </c>
      <c r="P86" s="164"/>
      <c r="Q86" s="157">
        <v>577455.93000000005</v>
      </c>
      <c r="R86" s="152" t="s">
        <v>609</v>
      </c>
      <c r="S86" s="155" t="s">
        <v>610</v>
      </c>
      <c r="T86" s="134"/>
      <c r="U86" s="141" t="s">
        <v>2342</v>
      </c>
      <c r="V86" s="141" t="s">
        <v>2343</v>
      </c>
      <c r="W86" s="137">
        <v>44922.375</v>
      </c>
      <c r="X86" s="145">
        <v>44922</v>
      </c>
      <c r="Y86" s="145">
        <v>44922</v>
      </c>
      <c r="Z86" s="173" t="s">
        <v>612</v>
      </c>
      <c r="AA86" s="134"/>
      <c r="AB86" s="145">
        <v>44921</v>
      </c>
      <c r="AC86" s="152">
        <v>165668</v>
      </c>
      <c r="AD86" s="160">
        <v>2755</v>
      </c>
      <c r="AE86" s="160">
        <v>364.54</v>
      </c>
      <c r="AF86" s="160">
        <v>319.01</v>
      </c>
      <c r="AG86" s="160">
        <v>477.46</v>
      </c>
      <c r="AH86" s="160">
        <v>0</v>
      </c>
      <c r="AI86" s="168">
        <v>0</v>
      </c>
      <c r="AJ86" s="160">
        <v>0</v>
      </c>
      <c r="AK86" s="139">
        <v>0</v>
      </c>
      <c r="AL86" s="139">
        <v>0</v>
      </c>
      <c r="AM86" s="139">
        <v>0</v>
      </c>
      <c r="AN86" s="160">
        <v>537.41</v>
      </c>
      <c r="AO86" s="168" t="s">
        <v>1028</v>
      </c>
      <c r="AP86" s="165">
        <v>25</v>
      </c>
      <c r="AQ86" s="157">
        <v>4478.42</v>
      </c>
      <c r="AR86" s="157">
        <v>4478.42</v>
      </c>
      <c r="AS86" s="152"/>
      <c r="AT86" s="152" t="s">
        <v>395</v>
      </c>
      <c r="AU86" s="149">
        <v>0.35416666666666669</v>
      </c>
      <c r="AV86" s="149">
        <v>0.4513888888888889</v>
      </c>
      <c r="AW86" s="135" t="s">
        <v>613</v>
      </c>
    </row>
    <row r="87" spans="1:49" x14ac:dyDescent="0.35">
      <c r="A87" s="154">
        <v>44914.693749999999</v>
      </c>
      <c r="B87" s="135"/>
      <c r="C87" s="124" t="s">
        <v>2334</v>
      </c>
      <c r="D87" s="124" t="s">
        <v>634</v>
      </c>
      <c r="E87" s="124" t="s">
        <v>2109</v>
      </c>
      <c r="F87" s="158" t="s">
        <v>2339</v>
      </c>
      <c r="G87" s="158" t="s">
        <v>2340</v>
      </c>
      <c r="H87" s="124">
        <v>5010</v>
      </c>
      <c r="I87" s="124" t="s">
        <v>2341</v>
      </c>
      <c r="J87" s="155" t="s">
        <v>2119</v>
      </c>
      <c r="K87" s="152" t="s">
        <v>607</v>
      </c>
      <c r="L87" s="124">
        <v>63072</v>
      </c>
      <c r="M87" s="124">
        <v>5</v>
      </c>
      <c r="N87" s="152" t="s">
        <v>2134</v>
      </c>
      <c r="O87" s="134">
        <v>22286</v>
      </c>
      <c r="P87" s="164"/>
      <c r="Q87" s="157">
        <v>582753.68999999994</v>
      </c>
      <c r="R87" s="152" t="s">
        <v>609</v>
      </c>
      <c r="S87" s="155" t="s">
        <v>610</v>
      </c>
      <c r="T87" s="134"/>
      <c r="U87" s="141" t="s">
        <v>2342</v>
      </c>
      <c r="V87" s="141" t="s">
        <v>2343</v>
      </c>
      <c r="W87" s="137">
        <v>44922.375</v>
      </c>
      <c r="X87" s="145">
        <v>44922</v>
      </c>
      <c r="Y87" s="145">
        <v>44922</v>
      </c>
      <c r="Z87" s="173" t="s">
        <v>612</v>
      </c>
      <c r="AA87" s="134"/>
      <c r="AB87" s="145">
        <v>44921</v>
      </c>
      <c r="AC87" s="152">
        <v>165667</v>
      </c>
      <c r="AD87" s="160">
        <v>2755</v>
      </c>
      <c r="AE87" s="160">
        <v>365.08</v>
      </c>
      <c r="AF87" s="160">
        <v>319.01</v>
      </c>
      <c r="AG87" s="160">
        <v>482.75</v>
      </c>
      <c r="AH87" s="160">
        <v>0</v>
      </c>
      <c r="AI87" s="168">
        <v>0</v>
      </c>
      <c r="AJ87" s="160">
        <v>0</v>
      </c>
      <c r="AK87" s="139">
        <v>0</v>
      </c>
      <c r="AL87" s="139">
        <v>0</v>
      </c>
      <c r="AM87" s="139">
        <v>0</v>
      </c>
      <c r="AN87" s="160">
        <v>538.21</v>
      </c>
      <c r="AO87" s="168" t="s">
        <v>1028</v>
      </c>
      <c r="AP87" s="165">
        <v>25</v>
      </c>
      <c r="AQ87" s="165">
        <v>4485.05</v>
      </c>
      <c r="AR87" s="157">
        <v>4485.05</v>
      </c>
      <c r="AS87" s="152"/>
      <c r="AT87" s="152" t="s">
        <v>395</v>
      </c>
      <c r="AU87" s="149">
        <v>0.375</v>
      </c>
      <c r="AV87" s="149">
        <v>0.4861111111111111</v>
      </c>
      <c r="AW87" s="135" t="s">
        <v>613</v>
      </c>
    </row>
    <row r="88" spans="1:49" x14ac:dyDescent="0.35">
      <c r="A88" s="154">
        <v>44914.693749999999</v>
      </c>
      <c r="B88" s="135"/>
      <c r="C88" s="124" t="s">
        <v>2334</v>
      </c>
      <c r="D88" s="124" t="s">
        <v>634</v>
      </c>
      <c r="E88" s="124" t="s">
        <v>2109</v>
      </c>
      <c r="F88" s="158" t="s">
        <v>2339</v>
      </c>
      <c r="G88" s="158" t="s">
        <v>2340</v>
      </c>
      <c r="H88" s="124">
        <v>5010</v>
      </c>
      <c r="I88" s="124" t="s">
        <v>2341</v>
      </c>
      <c r="J88" s="155" t="s">
        <v>2119</v>
      </c>
      <c r="K88" s="152" t="s">
        <v>607</v>
      </c>
      <c r="L88" s="124">
        <v>63074</v>
      </c>
      <c r="M88" s="124">
        <v>5</v>
      </c>
      <c r="N88" s="152" t="s">
        <v>2134</v>
      </c>
      <c r="O88" s="134">
        <v>22338</v>
      </c>
      <c r="P88" s="164"/>
      <c r="Q88" s="157">
        <v>585402.56999999995</v>
      </c>
      <c r="R88" s="152" t="s">
        <v>609</v>
      </c>
      <c r="S88" s="155" t="s">
        <v>610</v>
      </c>
      <c r="T88" s="134"/>
      <c r="U88" s="141" t="s">
        <v>2342</v>
      </c>
      <c r="V88" s="141" t="s">
        <v>2343</v>
      </c>
      <c r="W88" s="137">
        <v>44922.375</v>
      </c>
      <c r="X88" s="145">
        <v>44922</v>
      </c>
      <c r="Y88" s="145">
        <v>44922</v>
      </c>
      <c r="Z88" s="173" t="s">
        <v>612</v>
      </c>
      <c r="AA88" s="134"/>
      <c r="AB88" s="145">
        <v>44921</v>
      </c>
      <c r="AC88" s="152">
        <v>166163</v>
      </c>
      <c r="AD88" s="165">
        <v>2755</v>
      </c>
      <c r="AE88" s="165">
        <v>365.35</v>
      </c>
      <c r="AF88" s="165">
        <v>319.01</v>
      </c>
      <c r="AG88" s="165">
        <v>485.4</v>
      </c>
      <c r="AH88" s="160">
        <v>0</v>
      </c>
      <c r="AI88" s="168">
        <v>0</v>
      </c>
      <c r="AJ88" s="160">
        <v>0</v>
      </c>
      <c r="AK88" s="139">
        <v>0</v>
      </c>
      <c r="AL88" s="139">
        <v>0</v>
      </c>
      <c r="AM88" s="139">
        <v>0</v>
      </c>
      <c r="AN88" s="160">
        <v>538.6</v>
      </c>
      <c r="AO88" s="168" t="s">
        <v>1028</v>
      </c>
      <c r="AP88" s="165">
        <v>25</v>
      </c>
      <c r="AQ88" s="165">
        <v>4488.3599999999997</v>
      </c>
      <c r="AR88" s="165">
        <v>4488.3599999999997</v>
      </c>
      <c r="AS88" s="152"/>
      <c r="AT88" s="152" t="s">
        <v>395</v>
      </c>
      <c r="AU88" s="149">
        <v>0.46527777777777773</v>
      </c>
      <c r="AV88" s="149">
        <v>0.67361111111111116</v>
      </c>
      <c r="AW88" s="135" t="s">
        <v>613</v>
      </c>
    </row>
    <row r="89" spans="1:49" x14ac:dyDescent="0.35">
      <c r="A89" s="154">
        <v>44914.693749999999</v>
      </c>
      <c r="B89" s="135"/>
      <c r="C89" s="124" t="s">
        <v>2334</v>
      </c>
      <c r="D89" s="124" t="s">
        <v>634</v>
      </c>
      <c r="E89" s="124" t="s">
        <v>2109</v>
      </c>
      <c r="F89" s="158" t="s">
        <v>2339</v>
      </c>
      <c r="G89" s="158" t="s">
        <v>2340</v>
      </c>
      <c r="H89" s="124">
        <v>5010</v>
      </c>
      <c r="I89" s="124" t="s">
        <v>2341</v>
      </c>
      <c r="J89" s="155" t="s">
        <v>2119</v>
      </c>
      <c r="K89" s="152" t="s">
        <v>607</v>
      </c>
      <c r="L89" s="124">
        <v>63073</v>
      </c>
      <c r="M89" s="124">
        <v>5</v>
      </c>
      <c r="N89" s="152" t="s">
        <v>2134</v>
      </c>
      <c r="O89" s="134">
        <v>21968</v>
      </c>
      <c r="P89" s="164"/>
      <c r="Q89" s="157">
        <v>577455.93000000005</v>
      </c>
      <c r="R89" s="152" t="s">
        <v>609</v>
      </c>
      <c r="S89" s="155" t="s">
        <v>610</v>
      </c>
      <c r="T89" s="134"/>
      <c r="U89" s="141" t="s">
        <v>2342</v>
      </c>
      <c r="V89" s="141" t="s">
        <v>2343</v>
      </c>
      <c r="W89" s="137">
        <v>44922.375</v>
      </c>
      <c r="X89" s="145">
        <v>44922</v>
      </c>
      <c r="Y89" s="145">
        <v>44922</v>
      </c>
      <c r="Z89" s="173" t="s">
        <v>612</v>
      </c>
      <c r="AA89" s="134"/>
      <c r="AB89" s="145">
        <v>44921</v>
      </c>
      <c r="AC89" s="152">
        <v>166165</v>
      </c>
      <c r="AD89" s="165">
        <v>2755</v>
      </c>
      <c r="AE89" s="165">
        <v>364.54</v>
      </c>
      <c r="AF89" s="165">
        <v>319.01</v>
      </c>
      <c r="AG89" s="165">
        <v>477.46</v>
      </c>
      <c r="AH89" s="160">
        <v>0</v>
      </c>
      <c r="AI89" s="168">
        <v>0</v>
      </c>
      <c r="AJ89" s="160">
        <v>0</v>
      </c>
      <c r="AK89" s="139">
        <v>0</v>
      </c>
      <c r="AL89" s="139">
        <v>0</v>
      </c>
      <c r="AM89" s="139">
        <v>0</v>
      </c>
      <c r="AN89" s="160">
        <v>537.41</v>
      </c>
      <c r="AO89" s="168" t="s">
        <v>1028</v>
      </c>
      <c r="AP89" s="165">
        <v>25</v>
      </c>
      <c r="AQ89" s="165">
        <v>4478.42</v>
      </c>
      <c r="AR89" s="165">
        <v>4478.42</v>
      </c>
      <c r="AS89" s="134"/>
      <c r="AT89" s="152" t="s">
        <v>395</v>
      </c>
      <c r="AU89" s="149">
        <v>0.55902777777777779</v>
      </c>
      <c r="AV89" s="149">
        <v>0.66666666666666663</v>
      </c>
      <c r="AW89" s="135" t="s">
        <v>613</v>
      </c>
    </row>
    <row r="90" spans="1:49" x14ac:dyDescent="0.35">
      <c r="A90" s="154">
        <v>44914.693749999999</v>
      </c>
      <c r="B90" s="135"/>
      <c r="C90" s="124" t="s">
        <v>2334</v>
      </c>
      <c r="D90" s="124" t="s">
        <v>634</v>
      </c>
      <c r="E90" s="124" t="s">
        <v>2109</v>
      </c>
      <c r="F90" s="158" t="s">
        <v>2339</v>
      </c>
      <c r="G90" s="158" t="s">
        <v>2340</v>
      </c>
      <c r="H90" s="124">
        <v>5010</v>
      </c>
      <c r="I90" s="124" t="s">
        <v>2341</v>
      </c>
      <c r="J90" s="155" t="s">
        <v>2119</v>
      </c>
      <c r="K90" s="152" t="s">
        <v>607</v>
      </c>
      <c r="L90" s="124">
        <v>63075</v>
      </c>
      <c r="M90" s="124">
        <v>5</v>
      </c>
      <c r="N90" s="134" t="s">
        <v>2134</v>
      </c>
      <c r="O90" s="134">
        <v>22123</v>
      </c>
      <c r="P90" s="164"/>
      <c r="Q90" s="157">
        <v>582223.92000000004</v>
      </c>
      <c r="R90" s="152" t="s">
        <v>609</v>
      </c>
      <c r="S90" s="155" t="s">
        <v>610</v>
      </c>
      <c r="T90" s="164"/>
      <c r="U90" s="141" t="s">
        <v>2342</v>
      </c>
      <c r="V90" s="141" t="s">
        <v>2343</v>
      </c>
      <c r="W90" s="137">
        <v>44923.333333333336</v>
      </c>
      <c r="X90" s="145">
        <v>44923</v>
      </c>
      <c r="Y90" s="145">
        <v>44923</v>
      </c>
      <c r="Z90" s="173" t="s">
        <v>612</v>
      </c>
      <c r="AA90" s="134"/>
      <c r="AB90" s="145">
        <v>44922</v>
      </c>
      <c r="AC90" s="152">
        <v>166286</v>
      </c>
      <c r="AD90" s="165">
        <v>2755</v>
      </c>
      <c r="AE90" s="165">
        <v>365.03</v>
      </c>
      <c r="AF90" s="165">
        <v>319.01</v>
      </c>
      <c r="AG90" s="165">
        <v>482.22</v>
      </c>
      <c r="AH90" s="160">
        <v>0</v>
      </c>
      <c r="AI90" s="168">
        <v>0</v>
      </c>
      <c r="AJ90" s="160">
        <v>0</v>
      </c>
      <c r="AK90" s="139">
        <v>0</v>
      </c>
      <c r="AL90" s="139">
        <v>0</v>
      </c>
      <c r="AM90" s="139">
        <v>0</v>
      </c>
      <c r="AN90" s="160">
        <v>538.13</v>
      </c>
      <c r="AO90" s="168" t="s">
        <v>1028</v>
      </c>
      <c r="AP90" s="165">
        <v>25</v>
      </c>
      <c r="AQ90" s="165">
        <v>4484.3900000000003</v>
      </c>
      <c r="AR90" s="165">
        <v>4484.3900000000003</v>
      </c>
      <c r="AS90" s="134"/>
      <c r="AT90" s="152" t="s">
        <v>395</v>
      </c>
      <c r="AU90" s="149">
        <v>0.3611111111111111</v>
      </c>
      <c r="AV90" s="149">
        <v>0.4513888888888889</v>
      </c>
      <c r="AW90" s="135" t="s">
        <v>613</v>
      </c>
    </row>
    <row r="91" spans="1:49" x14ac:dyDescent="0.35">
      <c r="A91" s="154">
        <v>44914.693749999999</v>
      </c>
      <c r="B91" s="135"/>
      <c r="C91" s="124" t="s">
        <v>2334</v>
      </c>
      <c r="D91" s="124" t="s">
        <v>634</v>
      </c>
      <c r="E91" s="124" t="s">
        <v>2109</v>
      </c>
      <c r="F91" s="158" t="s">
        <v>2339</v>
      </c>
      <c r="G91" s="158" t="s">
        <v>2340</v>
      </c>
      <c r="H91" s="124">
        <v>5010</v>
      </c>
      <c r="I91" s="124" t="s">
        <v>2341</v>
      </c>
      <c r="J91" s="155" t="s">
        <v>2119</v>
      </c>
      <c r="K91" s="152" t="s">
        <v>607</v>
      </c>
      <c r="L91" s="124">
        <v>63076</v>
      </c>
      <c r="M91" s="124">
        <v>4</v>
      </c>
      <c r="N91" s="134" t="s">
        <v>2134</v>
      </c>
      <c r="O91" s="134">
        <v>17138</v>
      </c>
      <c r="P91" s="164"/>
      <c r="Q91" s="157">
        <v>450309.67</v>
      </c>
      <c r="R91" s="152" t="s">
        <v>609</v>
      </c>
      <c r="S91" s="155" t="s">
        <v>610</v>
      </c>
      <c r="T91" s="164"/>
      <c r="U91" s="141" t="s">
        <v>2342</v>
      </c>
      <c r="V91" s="141" t="s">
        <v>2343</v>
      </c>
      <c r="W91" s="137">
        <v>44923.333333333336</v>
      </c>
      <c r="X91" s="145">
        <v>44923</v>
      </c>
      <c r="Y91" s="145">
        <v>44923</v>
      </c>
      <c r="Z91" s="173" t="s">
        <v>612</v>
      </c>
      <c r="AA91" s="134"/>
      <c r="AB91" s="145">
        <v>44922</v>
      </c>
      <c r="AC91" s="152">
        <v>166125</v>
      </c>
      <c r="AD91" s="165">
        <v>2755</v>
      </c>
      <c r="AE91" s="165">
        <v>351.58</v>
      </c>
      <c r="AF91" s="165">
        <v>319.01</v>
      </c>
      <c r="AG91" s="165">
        <v>350.31</v>
      </c>
      <c r="AH91" s="160">
        <v>0</v>
      </c>
      <c r="AI91" s="168">
        <v>0</v>
      </c>
      <c r="AJ91" s="160">
        <v>0</v>
      </c>
      <c r="AK91" s="139">
        <v>0</v>
      </c>
      <c r="AL91" s="139">
        <v>0</v>
      </c>
      <c r="AM91" s="139">
        <v>0</v>
      </c>
      <c r="AN91" s="160">
        <v>518.29999999999995</v>
      </c>
      <c r="AO91" s="168" t="s">
        <v>1028</v>
      </c>
      <c r="AP91" s="165">
        <v>25</v>
      </c>
      <c r="AQ91" s="165">
        <v>4319.2</v>
      </c>
      <c r="AR91" s="165">
        <v>4319.2</v>
      </c>
      <c r="AS91" s="164"/>
      <c r="AT91" s="152" t="s">
        <v>395</v>
      </c>
      <c r="AU91" s="149">
        <v>0.375</v>
      </c>
      <c r="AV91" s="149">
        <v>0.55208333333333337</v>
      </c>
      <c r="AW91" s="135" t="s">
        <v>613</v>
      </c>
    </row>
    <row r="92" spans="1:49" x14ac:dyDescent="0.35">
      <c r="A92" s="154">
        <v>44917.675000000003</v>
      </c>
      <c r="B92" s="135"/>
      <c r="C92" s="124" t="s">
        <v>2365</v>
      </c>
      <c r="D92" s="124" t="s">
        <v>2367</v>
      </c>
      <c r="E92" s="124" t="s">
        <v>2109</v>
      </c>
      <c r="F92" s="158" t="s">
        <v>2368</v>
      </c>
      <c r="G92" s="158" t="s">
        <v>2369</v>
      </c>
      <c r="H92" s="124">
        <v>5013</v>
      </c>
      <c r="I92" s="124" t="s">
        <v>2370</v>
      </c>
      <c r="J92" s="155">
        <v>44924</v>
      </c>
      <c r="K92" s="152" t="s">
        <v>2371</v>
      </c>
      <c r="L92" s="124">
        <v>63110</v>
      </c>
      <c r="M92" s="124">
        <v>3</v>
      </c>
      <c r="N92" s="152" t="s">
        <v>2372</v>
      </c>
      <c r="O92" s="151">
        <v>1601</v>
      </c>
      <c r="P92" s="150"/>
      <c r="Q92" s="157">
        <v>182513.04</v>
      </c>
      <c r="R92" s="152" t="s">
        <v>609</v>
      </c>
      <c r="S92" s="155" t="s">
        <v>610</v>
      </c>
      <c r="T92" s="150"/>
      <c r="U92" s="141" t="s">
        <v>2373</v>
      </c>
      <c r="V92" s="141" t="s">
        <v>615</v>
      </c>
      <c r="W92" s="137">
        <v>44924.333333333336</v>
      </c>
      <c r="X92" s="145">
        <v>44924</v>
      </c>
      <c r="Y92" s="145">
        <v>44924</v>
      </c>
      <c r="Z92" s="173" t="s">
        <v>618</v>
      </c>
      <c r="AA92" s="150"/>
      <c r="AB92" s="145">
        <v>44923</v>
      </c>
      <c r="AC92" s="152">
        <v>166620</v>
      </c>
      <c r="AD92" s="165">
        <v>1990</v>
      </c>
      <c r="AE92" s="165">
        <v>233.31</v>
      </c>
      <c r="AF92" s="165">
        <v>191.41</v>
      </c>
      <c r="AG92" s="165">
        <v>82.51</v>
      </c>
      <c r="AH92" s="160">
        <v>0</v>
      </c>
      <c r="AI92" s="168">
        <v>0</v>
      </c>
      <c r="AJ92" s="160">
        <v>0</v>
      </c>
      <c r="AK92" s="139">
        <v>0</v>
      </c>
      <c r="AL92" s="139">
        <v>0</v>
      </c>
      <c r="AM92" s="139">
        <v>0</v>
      </c>
      <c r="AN92" s="160">
        <v>343.94</v>
      </c>
      <c r="AO92" s="168" t="s">
        <v>1028</v>
      </c>
      <c r="AP92" s="165">
        <v>25</v>
      </c>
      <c r="AQ92" s="165">
        <v>2866.17</v>
      </c>
      <c r="AR92" s="165">
        <v>2866.17</v>
      </c>
      <c r="AS92" s="150"/>
      <c r="AT92" s="152" t="s">
        <v>395</v>
      </c>
      <c r="AU92" s="149">
        <v>0.52083333333333337</v>
      </c>
      <c r="AV92" s="149">
        <v>0.61458333333333337</v>
      </c>
      <c r="AW92" s="135" t="s">
        <v>613</v>
      </c>
    </row>
    <row r="93" spans="1:49" x14ac:dyDescent="0.35">
      <c r="A93" s="154">
        <v>44923.629166666666</v>
      </c>
      <c r="B93" s="135"/>
      <c r="C93" s="124" t="s">
        <v>2366</v>
      </c>
      <c r="D93" s="124" t="s">
        <v>2220</v>
      </c>
      <c r="E93" s="124" t="s">
        <v>2109</v>
      </c>
      <c r="F93" s="158" t="s">
        <v>2375</v>
      </c>
      <c r="G93" s="158" t="s">
        <v>2376</v>
      </c>
      <c r="H93" s="124">
        <v>5013</v>
      </c>
      <c r="I93" s="124" t="s">
        <v>2377</v>
      </c>
      <c r="J93" s="155">
        <v>44935</v>
      </c>
      <c r="K93" s="152" t="s">
        <v>607</v>
      </c>
      <c r="L93" s="124">
        <v>63186</v>
      </c>
      <c r="M93" s="124">
        <v>17</v>
      </c>
      <c r="N93" s="152" t="s">
        <v>2378</v>
      </c>
      <c r="O93" s="151">
        <v>26221</v>
      </c>
      <c r="P93" s="135"/>
      <c r="Q93" s="157">
        <v>1696803.89</v>
      </c>
      <c r="R93" s="152" t="s">
        <v>609</v>
      </c>
      <c r="S93" s="155" t="s">
        <v>610</v>
      </c>
      <c r="T93" s="141" t="s">
        <v>2120</v>
      </c>
      <c r="U93" s="141" t="s">
        <v>2379</v>
      </c>
      <c r="V93" s="141" t="s">
        <v>615</v>
      </c>
      <c r="W93" s="137">
        <v>44928.291666666664</v>
      </c>
      <c r="X93" s="145">
        <v>44929</v>
      </c>
      <c r="Y93" s="145">
        <v>44929</v>
      </c>
      <c r="Z93" s="169" t="s">
        <v>612</v>
      </c>
      <c r="AA93" s="150"/>
      <c r="AB93" s="145">
        <v>44925</v>
      </c>
      <c r="AC93" s="152">
        <v>166911</v>
      </c>
      <c r="AD93" s="165">
        <v>2755</v>
      </c>
      <c r="AE93" s="165">
        <v>324.29000000000002</v>
      </c>
      <c r="AF93" s="165">
        <v>319.01</v>
      </c>
      <c r="AG93" s="165">
        <v>82.51</v>
      </c>
      <c r="AH93" s="160">
        <v>0</v>
      </c>
      <c r="AI93" s="168">
        <v>0</v>
      </c>
      <c r="AJ93" s="160">
        <v>0</v>
      </c>
      <c r="AK93" s="139">
        <v>0</v>
      </c>
      <c r="AL93" s="139">
        <v>0</v>
      </c>
      <c r="AM93" s="139">
        <v>0</v>
      </c>
      <c r="AN93" s="160">
        <v>478.07</v>
      </c>
      <c r="AO93" s="168" t="s">
        <v>1028</v>
      </c>
      <c r="AP93" s="160">
        <v>25</v>
      </c>
      <c r="AQ93" s="160">
        <v>3983.88</v>
      </c>
      <c r="AR93" s="160">
        <v>3983.88</v>
      </c>
      <c r="AS93" s="135"/>
      <c r="AT93" s="152" t="s">
        <v>395</v>
      </c>
      <c r="AU93" s="149">
        <v>0.34027777777777773</v>
      </c>
      <c r="AV93" s="149">
        <v>0.61805555555555558</v>
      </c>
      <c r="AW93" s="135" t="s">
        <v>613</v>
      </c>
    </row>
    <row r="94" spans="1:49" x14ac:dyDescent="0.35">
      <c r="A94" s="154">
        <v>44923.629166666666</v>
      </c>
      <c r="B94" s="135"/>
      <c r="C94" s="124" t="s">
        <v>2366</v>
      </c>
      <c r="D94" s="124" t="s">
        <v>2220</v>
      </c>
      <c r="E94" s="124" t="s">
        <v>2109</v>
      </c>
      <c r="F94" s="158" t="s">
        <v>2375</v>
      </c>
      <c r="G94" s="158" t="s">
        <v>2376</v>
      </c>
      <c r="H94" s="124">
        <v>5013</v>
      </c>
      <c r="I94" s="124" t="s">
        <v>2377</v>
      </c>
      <c r="J94" s="155">
        <v>44935</v>
      </c>
      <c r="K94" s="152" t="s">
        <v>607</v>
      </c>
      <c r="L94" s="124">
        <v>63158</v>
      </c>
      <c r="M94" s="124">
        <v>14</v>
      </c>
      <c r="N94" s="152" t="s">
        <v>2378</v>
      </c>
      <c r="O94" s="151">
        <v>18119</v>
      </c>
      <c r="P94" s="135"/>
      <c r="Q94" s="157">
        <v>1696803.89</v>
      </c>
      <c r="R94" s="152" t="s">
        <v>609</v>
      </c>
      <c r="S94" s="155" t="s">
        <v>610</v>
      </c>
      <c r="T94" s="141" t="s">
        <v>2120</v>
      </c>
      <c r="U94" s="141" t="s">
        <v>2379</v>
      </c>
      <c r="V94" s="141" t="s">
        <v>615</v>
      </c>
      <c r="W94" s="137">
        <v>44928.291666666664</v>
      </c>
      <c r="X94" s="145">
        <v>44929</v>
      </c>
      <c r="Y94" s="145">
        <v>44929</v>
      </c>
      <c r="Z94" s="169" t="s">
        <v>612</v>
      </c>
      <c r="AA94" s="150"/>
      <c r="AB94" s="145">
        <v>44925</v>
      </c>
      <c r="AC94" s="152">
        <v>166912</v>
      </c>
      <c r="AD94" s="165">
        <v>2755</v>
      </c>
      <c r="AE94" s="165">
        <v>324.29000000000002</v>
      </c>
      <c r="AF94" s="165">
        <v>319.01</v>
      </c>
      <c r="AG94" s="165">
        <v>82.51</v>
      </c>
      <c r="AH94" s="160">
        <v>0</v>
      </c>
      <c r="AI94" s="168">
        <v>0</v>
      </c>
      <c r="AJ94" s="160">
        <v>0</v>
      </c>
      <c r="AK94" s="139">
        <v>0</v>
      </c>
      <c r="AL94" s="139">
        <v>0</v>
      </c>
      <c r="AM94" s="139">
        <v>0</v>
      </c>
      <c r="AN94" s="160">
        <v>478.07</v>
      </c>
      <c r="AO94" s="168" t="s">
        <v>1028</v>
      </c>
      <c r="AP94" s="160">
        <v>25</v>
      </c>
      <c r="AQ94" s="160">
        <v>3983.88</v>
      </c>
      <c r="AR94" s="160">
        <v>3983.88</v>
      </c>
      <c r="AS94" s="135"/>
      <c r="AT94" s="152" t="s">
        <v>395</v>
      </c>
      <c r="AU94" s="149">
        <v>0.34027777777777773</v>
      </c>
      <c r="AV94" s="149">
        <v>0.79999999999999993</v>
      </c>
      <c r="AW94" s="135" t="s">
        <v>613</v>
      </c>
    </row>
    <row r="95" spans="1:49" x14ac:dyDescent="0.35">
      <c r="A95" s="154">
        <v>44923.629166666666</v>
      </c>
      <c r="B95" s="135"/>
      <c r="C95" s="124" t="s">
        <v>2366</v>
      </c>
      <c r="D95" s="124" t="s">
        <v>2220</v>
      </c>
      <c r="E95" s="124" t="s">
        <v>2109</v>
      </c>
      <c r="F95" s="158" t="s">
        <v>2375</v>
      </c>
      <c r="G95" s="158" t="s">
        <v>2376</v>
      </c>
      <c r="H95" s="124">
        <v>5013</v>
      </c>
      <c r="I95" s="124" t="s">
        <v>2377</v>
      </c>
      <c r="J95" s="155">
        <v>44935</v>
      </c>
      <c r="K95" s="152" t="s">
        <v>607</v>
      </c>
      <c r="L95" s="124">
        <v>63158</v>
      </c>
      <c r="M95" s="124">
        <v>14</v>
      </c>
      <c r="N95" s="152" t="s">
        <v>2378</v>
      </c>
      <c r="O95" s="151">
        <v>24080</v>
      </c>
      <c r="P95" s="135"/>
      <c r="Q95" s="157">
        <v>1696803.89</v>
      </c>
      <c r="R95" s="152" t="s">
        <v>609</v>
      </c>
      <c r="S95" s="155" t="s">
        <v>610</v>
      </c>
      <c r="T95" s="141" t="s">
        <v>2120</v>
      </c>
      <c r="U95" s="141" t="s">
        <v>2379</v>
      </c>
      <c r="V95" s="141" t="s">
        <v>615</v>
      </c>
      <c r="W95" s="137">
        <v>44928.291666666664</v>
      </c>
      <c r="X95" s="145">
        <v>44929</v>
      </c>
      <c r="Y95" s="145">
        <v>44929</v>
      </c>
      <c r="Z95" s="169" t="s">
        <v>612</v>
      </c>
      <c r="AA95" s="150"/>
      <c r="AB95" s="145">
        <v>44925</v>
      </c>
      <c r="AC95" s="152">
        <v>166913</v>
      </c>
      <c r="AD95" s="165">
        <v>2755</v>
      </c>
      <c r="AE95" s="165">
        <v>324.29000000000002</v>
      </c>
      <c r="AF95" s="165">
        <v>319.01</v>
      </c>
      <c r="AG95" s="165">
        <v>82.51</v>
      </c>
      <c r="AH95" s="160">
        <v>0</v>
      </c>
      <c r="AI95" s="168">
        <v>0</v>
      </c>
      <c r="AJ95" s="160">
        <v>0</v>
      </c>
      <c r="AK95" s="139">
        <v>0</v>
      </c>
      <c r="AL95" s="139">
        <v>0</v>
      </c>
      <c r="AM95" s="139">
        <v>0</v>
      </c>
      <c r="AN95" s="160">
        <v>478.07</v>
      </c>
      <c r="AO95" s="168" t="s">
        <v>1028</v>
      </c>
      <c r="AP95" s="160">
        <v>25</v>
      </c>
      <c r="AQ95" s="160">
        <v>3983.88</v>
      </c>
      <c r="AR95" s="160">
        <v>3983.88</v>
      </c>
      <c r="AS95" s="135"/>
      <c r="AT95" s="152" t="s">
        <v>395</v>
      </c>
      <c r="AU95" s="149">
        <v>0.46527777777777773</v>
      </c>
      <c r="AV95" s="149">
        <v>0.79999999999999993</v>
      </c>
      <c r="AW95" s="135" t="s">
        <v>613</v>
      </c>
    </row>
    <row r="96" spans="1:49" x14ac:dyDescent="0.35">
      <c r="A96" s="154">
        <v>44925.459722222222</v>
      </c>
      <c r="B96" s="135"/>
      <c r="C96" s="124" t="s">
        <v>2374</v>
      </c>
      <c r="D96" s="124" t="s">
        <v>2381</v>
      </c>
      <c r="E96" s="124" t="s">
        <v>2109</v>
      </c>
      <c r="F96" s="158" t="s">
        <v>2382</v>
      </c>
      <c r="G96" s="158" t="s">
        <v>2383</v>
      </c>
      <c r="H96" s="124">
        <v>5014</v>
      </c>
      <c r="I96" s="124">
        <v>4700090085</v>
      </c>
      <c r="J96" s="155">
        <v>44925</v>
      </c>
      <c r="K96" s="152" t="s">
        <v>607</v>
      </c>
      <c r="L96" s="124">
        <v>63180</v>
      </c>
      <c r="M96" s="124">
        <v>1</v>
      </c>
      <c r="N96" s="152" t="s">
        <v>2384</v>
      </c>
      <c r="O96" s="151">
        <v>158</v>
      </c>
      <c r="P96" s="135"/>
      <c r="Q96" s="157">
        <v>17730.169999999998</v>
      </c>
      <c r="R96" s="152" t="s">
        <v>609</v>
      </c>
      <c r="S96" s="155" t="s">
        <v>610</v>
      </c>
      <c r="T96" s="141" t="s">
        <v>2120</v>
      </c>
      <c r="U96" s="141" t="s">
        <v>2385</v>
      </c>
      <c r="V96" s="141" t="s">
        <v>617</v>
      </c>
      <c r="W96" s="137">
        <v>44929.458333333336</v>
      </c>
      <c r="X96" s="145">
        <v>44930</v>
      </c>
      <c r="Y96" s="145">
        <v>44930</v>
      </c>
      <c r="Z96" s="169" t="s">
        <v>612</v>
      </c>
      <c r="AA96" s="150"/>
      <c r="AB96" s="145">
        <v>44928</v>
      </c>
      <c r="AC96" s="152">
        <v>167077</v>
      </c>
      <c r="AD96" s="165">
        <v>125.18</v>
      </c>
      <c r="AE96" s="165">
        <v>28.31</v>
      </c>
      <c r="AF96" s="165">
        <v>127.6</v>
      </c>
      <c r="AG96" s="160">
        <v>0</v>
      </c>
      <c r="AH96" s="168">
        <v>0</v>
      </c>
      <c r="AI96" s="160">
        <v>0</v>
      </c>
      <c r="AJ96" s="139">
        <v>0</v>
      </c>
      <c r="AK96" s="139">
        <v>0</v>
      </c>
      <c r="AL96" s="139">
        <v>0</v>
      </c>
      <c r="AM96" s="139">
        <v>0</v>
      </c>
      <c r="AN96" s="160">
        <v>41.74</v>
      </c>
      <c r="AO96" s="168" t="s">
        <v>1028</v>
      </c>
      <c r="AP96" s="160">
        <v>25</v>
      </c>
      <c r="AQ96" s="160">
        <v>347.83</v>
      </c>
      <c r="AR96" s="160">
        <v>347.83</v>
      </c>
      <c r="AS96" s="135"/>
      <c r="AT96" s="152" t="s">
        <v>395</v>
      </c>
      <c r="AU96" s="149">
        <v>0.29166666666666669</v>
      </c>
      <c r="AV96" s="149">
        <v>0.46527777777777773</v>
      </c>
      <c r="AW96" s="135" t="s">
        <v>613</v>
      </c>
    </row>
    <row r="97" spans="1:49" x14ac:dyDescent="0.35">
      <c r="A97" s="154">
        <v>44928.666666666664</v>
      </c>
      <c r="B97" s="135"/>
      <c r="C97" s="124" t="s">
        <v>2380</v>
      </c>
      <c r="D97" s="124" t="s">
        <v>634</v>
      </c>
      <c r="E97" s="124" t="s">
        <v>2398</v>
      </c>
      <c r="F97" s="158" t="s">
        <v>2399</v>
      </c>
      <c r="G97" s="158" t="s">
        <v>2400</v>
      </c>
      <c r="H97" s="124">
        <v>5010</v>
      </c>
      <c r="I97" s="124" t="s">
        <v>2401</v>
      </c>
      <c r="J97" s="155">
        <v>44862</v>
      </c>
      <c r="K97" s="152" t="s">
        <v>607</v>
      </c>
      <c r="L97" s="141" t="s">
        <v>2402</v>
      </c>
      <c r="M97" s="124">
        <v>1</v>
      </c>
      <c r="N97" s="152" t="s">
        <v>2206</v>
      </c>
      <c r="O97" s="151">
        <v>17600</v>
      </c>
      <c r="P97" s="135"/>
      <c r="Q97" s="157">
        <v>2653046.5099999998</v>
      </c>
      <c r="R97" s="152" t="s">
        <v>609</v>
      </c>
      <c r="S97" s="155" t="s">
        <v>647</v>
      </c>
      <c r="T97" s="152" t="s">
        <v>2403</v>
      </c>
      <c r="U97" s="141" t="s">
        <v>2404</v>
      </c>
      <c r="V97" s="141" t="s">
        <v>2120</v>
      </c>
      <c r="W97" s="137">
        <v>44932.375</v>
      </c>
      <c r="X97" s="145">
        <v>44927</v>
      </c>
      <c r="Y97" s="145">
        <v>44927</v>
      </c>
      <c r="Z97" s="169" t="s">
        <v>612</v>
      </c>
      <c r="AA97" s="150"/>
      <c r="AB97" s="145">
        <v>44931</v>
      </c>
      <c r="AC97" s="152">
        <v>167465</v>
      </c>
      <c r="AD97" s="165">
        <v>1749</v>
      </c>
      <c r="AE97" s="165">
        <v>1586.97</v>
      </c>
      <c r="AF97" s="165">
        <v>270.93</v>
      </c>
      <c r="AG97" s="160">
        <v>3979.57</v>
      </c>
      <c r="AH97" s="168">
        <v>280</v>
      </c>
      <c r="AI97" s="160">
        <v>0</v>
      </c>
      <c r="AJ97" s="168">
        <v>985</v>
      </c>
      <c r="AK97" s="139">
        <v>0</v>
      </c>
      <c r="AL97" s="139" t="s">
        <v>2405</v>
      </c>
      <c r="AM97" s="139">
        <v>0</v>
      </c>
      <c r="AN97" s="160">
        <v>2339.52</v>
      </c>
      <c r="AO97" s="168" t="s">
        <v>1028</v>
      </c>
      <c r="AP97" s="160">
        <v>25</v>
      </c>
      <c r="AQ97" s="160">
        <v>19495.990000000002</v>
      </c>
      <c r="AR97" s="160">
        <v>19495.990000000002</v>
      </c>
      <c r="AS97" s="135"/>
      <c r="AT97" s="152" t="s">
        <v>395</v>
      </c>
      <c r="AU97" s="149">
        <v>0.70277777777777783</v>
      </c>
      <c r="AV97" s="149">
        <v>0.73333333333333339</v>
      </c>
      <c r="AW97" s="135" t="s">
        <v>613</v>
      </c>
    </row>
    <row r="98" spans="1:49" x14ac:dyDescent="0.35">
      <c r="A98" s="154">
        <v>44928.666666666664</v>
      </c>
      <c r="B98" s="135"/>
      <c r="C98" s="124" t="s">
        <v>2380</v>
      </c>
      <c r="D98" s="124" t="s">
        <v>634</v>
      </c>
      <c r="E98" s="124" t="s">
        <v>2398</v>
      </c>
      <c r="F98" s="158" t="s">
        <v>2399</v>
      </c>
      <c r="G98" s="158" t="s">
        <v>2400</v>
      </c>
      <c r="H98" s="124">
        <v>5010</v>
      </c>
      <c r="I98" s="124" t="s">
        <v>2401</v>
      </c>
      <c r="J98" s="155">
        <v>44862</v>
      </c>
      <c r="K98" s="152" t="s">
        <v>607</v>
      </c>
      <c r="L98" s="141" t="s">
        <v>2402</v>
      </c>
      <c r="M98" s="124">
        <v>1</v>
      </c>
      <c r="N98" s="152" t="s">
        <v>2206</v>
      </c>
      <c r="O98" s="151">
        <v>14305</v>
      </c>
      <c r="P98" s="135"/>
      <c r="Q98" s="157">
        <v>2653046.5099999998</v>
      </c>
      <c r="R98" s="152" t="s">
        <v>609</v>
      </c>
      <c r="S98" s="155" t="s">
        <v>647</v>
      </c>
      <c r="T98" s="152" t="s">
        <v>2406</v>
      </c>
      <c r="U98" s="141" t="s">
        <v>2404</v>
      </c>
      <c r="V98" s="141" t="s">
        <v>2120</v>
      </c>
      <c r="W98" s="137">
        <v>44932.375</v>
      </c>
      <c r="X98" s="145">
        <v>44927</v>
      </c>
      <c r="Y98" s="145">
        <v>44927</v>
      </c>
      <c r="Z98" s="169" t="s">
        <v>612</v>
      </c>
      <c r="AA98" s="150"/>
      <c r="AB98" s="145">
        <v>44931</v>
      </c>
      <c r="AC98" s="152">
        <v>167459</v>
      </c>
      <c r="AD98" s="165">
        <v>1749</v>
      </c>
      <c r="AE98" s="165">
        <v>761.35</v>
      </c>
      <c r="AF98" s="165">
        <v>270.93</v>
      </c>
      <c r="AG98" s="160">
        <v>3979.57</v>
      </c>
      <c r="AH98" s="168">
        <v>280</v>
      </c>
      <c r="AI98" s="160">
        <v>0</v>
      </c>
      <c r="AJ98" s="168">
        <v>985</v>
      </c>
      <c r="AK98" s="139">
        <v>0</v>
      </c>
      <c r="AL98" s="157">
        <v>180</v>
      </c>
      <c r="AM98" s="139">
        <v>0</v>
      </c>
      <c r="AN98" s="160">
        <v>1122.3900000000001</v>
      </c>
      <c r="AO98" s="168" t="s">
        <v>1028</v>
      </c>
      <c r="AP98" s="160">
        <v>25</v>
      </c>
      <c r="AQ98" s="160">
        <v>9353.24</v>
      </c>
      <c r="AR98" s="160">
        <v>9353.24</v>
      </c>
      <c r="AS98" s="135"/>
      <c r="AT98" s="152" t="s">
        <v>395</v>
      </c>
      <c r="AU98" s="149">
        <v>0.70277777777777783</v>
      </c>
      <c r="AV98" s="149">
        <v>0.73333333333333339</v>
      </c>
      <c r="AW98" s="135" t="s">
        <v>613</v>
      </c>
    </row>
    <row r="99" spans="1:49" x14ac:dyDescent="0.35">
      <c r="A99" s="154">
        <v>44928.666666666664</v>
      </c>
      <c r="B99" s="135"/>
      <c r="C99" s="124" t="s">
        <v>2380</v>
      </c>
      <c r="D99" s="124" t="s">
        <v>634</v>
      </c>
      <c r="E99" s="124" t="s">
        <v>2398</v>
      </c>
      <c r="F99" s="158" t="s">
        <v>2399</v>
      </c>
      <c r="G99" s="158" t="s">
        <v>2400</v>
      </c>
      <c r="H99" s="124">
        <v>5010</v>
      </c>
      <c r="I99" s="124" t="s">
        <v>2401</v>
      </c>
      <c r="J99" s="155">
        <v>44862</v>
      </c>
      <c r="K99" s="152" t="s">
        <v>607</v>
      </c>
      <c r="L99" s="141" t="s">
        <v>2402</v>
      </c>
      <c r="M99" s="124">
        <v>1</v>
      </c>
      <c r="N99" s="152" t="s">
        <v>2206</v>
      </c>
      <c r="O99" s="151">
        <v>11523</v>
      </c>
      <c r="P99" s="135"/>
      <c r="Q99" s="157">
        <v>2653046.5099999998</v>
      </c>
      <c r="R99" s="152" t="s">
        <v>609</v>
      </c>
      <c r="S99" s="155" t="s">
        <v>647</v>
      </c>
      <c r="T99" s="152" t="s">
        <v>103</v>
      </c>
      <c r="U99" s="141" t="s">
        <v>2404</v>
      </c>
      <c r="V99" s="141" t="s">
        <v>2120</v>
      </c>
      <c r="W99" s="137">
        <v>44932.375</v>
      </c>
      <c r="X99" s="145">
        <v>44927</v>
      </c>
      <c r="Y99" s="145">
        <v>44927</v>
      </c>
      <c r="Z99" s="169" t="s">
        <v>612</v>
      </c>
      <c r="AA99" s="150"/>
      <c r="AB99" s="145">
        <v>44931</v>
      </c>
      <c r="AC99" s="152">
        <v>167461</v>
      </c>
      <c r="AD99" s="165">
        <v>1749</v>
      </c>
      <c r="AE99" s="165">
        <v>761.35</v>
      </c>
      <c r="AF99" s="165">
        <v>270.93</v>
      </c>
      <c r="AG99" s="160">
        <v>3979.57</v>
      </c>
      <c r="AH99" s="168">
        <v>280</v>
      </c>
      <c r="AI99" s="160">
        <v>0</v>
      </c>
      <c r="AJ99" s="168">
        <v>985</v>
      </c>
      <c r="AK99" s="139">
        <v>0</v>
      </c>
      <c r="AL99" s="157">
        <v>180</v>
      </c>
      <c r="AM99" s="139">
        <v>0</v>
      </c>
      <c r="AN99" s="160">
        <v>1122.3900000000001</v>
      </c>
      <c r="AO99" s="168" t="s">
        <v>1028</v>
      </c>
      <c r="AP99" s="160">
        <v>25</v>
      </c>
      <c r="AQ99" s="160">
        <v>9353.24</v>
      </c>
      <c r="AR99" s="160">
        <v>9353.24</v>
      </c>
      <c r="AS99" s="135"/>
      <c r="AT99" s="152" t="s">
        <v>395</v>
      </c>
      <c r="AU99" s="149">
        <v>0.70277777777777783</v>
      </c>
      <c r="AV99" s="149">
        <v>0.73333333333333339</v>
      </c>
      <c r="AW99" s="135" t="s">
        <v>613</v>
      </c>
    </row>
    <row r="100" spans="1:49" x14ac:dyDescent="0.35">
      <c r="A100" s="154">
        <v>44928.666666666664</v>
      </c>
      <c r="B100" s="135"/>
      <c r="C100" s="124" t="s">
        <v>2380</v>
      </c>
      <c r="D100" s="124" t="s">
        <v>634</v>
      </c>
      <c r="E100" s="124" t="s">
        <v>2398</v>
      </c>
      <c r="F100" s="158" t="s">
        <v>2399</v>
      </c>
      <c r="G100" s="158" t="s">
        <v>2400</v>
      </c>
      <c r="H100" s="124">
        <v>5010</v>
      </c>
      <c r="I100" s="124" t="s">
        <v>2401</v>
      </c>
      <c r="J100" s="155">
        <v>44862</v>
      </c>
      <c r="K100" s="152" t="s">
        <v>607</v>
      </c>
      <c r="L100" s="141" t="s">
        <v>2402</v>
      </c>
      <c r="M100" s="124">
        <v>1</v>
      </c>
      <c r="N100" s="152" t="s">
        <v>2206</v>
      </c>
      <c r="O100" s="151">
        <v>10500</v>
      </c>
      <c r="P100" s="135"/>
      <c r="Q100" s="157">
        <v>2653046.5099999998</v>
      </c>
      <c r="R100" s="152" t="s">
        <v>609</v>
      </c>
      <c r="S100" s="155" t="s">
        <v>647</v>
      </c>
      <c r="T100" s="152" t="s">
        <v>99</v>
      </c>
      <c r="U100" s="141" t="s">
        <v>2404</v>
      </c>
      <c r="V100" s="141" t="s">
        <v>2120</v>
      </c>
      <c r="W100" s="137">
        <v>44932.375</v>
      </c>
      <c r="X100" s="145">
        <v>44927</v>
      </c>
      <c r="Y100" s="145">
        <v>44927</v>
      </c>
      <c r="Z100" s="169" t="s">
        <v>612</v>
      </c>
      <c r="AA100" s="150"/>
      <c r="AB100" s="145">
        <v>44931</v>
      </c>
      <c r="AC100" s="152">
        <v>167463</v>
      </c>
      <c r="AD100" s="165">
        <v>1749</v>
      </c>
      <c r="AE100" s="165">
        <v>761.35</v>
      </c>
      <c r="AF100" s="165">
        <v>270.93</v>
      </c>
      <c r="AG100" s="160">
        <v>3979.57</v>
      </c>
      <c r="AH100" s="168">
        <v>280</v>
      </c>
      <c r="AI100" s="160">
        <v>0</v>
      </c>
      <c r="AJ100" s="168">
        <v>985</v>
      </c>
      <c r="AK100" s="139">
        <v>0</v>
      </c>
      <c r="AL100" s="157">
        <v>180</v>
      </c>
      <c r="AM100" s="139">
        <v>0</v>
      </c>
      <c r="AN100" s="160">
        <v>1122.3900000000001</v>
      </c>
      <c r="AO100" s="168" t="s">
        <v>1028</v>
      </c>
      <c r="AP100" s="160">
        <v>25</v>
      </c>
      <c r="AQ100" s="160">
        <v>9353.24</v>
      </c>
      <c r="AR100" s="160">
        <v>9353.24</v>
      </c>
      <c r="AS100" s="135"/>
      <c r="AT100" s="152" t="s">
        <v>395</v>
      </c>
      <c r="AU100" s="149">
        <v>0.70277777777777783</v>
      </c>
      <c r="AV100" s="149">
        <v>0.73333333333333339</v>
      </c>
      <c r="AW100" s="135" t="s">
        <v>613</v>
      </c>
    </row>
    <row r="101" spans="1:49" x14ac:dyDescent="0.35">
      <c r="A101" s="154">
        <v>44928.666666666664</v>
      </c>
      <c r="B101" s="135"/>
      <c r="C101" s="124" t="s">
        <v>2380</v>
      </c>
      <c r="D101" s="124" t="s">
        <v>634</v>
      </c>
      <c r="E101" s="124" t="s">
        <v>2398</v>
      </c>
      <c r="F101" s="158" t="s">
        <v>2399</v>
      </c>
      <c r="G101" s="158" t="s">
        <v>2400</v>
      </c>
      <c r="H101" s="124">
        <v>5010</v>
      </c>
      <c r="I101" s="124" t="s">
        <v>2401</v>
      </c>
      <c r="J101" s="155">
        <v>44862</v>
      </c>
      <c r="K101" s="152" t="s">
        <v>607</v>
      </c>
      <c r="L101" s="141" t="s">
        <v>2402</v>
      </c>
      <c r="M101" s="124">
        <v>1</v>
      </c>
      <c r="N101" s="152" t="s">
        <v>2206</v>
      </c>
      <c r="O101" s="151">
        <v>17235</v>
      </c>
      <c r="P101" s="135"/>
      <c r="Q101" s="157">
        <v>2653046.5099999998</v>
      </c>
      <c r="R101" s="152" t="s">
        <v>609</v>
      </c>
      <c r="S101" s="155" t="s">
        <v>647</v>
      </c>
      <c r="T101" s="152" t="s">
        <v>2414</v>
      </c>
      <c r="U101" s="141" t="s">
        <v>2404</v>
      </c>
      <c r="V101" s="141" t="s">
        <v>2120</v>
      </c>
      <c r="W101" s="137">
        <v>44932.375</v>
      </c>
      <c r="X101" s="145">
        <v>44927</v>
      </c>
      <c r="Y101" s="145">
        <v>44927</v>
      </c>
      <c r="Z101" s="169" t="s">
        <v>612</v>
      </c>
      <c r="AA101" s="150"/>
      <c r="AB101" s="145">
        <v>44931</v>
      </c>
      <c r="AC101" s="152">
        <v>167464</v>
      </c>
      <c r="AD101" s="165">
        <v>1749</v>
      </c>
      <c r="AE101" s="165">
        <v>761.35</v>
      </c>
      <c r="AF101" s="165">
        <v>270.93</v>
      </c>
      <c r="AG101" s="160">
        <v>3979.57</v>
      </c>
      <c r="AH101" s="168">
        <v>280</v>
      </c>
      <c r="AI101" s="160">
        <v>0</v>
      </c>
      <c r="AJ101" s="168">
        <v>985</v>
      </c>
      <c r="AK101" s="139">
        <v>0</v>
      </c>
      <c r="AL101" s="157">
        <v>180</v>
      </c>
      <c r="AM101" s="139">
        <v>0</v>
      </c>
      <c r="AN101" s="160">
        <v>1122.3900000000001</v>
      </c>
      <c r="AO101" s="168" t="s">
        <v>1028</v>
      </c>
      <c r="AP101" s="160">
        <v>25</v>
      </c>
      <c r="AQ101" s="160">
        <v>9353.24</v>
      </c>
      <c r="AR101" s="160">
        <v>9353.24</v>
      </c>
      <c r="AS101" s="135"/>
      <c r="AT101" s="152" t="s">
        <v>395</v>
      </c>
      <c r="AU101" s="149">
        <v>0.70277777777777783</v>
      </c>
      <c r="AV101" s="149">
        <v>0.73333333333333339</v>
      </c>
      <c r="AW101" s="135" t="s">
        <v>613</v>
      </c>
    </row>
    <row r="102" spans="1:49" x14ac:dyDescent="0.35">
      <c r="A102" s="154">
        <v>44928.683333333334</v>
      </c>
      <c r="B102" s="1"/>
      <c r="C102" s="124" t="s">
        <v>2393</v>
      </c>
      <c r="D102" s="123" t="s">
        <v>2386</v>
      </c>
      <c r="E102" s="124" t="s">
        <v>2109</v>
      </c>
      <c r="F102" s="158" t="s">
        <v>2387</v>
      </c>
      <c r="G102" s="158" t="s">
        <v>2388</v>
      </c>
      <c r="H102" s="124">
        <v>5010</v>
      </c>
      <c r="I102" s="124" t="s">
        <v>2389</v>
      </c>
      <c r="J102" s="155">
        <v>44931</v>
      </c>
      <c r="K102" s="152" t="s">
        <v>607</v>
      </c>
      <c r="L102" s="124">
        <v>63191</v>
      </c>
      <c r="M102" s="124">
        <v>1</v>
      </c>
      <c r="N102" s="152" t="s">
        <v>2206</v>
      </c>
      <c r="O102" s="151">
        <v>19981</v>
      </c>
      <c r="P102" s="1"/>
      <c r="Q102" s="157">
        <v>466094.76</v>
      </c>
      <c r="R102" s="152" t="s">
        <v>609</v>
      </c>
      <c r="S102" s="155" t="s">
        <v>647</v>
      </c>
      <c r="T102" s="152" t="s">
        <v>2390</v>
      </c>
      <c r="U102" s="141" t="s">
        <v>2391</v>
      </c>
      <c r="V102" s="141" t="s">
        <v>2164</v>
      </c>
      <c r="W102" s="137">
        <v>44930</v>
      </c>
      <c r="X102" s="145">
        <v>44932</v>
      </c>
      <c r="Y102" s="145">
        <v>44932</v>
      </c>
      <c r="Z102" s="169" t="s">
        <v>612</v>
      </c>
      <c r="AA102" s="1"/>
      <c r="AB102" s="145">
        <v>44937</v>
      </c>
      <c r="AC102" s="152">
        <v>168008</v>
      </c>
      <c r="AD102" s="165">
        <v>1749</v>
      </c>
      <c r="AE102" s="165">
        <v>220.11</v>
      </c>
      <c r="AF102" s="165">
        <v>69.37</v>
      </c>
      <c r="AG102" s="165">
        <v>316.08999999999997</v>
      </c>
      <c r="AH102" s="168">
        <v>0</v>
      </c>
      <c r="AI102" s="160">
        <v>0</v>
      </c>
      <c r="AJ102" s="139">
        <v>0</v>
      </c>
      <c r="AK102" s="139">
        <v>0</v>
      </c>
      <c r="AL102" s="139">
        <v>0</v>
      </c>
      <c r="AM102" s="139">
        <v>0</v>
      </c>
      <c r="AN102" s="160">
        <v>324.49</v>
      </c>
      <c r="AO102" s="168" t="s">
        <v>1028</v>
      </c>
      <c r="AP102" s="160">
        <v>25</v>
      </c>
      <c r="AQ102" s="160">
        <v>2704.06</v>
      </c>
      <c r="AR102" s="160">
        <v>2704.06</v>
      </c>
      <c r="AS102" s="1"/>
      <c r="AT102" s="152" t="s">
        <v>395</v>
      </c>
      <c r="AU102" s="149">
        <v>0.5</v>
      </c>
      <c r="AV102" s="149">
        <v>0.61458333333333337</v>
      </c>
      <c r="AW102" s="1" t="s">
        <v>613</v>
      </c>
    </row>
    <row r="103" spans="1:49" x14ac:dyDescent="0.35">
      <c r="A103" s="154">
        <v>44928.683333333334</v>
      </c>
      <c r="B103" s="1"/>
      <c r="C103" s="124" t="s">
        <v>2393</v>
      </c>
      <c r="D103" s="123" t="s">
        <v>2386</v>
      </c>
      <c r="E103" s="124" t="s">
        <v>2109</v>
      </c>
      <c r="F103" s="158" t="s">
        <v>2387</v>
      </c>
      <c r="G103" s="158" t="s">
        <v>2388</v>
      </c>
      <c r="H103" s="124">
        <v>5010</v>
      </c>
      <c r="I103" s="124" t="s">
        <v>2389</v>
      </c>
      <c r="J103" s="155">
        <v>44931</v>
      </c>
      <c r="K103" s="152" t="s">
        <v>607</v>
      </c>
      <c r="L103" s="124">
        <v>63192</v>
      </c>
      <c r="M103" s="124">
        <v>1</v>
      </c>
      <c r="N103" s="152" t="s">
        <v>2206</v>
      </c>
      <c r="O103" s="151">
        <v>21462</v>
      </c>
      <c r="P103" s="1"/>
      <c r="Q103" s="157">
        <v>504343.82</v>
      </c>
      <c r="R103" s="152" t="s">
        <v>609</v>
      </c>
      <c r="S103" s="155" t="s">
        <v>647</v>
      </c>
      <c r="T103" s="152" t="s">
        <v>2392</v>
      </c>
      <c r="U103" s="141" t="s">
        <v>2391</v>
      </c>
      <c r="V103" s="141" t="s">
        <v>2164</v>
      </c>
      <c r="W103" s="137">
        <v>44930</v>
      </c>
      <c r="X103" s="145">
        <v>44932</v>
      </c>
      <c r="Y103" s="145">
        <v>44932</v>
      </c>
      <c r="Z103" s="169" t="s">
        <v>612</v>
      </c>
      <c r="AA103" s="1"/>
      <c r="AB103" s="145">
        <v>44937</v>
      </c>
      <c r="AC103" s="152">
        <v>168011</v>
      </c>
      <c r="AD103" s="165">
        <v>1749</v>
      </c>
      <c r="AE103" s="165">
        <v>224.01</v>
      </c>
      <c r="AF103" s="165">
        <v>69.37</v>
      </c>
      <c r="AG103" s="165">
        <v>354.34</v>
      </c>
      <c r="AH103" s="168">
        <v>0</v>
      </c>
      <c r="AI103" s="160">
        <v>0</v>
      </c>
      <c r="AJ103" s="139">
        <v>0</v>
      </c>
      <c r="AK103" s="139">
        <v>0</v>
      </c>
      <c r="AL103" s="139">
        <v>0</v>
      </c>
      <c r="AM103" s="139">
        <v>0</v>
      </c>
      <c r="AN103" s="160">
        <v>330.23</v>
      </c>
      <c r="AO103" s="168" t="s">
        <v>1028</v>
      </c>
      <c r="AP103" s="160">
        <v>25</v>
      </c>
      <c r="AQ103" s="160">
        <v>2751.95</v>
      </c>
      <c r="AR103" s="160">
        <v>2751.95</v>
      </c>
      <c r="AS103" s="1"/>
      <c r="AT103" s="152" t="s">
        <v>395</v>
      </c>
      <c r="AU103" s="149">
        <v>0.33333333333333331</v>
      </c>
      <c r="AV103" s="149">
        <v>0.5</v>
      </c>
      <c r="AW103" s="1" t="s">
        <v>613</v>
      </c>
    </row>
    <row r="104" spans="1:49" x14ac:dyDescent="0.35">
      <c r="A104" s="154">
        <v>44928.683333333334</v>
      </c>
      <c r="B104" s="1"/>
      <c r="C104" s="124" t="s">
        <v>2393</v>
      </c>
      <c r="D104" s="123" t="s">
        <v>2386</v>
      </c>
      <c r="E104" s="124" t="s">
        <v>2109</v>
      </c>
      <c r="F104" s="158" t="s">
        <v>2387</v>
      </c>
      <c r="G104" s="158" t="s">
        <v>2388</v>
      </c>
      <c r="H104" s="124">
        <v>5010</v>
      </c>
      <c r="I104" s="124" t="s">
        <v>2389</v>
      </c>
      <c r="J104" s="155">
        <v>44931</v>
      </c>
      <c r="K104" s="152" t="s">
        <v>607</v>
      </c>
      <c r="L104" s="124">
        <v>63193</v>
      </c>
      <c r="M104" s="124">
        <v>1</v>
      </c>
      <c r="N104" s="152" t="s">
        <v>2206</v>
      </c>
      <c r="O104" s="151">
        <v>21814</v>
      </c>
      <c r="P104" s="1"/>
      <c r="Q104" s="157">
        <v>515551.45</v>
      </c>
      <c r="R104" s="152" t="s">
        <v>609</v>
      </c>
      <c r="S104" s="155" t="s">
        <v>647</v>
      </c>
      <c r="T104" s="152" t="s">
        <v>2394</v>
      </c>
      <c r="U104" s="141" t="s">
        <v>2391</v>
      </c>
      <c r="V104" s="141" t="s">
        <v>2164</v>
      </c>
      <c r="W104" s="137">
        <v>44930</v>
      </c>
      <c r="X104" s="145">
        <v>44932</v>
      </c>
      <c r="Y104" s="145">
        <v>44932</v>
      </c>
      <c r="Z104" s="169" t="s">
        <v>612</v>
      </c>
      <c r="AA104" s="1"/>
      <c r="AB104" s="145">
        <v>44937</v>
      </c>
      <c r="AC104" s="152">
        <v>168010</v>
      </c>
      <c r="AD104" s="165">
        <v>1749</v>
      </c>
      <c r="AE104" s="165">
        <v>225.15</v>
      </c>
      <c r="AF104" s="165">
        <v>69.37</v>
      </c>
      <c r="AG104" s="165">
        <v>365.55</v>
      </c>
      <c r="AH104" s="168">
        <v>0</v>
      </c>
      <c r="AI104" s="160">
        <v>0</v>
      </c>
      <c r="AJ104" s="139">
        <v>0</v>
      </c>
      <c r="AK104" s="139">
        <v>0</v>
      </c>
      <c r="AL104" s="139">
        <v>0</v>
      </c>
      <c r="AM104" s="139">
        <v>0</v>
      </c>
      <c r="AN104" s="160">
        <v>331.92</v>
      </c>
      <c r="AO104" s="168" t="s">
        <v>1028</v>
      </c>
      <c r="AP104" s="160">
        <v>25</v>
      </c>
      <c r="AQ104" s="160">
        <v>2765.99</v>
      </c>
      <c r="AR104" s="160">
        <v>2765.99</v>
      </c>
      <c r="AS104" s="1"/>
      <c r="AT104" s="152" t="s">
        <v>395</v>
      </c>
      <c r="AU104" s="149">
        <v>0.33333333333333331</v>
      </c>
      <c r="AV104" s="149">
        <v>0.54861111111111105</v>
      </c>
      <c r="AW104" s="1" t="s">
        <v>613</v>
      </c>
    </row>
    <row r="105" spans="1:49" x14ac:dyDescent="0.35">
      <c r="A105" s="154">
        <v>44928.683333333334</v>
      </c>
      <c r="B105" s="1"/>
      <c r="C105" s="124" t="s">
        <v>2393</v>
      </c>
      <c r="D105" s="123" t="s">
        <v>2386</v>
      </c>
      <c r="E105" s="124" t="s">
        <v>2109</v>
      </c>
      <c r="F105" s="158" t="s">
        <v>2387</v>
      </c>
      <c r="G105" s="158" t="s">
        <v>2388</v>
      </c>
      <c r="H105" s="124">
        <v>5010</v>
      </c>
      <c r="I105" s="124" t="s">
        <v>2389</v>
      </c>
      <c r="J105" s="155">
        <v>44931</v>
      </c>
      <c r="K105" s="152" t="s">
        <v>607</v>
      </c>
      <c r="L105" s="124">
        <v>63194</v>
      </c>
      <c r="M105" s="124">
        <v>1</v>
      </c>
      <c r="N105" s="152" t="s">
        <v>2206</v>
      </c>
      <c r="O105" s="151">
        <v>18935</v>
      </c>
      <c r="P105" s="1"/>
      <c r="Q105" s="157">
        <v>444251.79</v>
      </c>
      <c r="R105" s="152" t="s">
        <v>609</v>
      </c>
      <c r="S105" s="155" t="s">
        <v>647</v>
      </c>
      <c r="T105" s="152" t="s">
        <v>2395</v>
      </c>
      <c r="U105" s="141" t="s">
        <v>2391</v>
      </c>
      <c r="V105" s="141" t="s">
        <v>2164</v>
      </c>
      <c r="W105" s="137">
        <v>44931</v>
      </c>
      <c r="X105" s="145">
        <v>44935</v>
      </c>
      <c r="Y105" s="145">
        <v>44935</v>
      </c>
      <c r="Z105" s="169" t="s">
        <v>612</v>
      </c>
      <c r="AA105" s="1"/>
      <c r="AB105" s="145">
        <v>44937</v>
      </c>
      <c r="AC105" s="152">
        <v>168012</v>
      </c>
      <c r="AD105" s="165">
        <v>1749</v>
      </c>
      <c r="AE105" s="165">
        <v>217.88</v>
      </c>
      <c r="AF105" s="165">
        <v>69.37</v>
      </c>
      <c r="AG105" s="165">
        <v>294.25</v>
      </c>
      <c r="AH105" s="168">
        <v>0</v>
      </c>
      <c r="AI105" s="160">
        <v>0</v>
      </c>
      <c r="AJ105" s="139">
        <v>0</v>
      </c>
      <c r="AK105" s="139">
        <v>0</v>
      </c>
      <c r="AL105" s="139">
        <v>0</v>
      </c>
      <c r="AM105" s="139">
        <v>0</v>
      </c>
      <c r="AN105" s="160">
        <v>321.2</v>
      </c>
      <c r="AO105" s="168" t="s">
        <v>1028</v>
      </c>
      <c r="AP105" s="160">
        <v>25</v>
      </c>
      <c r="AQ105" s="160">
        <v>2676.7</v>
      </c>
      <c r="AR105" s="160">
        <v>2676.7</v>
      </c>
      <c r="AS105" s="1"/>
      <c r="AT105" s="152" t="s">
        <v>395</v>
      </c>
      <c r="AU105" s="149">
        <v>0.62152777777777779</v>
      </c>
      <c r="AV105" s="149">
        <v>0.76944444444444438</v>
      </c>
      <c r="AW105" s="1" t="s">
        <v>613</v>
      </c>
    </row>
    <row r="106" spans="1:49" x14ac:dyDescent="0.35">
      <c r="A106" s="154">
        <v>44928.683333333334</v>
      </c>
      <c r="B106" s="1"/>
      <c r="C106" s="124" t="s">
        <v>2393</v>
      </c>
      <c r="D106" s="123" t="s">
        <v>2386</v>
      </c>
      <c r="E106" s="124" t="s">
        <v>2109</v>
      </c>
      <c r="F106" s="158" t="s">
        <v>2387</v>
      </c>
      <c r="G106" s="158" t="s">
        <v>2388</v>
      </c>
      <c r="H106" s="124">
        <v>5010</v>
      </c>
      <c r="I106" s="124" t="s">
        <v>2389</v>
      </c>
      <c r="J106" s="155">
        <v>44931</v>
      </c>
      <c r="K106" s="152" t="s">
        <v>607</v>
      </c>
      <c r="L106" s="124">
        <v>63195</v>
      </c>
      <c r="M106" s="124">
        <v>1</v>
      </c>
      <c r="N106" s="152" t="s">
        <v>2206</v>
      </c>
      <c r="O106" s="151">
        <v>22877</v>
      </c>
      <c r="P106" s="1"/>
      <c r="Q106" s="157">
        <v>540112.88</v>
      </c>
      <c r="R106" s="152" t="s">
        <v>609</v>
      </c>
      <c r="S106" s="155" t="s">
        <v>647</v>
      </c>
      <c r="T106" s="152" t="s">
        <v>2396</v>
      </c>
      <c r="U106" s="141" t="s">
        <v>2391</v>
      </c>
      <c r="V106" s="141" t="s">
        <v>2164</v>
      </c>
      <c r="W106" s="137">
        <v>44931</v>
      </c>
      <c r="X106" s="145">
        <v>44935</v>
      </c>
      <c r="Y106" s="145">
        <v>44935</v>
      </c>
      <c r="Z106" s="169" t="s">
        <v>612</v>
      </c>
      <c r="AA106" s="1"/>
      <c r="AB106" s="145">
        <v>44937</v>
      </c>
      <c r="AC106" s="152">
        <v>168013</v>
      </c>
      <c r="AD106" s="165">
        <v>1749</v>
      </c>
      <c r="AE106" s="165">
        <v>227.66</v>
      </c>
      <c r="AF106" s="165">
        <v>69.37</v>
      </c>
      <c r="AG106" s="165">
        <v>390.11</v>
      </c>
      <c r="AH106" s="168">
        <v>0</v>
      </c>
      <c r="AI106" s="160">
        <v>0</v>
      </c>
      <c r="AJ106" s="139">
        <v>0</v>
      </c>
      <c r="AK106" s="139">
        <v>0</v>
      </c>
      <c r="AL106" s="139">
        <v>0</v>
      </c>
      <c r="AM106" s="139">
        <v>0</v>
      </c>
      <c r="AN106" s="160">
        <v>335.61</v>
      </c>
      <c r="AO106" s="168" t="s">
        <v>1028</v>
      </c>
      <c r="AP106" s="160">
        <v>25</v>
      </c>
      <c r="AQ106" s="160">
        <v>2796.75</v>
      </c>
      <c r="AR106" s="160">
        <v>2796.75</v>
      </c>
      <c r="AS106" s="1"/>
      <c r="AT106" s="152" t="s">
        <v>395</v>
      </c>
      <c r="AU106" s="149">
        <v>0.65972222222222221</v>
      </c>
      <c r="AV106" s="149">
        <v>0.77083333333333337</v>
      </c>
      <c r="AW106" s="1" t="s">
        <v>613</v>
      </c>
    </row>
    <row r="107" spans="1:49" x14ac:dyDescent="0.35">
      <c r="A107" s="154">
        <v>44928.683333333334</v>
      </c>
      <c r="B107" s="1"/>
      <c r="C107" s="124" t="s">
        <v>2393</v>
      </c>
      <c r="D107" s="123" t="s">
        <v>2386</v>
      </c>
      <c r="E107" s="124" t="s">
        <v>2109</v>
      </c>
      <c r="F107" s="158" t="s">
        <v>2387</v>
      </c>
      <c r="G107" s="158" t="s">
        <v>2388</v>
      </c>
      <c r="H107" s="124">
        <v>5010</v>
      </c>
      <c r="I107" s="124" t="s">
        <v>2389</v>
      </c>
      <c r="J107" s="155">
        <v>44931</v>
      </c>
      <c r="K107" s="152" t="s">
        <v>607</v>
      </c>
      <c r="L107" s="124">
        <v>63196</v>
      </c>
      <c r="M107" s="124">
        <v>1</v>
      </c>
      <c r="N107" s="152" t="s">
        <v>2206</v>
      </c>
      <c r="O107" s="151">
        <v>22767</v>
      </c>
      <c r="P107" s="1"/>
      <c r="Q107" s="157">
        <v>537966.74</v>
      </c>
      <c r="R107" s="152" t="s">
        <v>609</v>
      </c>
      <c r="S107" s="155" t="s">
        <v>647</v>
      </c>
      <c r="T107" s="152" t="s">
        <v>2397</v>
      </c>
      <c r="U107" s="141" t="s">
        <v>2391</v>
      </c>
      <c r="V107" s="141" t="s">
        <v>2164</v>
      </c>
      <c r="W107" s="137">
        <v>44931</v>
      </c>
      <c r="X107" s="145">
        <v>44936</v>
      </c>
      <c r="Y107" s="145">
        <v>44935</v>
      </c>
      <c r="Z107" s="169" t="s">
        <v>612</v>
      </c>
      <c r="AA107" s="1"/>
      <c r="AB107" s="145">
        <v>44937</v>
      </c>
      <c r="AC107" s="152">
        <v>168007</v>
      </c>
      <c r="AD107" s="165">
        <v>1749</v>
      </c>
      <c r="AE107" s="165">
        <v>227.44</v>
      </c>
      <c r="AF107" s="165">
        <v>69.37</v>
      </c>
      <c r="AG107" s="165">
        <v>387.97</v>
      </c>
      <c r="AH107" s="168">
        <v>0</v>
      </c>
      <c r="AI107" s="160">
        <v>0</v>
      </c>
      <c r="AJ107" s="139">
        <v>0</v>
      </c>
      <c r="AK107" s="139">
        <v>0</v>
      </c>
      <c r="AL107" s="139">
        <v>0</v>
      </c>
      <c r="AM107" s="139">
        <v>0</v>
      </c>
      <c r="AN107" s="160">
        <v>335.29</v>
      </c>
      <c r="AO107" s="168" t="s">
        <v>1028</v>
      </c>
      <c r="AP107" s="160">
        <v>25</v>
      </c>
      <c r="AQ107" s="160">
        <v>2794.07</v>
      </c>
      <c r="AR107" s="160">
        <v>2794.07</v>
      </c>
      <c r="AS107" s="1"/>
      <c r="AT107" s="152" t="s">
        <v>395</v>
      </c>
      <c r="AU107" s="149">
        <v>0.34722222222222227</v>
      </c>
      <c r="AV107" s="149">
        <v>0.41666666666666669</v>
      </c>
      <c r="AW107" s="1" t="s">
        <v>613</v>
      </c>
    </row>
    <row r="108" spans="1:49" x14ac:dyDescent="0.35">
      <c r="A108" s="154">
        <v>44930.478472222225</v>
      </c>
      <c r="B108" s="1"/>
      <c r="C108" s="124" t="s">
        <v>2407</v>
      </c>
      <c r="D108" s="123" t="s">
        <v>559</v>
      </c>
      <c r="E108" s="124" t="s">
        <v>2109</v>
      </c>
      <c r="F108" s="158" t="s">
        <v>2416</v>
      </c>
      <c r="G108" s="158" t="s">
        <v>2417</v>
      </c>
      <c r="H108" s="124">
        <v>5010</v>
      </c>
      <c r="I108" s="124" t="s">
        <v>2418</v>
      </c>
      <c r="J108" s="155" t="s">
        <v>2119</v>
      </c>
      <c r="K108" s="152" t="s">
        <v>607</v>
      </c>
      <c r="L108" s="124">
        <v>63205</v>
      </c>
      <c r="M108" s="124">
        <v>4</v>
      </c>
      <c r="N108" s="152" t="s">
        <v>616</v>
      </c>
      <c r="O108" s="151">
        <v>640</v>
      </c>
      <c r="P108" s="1"/>
      <c r="Q108" s="157">
        <v>160276.51999999999</v>
      </c>
      <c r="R108" s="152" t="s">
        <v>609</v>
      </c>
      <c r="S108" s="155" t="s">
        <v>610</v>
      </c>
      <c r="T108" s="141" t="s">
        <v>2120</v>
      </c>
      <c r="U108" s="141" t="s">
        <v>2419</v>
      </c>
      <c r="V108" s="141" t="s">
        <v>2420</v>
      </c>
      <c r="W108" s="137">
        <v>44932.5</v>
      </c>
      <c r="X108" s="145">
        <v>44932</v>
      </c>
      <c r="Y108" s="145">
        <v>44932</v>
      </c>
      <c r="Z108" s="169" t="s">
        <v>612</v>
      </c>
      <c r="AA108" s="1"/>
      <c r="AB108" s="145">
        <v>44931</v>
      </c>
      <c r="AC108" s="152">
        <v>167431</v>
      </c>
      <c r="AD108" s="165">
        <v>1990</v>
      </c>
      <c r="AE108" s="165">
        <v>231.04</v>
      </c>
      <c r="AF108" s="165">
        <v>191.41</v>
      </c>
      <c r="AG108" s="165">
        <v>60.28</v>
      </c>
      <c r="AH108" s="168">
        <v>0</v>
      </c>
      <c r="AI108" s="160">
        <v>0</v>
      </c>
      <c r="AJ108" s="139">
        <v>0</v>
      </c>
      <c r="AK108" s="139">
        <v>0</v>
      </c>
      <c r="AL108" s="139">
        <v>0</v>
      </c>
      <c r="AM108" s="139">
        <v>0</v>
      </c>
      <c r="AN108" s="160">
        <v>340.6</v>
      </c>
      <c r="AO108" s="144">
        <v>5.4005299999999998</v>
      </c>
      <c r="AP108" s="160">
        <v>25</v>
      </c>
      <c r="AQ108" s="160">
        <v>2838.33</v>
      </c>
      <c r="AR108" s="160">
        <v>2838.33</v>
      </c>
      <c r="AS108" s="1"/>
      <c r="AT108" s="152" t="s">
        <v>395</v>
      </c>
      <c r="AU108" s="149">
        <v>0.33333333333333331</v>
      </c>
      <c r="AV108" s="149">
        <v>0.39583333333333331</v>
      </c>
      <c r="AW108" s="1" t="s">
        <v>613</v>
      </c>
    </row>
    <row r="109" spans="1:49" x14ac:dyDescent="0.35">
      <c r="A109" s="154">
        <v>44931.462500000001</v>
      </c>
      <c r="B109" s="1"/>
      <c r="C109" s="124" t="s">
        <v>2408</v>
      </c>
      <c r="D109" s="123" t="s">
        <v>559</v>
      </c>
      <c r="E109" s="124" t="s">
        <v>2109</v>
      </c>
      <c r="F109" s="158" t="s">
        <v>2433</v>
      </c>
      <c r="G109" s="158" t="s">
        <v>4427</v>
      </c>
      <c r="H109" s="124">
        <v>5002</v>
      </c>
      <c r="I109" s="124" t="s">
        <v>2435</v>
      </c>
      <c r="J109" s="155" t="s">
        <v>2119</v>
      </c>
      <c r="K109" s="152" t="s">
        <v>607</v>
      </c>
      <c r="L109" s="124">
        <v>63216</v>
      </c>
      <c r="M109" s="124">
        <v>1</v>
      </c>
      <c r="N109" s="152" t="s">
        <v>2134</v>
      </c>
      <c r="O109" s="151">
        <v>220</v>
      </c>
      <c r="P109" s="1"/>
      <c r="Q109" s="157">
        <v>18417.86</v>
      </c>
      <c r="R109" s="152" t="s">
        <v>609</v>
      </c>
      <c r="S109" s="155" t="s">
        <v>610</v>
      </c>
      <c r="T109" s="141" t="s">
        <v>2120</v>
      </c>
      <c r="U109" s="141" t="s">
        <v>4428</v>
      </c>
      <c r="V109" s="141" t="s">
        <v>4429</v>
      </c>
      <c r="W109" s="137">
        <v>44570.458333333336</v>
      </c>
      <c r="X109" s="145">
        <v>44936</v>
      </c>
      <c r="Y109" s="145">
        <v>44936</v>
      </c>
      <c r="Z109" s="169" t="s">
        <v>628</v>
      </c>
      <c r="AA109" s="1"/>
      <c r="AB109" s="145">
        <v>44932</v>
      </c>
      <c r="AC109" s="152">
        <v>167610</v>
      </c>
      <c r="AD109" s="165">
        <v>178.22</v>
      </c>
      <c r="AE109" s="165">
        <v>33.72</v>
      </c>
      <c r="AF109" s="165">
        <v>127.6</v>
      </c>
      <c r="AG109" s="165">
        <v>0</v>
      </c>
      <c r="AH109" s="168">
        <v>0</v>
      </c>
      <c r="AI109" s="160">
        <v>0</v>
      </c>
      <c r="AJ109" s="139">
        <v>0</v>
      </c>
      <c r="AK109" s="139">
        <v>0</v>
      </c>
      <c r="AL109" s="139">
        <v>0</v>
      </c>
      <c r="AM109" s="139">
        <v>0</v>
      </c>
      <c r="AN109" s="160">
        <v>49.71</v>
      </c>
      <c r="AO109" s="168" t="s">
        <v>1028</v>
      </c>
      <c r="AP109" s="160">
        <v>25</v>
      </c>
      <c r="AQ109" s="160">
        <v>414.25</v>
      </c>
      <c r="AR109" s="160">
        <v>414.25</v>
      </c>
      <c r="AS109" s="1"/>
      <c r="AT109" s="152" t="s">
        <v>395</v>
      </c>
      <c r="AU109" s="149">
        <v>0.37152777777777773</v>
      </c>
      <c r="AV109" s="149">
        <v>0.58750000000000002</v>
      </c>
      <c r="AW109" s="1" t="s">
        <v>613</v>
      </c>
    </row>
    <row r="110" spans="1:49" x14ac:dyDescent="0.35">
      <c r="A110" s="154">
        <v>44931.531944444447</v>
      </c>
      <c r="B110" s="1"/>
      <c r="C110" s="124" t="s">
        <v>2413</v>
      </c>
      <c r="D110" s="123" t="s">
        <v>559</v>
      </c>
      <c r="E110" s="124" t="s">
        <v>2109</v>
      </c>
      <c r="F110" s="158" t="s">
        <v>2428</v>
      </c>
      <c r="G110" s="158" t="s">
        <v>2429</v>
      </c>
      <c r="H110" s="124">
        <v>5003</v>
      </c>
      <c r="I110" s="124" t="s">
        <v>2430</v>
      </c>
      <c r="J110" s="155" t="s">
        <v>2119</v>
      </c>
      <c r="K110" s="152" t="s">
        <v>607</v>
      </c>
      <c r="L110" s="124">
        <v>63219</v>
      </c>
      <c r="M110" s="124">
        <v>1</v>
      </c>
      <c r="N110" s="152" t="s">
        <v>619</v>
      </c>
      <c r="O110" s="151">
        <v>530</v>
      </c>
      <c r="P110" s="1"/>
      <c r="Q110" s="157">
        <v>44536.18</v>
      </c>
      <c r="R110" s="152" t="s">
        <v>609</v>
      </c>
      <c r="S110" s="155" t="s">
        <v>610</v>
      </c>
      <c r="T110" s="141" t="s">
        <v>2120</v>
      </c>
      <c r="U110" s="141" t="s">
        <v>2431</v>
      </c>
      <c r="V110" s="141" t="s">
        <v>561</v>
      </c>
      <c r="W110" s="137">
        <v>44935.458333333336</v>
      </c>
      <c r="X110" s="145">
        <v>44936</v>
      </c>
      <c r="Y110" s="145">
        <v>44936</v>
      </c>
      <c r="Z110" s="169" t="s">
        <v>628</v>
      </c>
      <c r="AA110" s="1"/>
      <c r="AB110" s="145">
        <v>44932</v>
      </c>
      <c r="AC110" s="152">
        <v>167606</v>
      </c>
      <c r="AD110" s="165">
        <v>429.34</v>
      </c>
      <c r="AE110" s="165">
        <v>59.32</v>
      </c>
      <c r="AF110" s="165">
        <v>0</v>
      </c>
      <c r="AG110" s="165">
        <v>127.6</v>
      </c>
      <c r="AH110" s="168">
        <v>0</v>
      </c>
      <c r="AI110" s="160">
        <v>0</v>
      </c>
      <c r="AJ110" s="139">
        <v>0</v>
      </c>
      <c r="AK110" s="139">
        <v>0</v>
      </c>
      <c r="AL110" s="139">
        <v>0</v>
      </c>
      <c r="AM110" s="139">
        <v>0</v>
      </c>
      <c r="AN110" s="160">
        <v>87.44</v>
      </c>
      <c r="AO110" s="144">
        <v>5.4005299999999998</v>
      </c>
      <c r="AP110" s="160">
        <v>25</v>
      </c>
      <c r="AQ110" s="160">
        <v>728.7</v>
      </c>
      <c r="AR110" s="160">
        <v>728.7</v>
      </c>
      <c r="AS110" s="1"/>
      <c r="AT110" s="152" t="s">
        <v>395</v>
      </c>
      <c r="AU110" s="149">
        <v>0.37152777777777773</v>
      </c>
      <c r="AV110" s="149">
        <v>0.58750000000000002</v>
      </c>
      <c r="AW110" s="1" t="s">
        <v>613</v>
      </c>
    </row>
    <row r="111" spans="1:49" x14ac:dyDescent="0.35">
      <c r="A111" s="154">
        <v>44931.531944444447</v>
      </c>
      <c r="B111" s="1"/>
      <c r="C111" s="124" t="s">
        <v>2415</v>
      </c>
      <c r="D111" s="123" t="s">
        <v>2220</v>
      </c>
      <c r="E111" s="124" t="s">
        <v>2109</v>
      </c>
      <c r="F111" s="158" t="s">
        <v>2480</v>
      </c>
      <c r="G111" s="158" t="s">
        <v>2481</v>
      </c>
      <c r="H111" s="124">
        <v>5014</v>
      </c>
      <c r="I111" s="124" t="s">
        <v>2482</v>
      </c>
      <c r="J111" s="155" t="s">
        <v>2119</v>
      </c>
      <c r="K111" s="152" t="s">
        <v>607</v>
      </c>
      <c r="L111" s="124">
        <v>63220</v>
      </c>
      <c r="M111" s="124">
        <v>7</v>
      </c>
      <c r="N111" s="152" t="s">
        <v>2134</v>
      </c>
      <c r="O111" s="151">
        <v>856</v>
      </c>
      <c r="P111" s="1"/>
      <c r="Q111" s="157">
        <v>153271.35</v>
      </c>
      <c r="R111" s="152" t="s">
        <v>609</v>
      </c>
      <c r="S111" s="155" t="s">
        <v>610</v>
      </c>
      <c r="T111" s="141" t="s">
        <v>2120</v>
      </c>
      <c r="U111" s="141" t="s">
        <v>2483</v>
      </c>
      <c r="V111" s="141" t="s">
        <v>646</v>
      </c>
      <c r="W111" s="137">
        <v>44936.583333333336</v>
      </c>
      <c r="X111" s="145">
        <v>44937</v>
      </c>
      <c r="Y111" s="145">
        <v>44937</v>
      </c>
      <c r="Z111" s="169" t="s">
        <v>2114</v>
      </c>
      <c r="AA111" s="1"/>
      <c r="AB111" s="145">
        <v>44935</v>
      </c>
      <c r="AC111" s="152">
        <v>167759</v>
      </c>
      <c r="AD111" s="165">
        <v>1735</v>
      </c>
      <c r="AE111" s="165">
        <v>197.83</v>
      </c>
      <c r="AF111" s="165">
        <v>127.6</v>
      </c>
      <c r="AG111" s="165">
        <v>53.27</v>
      </c>
      <c r="AH111" s="168">
        <v>0</v>
      </c>
      <c r="AI111" s="160">
        <v>0</v>
      </c>
      <c r="AJ111" s="139">
        <v>0</v>
      </c>
      <c r="AK111" s="139">
        <v>0</v>
      </c>
      <c r="AL111" s="139">
        <v>0</v>
      </c>
      <c r="AM111" s="139">
        <v>0</v>
      </c>
      <c r="AN111" s="160">
        <v>291.64</v>
      </c>
      <c r="AO111" s="168" t="s">
        <v>1028</v>
      </c>
      <c r="AP111" s="160">
        <v>25</v>
      </c>
      <c r="AQ111" s="160">
        <v>2430.34</v>
      </c>
      <c r="AR111" s="160">
        <v>2430.34</v>
      </c>
      <c r="AS111" s="1"/>
      <c r="AT111" s="152" t="s">
        <v>395</v>
      </c>
      <c r="AU111" s="149">
        <v>0.32291666666666669</v>
      </c>
      <c r="AV111" s="149">
        <v>0.36805555555555558</v>
      </c>
      <c r="AW111" s="1" t="s">
        <v>613</v>
      </c>
    </row>
    <row r="112" spans="1:49" x14ac:dyDescent="0.35">
      <c r="A112" s="154">
        <v>44931.676388888889</v>
      </c>
      <c r="B112" s="1"/>
      <c r="C112" s="124" t="s">
        <v>2421</v>
      </c>
      <c r="D112" s="123" t="s">
        <v>559</v>
      </c>
      <c r="E112" s="124" t="s">
        <v>2109</v>
      </c>
      <c r="F112" s="158" t="s">
        <v>2422</v>
      </c>
      <c r="G112" s="158" t="s">
        <v>2423</v>
      </c>
      <c r="H112" s="124">
        <v>5010</v>
      </c>
      <c r="I112" s="124" t="s">
        <v>2424</v>
      </c>
      <c r="J112" s="155" t="s">
        <v>2119</v>
      </c>
      <c r="K112" s="152" t="s">
        <v>607</v>
      </c>
      <c r="L112" s="124">
        <v>63226</v>
      </c>
      <c r="M112" s="124">
        <v>3</v>
      </c>
      <c r="N112" s="152" t="s">
        <v>616</v>
      </c>
      <c r="O112" s="151">
        <v>8710</v>
      </c>
      <c r="P112" s="1"/>
      <c r="Q112" s="157">
        <v>4583040.78</v>
      </c>
      <c r="R112" s="152" t="s">
        <v>609</v>
      </c>
      <c r="S112" s="155" t="s">
        <v>610</v>
      </c>
      <c r="T112" s="141" t="s">
        <v>2120</v>
      </c>
      <c r="U112" s="141" t="s">
        <v>2425</v>
      </c>
      <c r="V112" s="141" t="s">
        <v>2426</v>
      </c>
      <c r="W112" s="137">
        <v>44935.458333333336</v>
      </c>
      <c r="X112" s="145">
        <v>44936</v>
      </c>
      <c r="Y112" s="145">
        <v>44932</v>
      </c>
      <c r="Z112" s="169" t="s">
        <v>612</v>
      </c>
      <c r="AA112" s="1"/>
      <c r="AB112" s="145">
        <v>44932</v>
      </c>
      <c r="AC112" s="152">
        <v>167613</v>
      </c>
      <c r="AD112" s="165">
        <v>2755</v>
      </c>
      <c r="AE112" s="165">
        <v>873.23</v>
      </c>
      <c r="AF112" s="165">
        <v>319.01</v>
      </c>
      <c r="AG112" s="165">
        <v>4483.04</v>
      </c>
      <c r="AH112" s="168">
        <v>0</v>
      </c>
      <c r="AI112" s="160">
        <v>0</v>
      </c>
      <c r="AJ112" s="139">
        <v>985</v>
      </c>
      <c r="AK112" s="139">
        <v>0</v>
      </c>
      <c r="AL112" s="139">
        <v>0</v>
      </c>
      <c r="AM112" s="139">
        <v>0</v>
      </c>
      <c r="AN112" s="160">
        <v>1287.31</v>
      </c>
      <c r="AO112" s="168" t="s">
        <v>1028</v>
      </c>
      <c r="AP112" s="160">
        <v>25</v>
      </c>
      <c r="AQ112" s="160">
        <v>10727.59</v>
      </c>
      <c r="AR112" s="160">
        <v>10727.59</v>
      </c>
      <c r="AS112" s="1"/>
      <c r="AT112" s="152" t="s">
        <v>395</v>
      </c>
      <c r="AU112" s="149">
        <v>0.37152777777777773</v>
      </c>
      <c r="AV112" s="149">
        <v>0.58750000000000002</v>
      </c>
      <c r="AW112" s="1" t="s">
        <v>613</v>
      </c>
    </row>
    <row r="113" spans="1:55" x14ac:dyDescent="0.35">
      <c r="A113" s="154">
        <v>44931.724999999999</v>
      </c>
      <c r="B113" s="1"/>
      <c r="C113" s="124" t="s">
        <v>2427</v>
      </c>
      <c r="D113" s="123" t="s">
        <v>2123</v>
      </c>
      <c r="E113" s="124" t="s">
        <v>2109</v>
      </c>
      <c r="F113" s="158" t="s">
        <v>2437</v>
      </c>
      <c r="G113" s="158" t="s">
        <v>2438</v>
      </c>
      <c r="H113" s="124">
        <v>5014</v>
      </c>
      <c r="I113" s="124">
        <v>4700089738</v>
      </c>
      <c r="J113" s="155" t="s">
        <v>2119</v>
      </c>
      <c r="K113" s="152" t="s">
        <v>607</v>
      </c>
      <c r="L113" s="124">
        <v>63231</v>
      </c>
      <c r="M113" s="124">
        <v>2</v>
      </c>
      <c r="N113" s="152" t="s">
        <v>619</v>
      </c>
      <c r="O113" s="151">
        <v>300</v>
      </c>
      <c r="P113" s="1"/>
      <c r="Q113" s="157">
        <v>9522.5300000000007</v>
      </c>
      <c r="R113" s="152" t="s">
        <v>609</v>
      </c>
      <c r="S113" s="155" t="s">
        <v>610</v>
      </c>
      <c r="T113" s="141" t="s">
        <v>2120</v>
      </c>
      <c r="U113" s="141" t="s">
        <v>2439</v>
      </c>
      <c r="V113" s="141" t="s">
        <v>621</v>
      </c>
      <c r="W113" s="137">
        <v>44936.416666666664</v>
      </c>
      <c r="X113" s="145">
        <v>44936</v>
      </c>
      <c r="Y113" s="145">
        <v>44937</v>
      </c>
      <c r="Z113" s="169" t="s">
        <v>628</v>
      </c>
      <c r="AA113" s="1"/>
      <c r="AB113" s="145">
        <v>44935</v>
      </c>
      <c r="AC113" s="152">
        <v>167811</v>
      </c>
      <c r="AD113" s="165">
        <v>235.08</v>
      </c>
      <c r="AE113" s="165">
        <v>39.520000000000003</v>
      </c>
      <c r="AF113" s="165">
        <v>127.6</v>
      </c>
      <c r="AG113" s="165">
        <v>0</v>
      </c>
      <c r="AH113" s="168">
        <v>0</v>
      </c>
      <c r="AI113" s="160">
        <v>0</v>
      </c>
      <c r="AJ113" s="139">
        <v>0</v>
      </c>
      <c r="AK113" s="139">
        <v>0</v>
      </c>
      <c r="AL113" s="139">
        <v>0</v>
      </c>
      <c r="AM113" s="139">
        <v>0</v>
      </c>
      <c r="AN113" s="160">
        <v>58.25</v>
      </c>
      <c r="AO113" s="144">
        <v>5.2239899999999997</v>
      </c>
      <c r="AP113" s="160">
        <v>25</v>
      </c>
      <c r="AQ113" s="160">
        <v>485.45</v>
      </c>
      <c r="AR113" s="160">
        <v>485.45</v>
      </c>
      <c r="AS113" s="1"/>
      <c r="AT113" s="152" t="s">
        <v>395</v>
      </c>
      <c r="AU113" s="149">
        <v>0.32291666666666669</v>
      </c>
      <c r="AV113" s="149">
        <v>0.36805555555555558</v>
      </c>
      <c r="AW113" s="1" t="s">
        <v>613</v>
      </c>
    </row>
    <row r="114" spans="1:55" x14ac:dyDescent="0.35">
      <c r="A114" s="154">
        <v>44932.450694444444</v>
      </c>
      <c r="B114" s="1"/>
      <c r="C114" s="124" t="s">
        <v>2432</v>
      </c>
      <c r="D114" s="123" t="s">
        <v>559</v>
      </c>
      <c r="E114" s="124" t="s">
        <v>2109</v>
      </c>
      <c r="F114" s="158" t="s">
        <v>2116</v>
      </c>
      <c r="G114" s="158" t="s">
        <v>2117</v>
      </c>
      <c r="H114" s="124">
        <v>5010</v>
      </c>
      <c r="I114" s="124" t="s">
        <v>2118</v>
      </c>
      <c r="J114" s="155" t="s">
        <v>2119</v>
      </c>
      <c r="K114" s="152" t="s">
        <v>607</v>
      </c>
      <c r="L114" s="124">
        <v>63244</v>
      </c>
      <c r="M114" s="124">
        <v>4</v>
      </c>
      <c r="N114" s="152" t="s">
        <v>616</v>
      </c>
      <c r="O114" s="151">
        <v>1036</v>
      </c>
      <c r="P114" s="1"/>
      <c r="Q114" s="157">
        <v>138922.99</v>
      </c>
      <c r="R114" s="152" t="s">
        <v>609</v>
      </c>
      <c r="S114" s="155" t="s">
        <v>610</v>
      </c>
      <c r="T114" s="141" t="s">
        <v>2120</v>
      </c>
      <c r="U114" s="141" t="s">
        <v>2121</v>
      </c>
      <c r="V114" s="141" t="s">
        <v>617</v>
      </c>
      <c r="W114" s="137">
        <v>44571.5</v>
      </c>
      <c r="X114" s="145">
        <v>44937</v>
      </c>
      <c r="Y114" s="145">
        <v>44937</v>
      </c>
      <c r="Z114" s="169" t="s">
        <v>2114</v>
      </c>
      <c r="AA114" s="1"/>
      <c r="AB114" s="145">
        <v>44932</v>
      </c>
      <c r="AC114" s="152">
        <v>167806</v>
      </c>
      <c r="AD114" s="165">
        <v>1735</v>
      </c>
      <c r="AE114" s="165">
        <v>196.37</v>
      </c>
      <c r="AF114" s="165">
        <v>127.6</v>
      </c>
      <c r="AG114" s="165">
        <v>38.92</v>
      </c>
      <c r="AH114" s="168">
        <v>0</v>
      </c>
      <c r="AI114" s="160">
        <v>0</v>
      </c>
      <c r="AJ114" s="139">
        <v>0</v>
      </c>
      <c r="AK114" s="139">
        <v>0</v>
      </c>
      <c r="AL114" s="139">
        <v>0</v>
      </c>
      <c r="AM114" s="139">
        <v>0</v>
      </c>
      <c r="AN114" s="160">
        <v>289.49</v>
      </c>
      <c r="AO114" s="168" t="s">
        <v>1028</v>
      </c>
      <c r="AP114" s="160">
        <v>25</v>
      </c>
      <c r="AQ114" s="160">
        <v>2412.38</v>
      </c>
      <c r="AR114" s="160">
        <v>2412.38</v>
      </c>
      <c r="AS114" s="1"/>
      <c r="AT114" s="152" t="s">
        <v>395</v>
      </c>
      <c r="AU114" s="149">
        <v>0.32291666666666669</v>
      </c>
      <c r="AV114" s="149">
        <v>0.36805555555555558</v>
      </c>
      <c r="AW114" s="1" t="s">
        <v>613</v>
      </c>
    </row>
    <row r="115" spans="1:55" x14ac:dyDescent="0.35">
      <c r="A115" s="154">
        <v>44932.458333333336</v>
      </c>
      <c r="B115" s="1"/>
      <c r="C115" s="124" t="s">
        <v>2440</v>
      </c>
      <c r="D115" s="123" t="s">
        <v>634</v>
      </c>
      <c r="E115" s="124" t="s">
        <v>2109</v>
      </c>
      <c r="F115" s="158" t="s">
        <v>2454</v>
      </c>
      <c r="G115" s="158" t="s">
        <v>2455</v>
      </c>
      <c r="H115" s="124">
        <v>5010</v>
      </c>
      <c r="I115" s="124" t="s">
        <v>2456</v>
      </c>
      <c r="J115" s="155" t="s">
        <v>2119</v>
      </c>
      <c r="K115" s="152" t="s">
        <v>607</v>
      </c>
      <c r="L115" s="124">
        <v>63245</v>
      </c>
      <c r="M115" s="124">
        <v>2</v>
      </c>
      <c r="N115" s="152" t="s">
        <v>648</v>
      </c>
      <c r="O115" s="151">
        <v>4560</v>
      </c>
      <c r="P115" s="1"/>
      <c r="Q115" s="157">
        <v>88413.42</v>
      </c>
      <c r="R115" s="152" t="s">
        <v>609</v>
      </c>
      <c r="S115" s="155" t="s">
        <v>610</v>
      </c>
      <c r="T115" s="141" t="s">
        <v>2120</v>
      </c>
      <c r="U115" s="141" t="s">
        <v>2457</v>
      </c>
      <c r="V115" s="141" t="s">
        <v>564</v>
      </c>
      <c r="W115" s="137">
        <v>44937.375</v>
      </c>
      <c r="X115" s="145">
        <v>44937</v>
      </c>
      <c r="Y115" s="145">
        <v>44937</v>
      </c>
      <c r="Z115" s="169" t="s">
        <v>1010</v>
      </c>
      <c r="AA115" s="1"/>
      <c r="AB115" s="145">
        <v>44936</v>
      </c>
      <c r="AC115" s="152">
        <v>167857</v>
      </c>
      <c r="AD115" s="165">
        <v>1990</v>
      </c>
      <c r="AE115" s="165">
        <v>224.9</v>
      </c>
      <c r="AF115" s="165">
        <v>0</v>
      </c>
      <c r="AG115" s="165">
        <v>191.41</v>
      </c>
      <c r="AH115" s="168">
        <v>0</v>
      </c>
      <c r="AI115" s="160">
        <v>0</v>
      </c>
      <c r="AJ115" s="139">
        <v>0</v>
      </c>
      <c r="AK115" s="139">
        <v>0</v>
      </c>
      <c r="AL115" s="139">
        <v>0</v>
      </c>
      <c r="AM115" s="139">
        <v>0</v>
      </c>
      <c r="AN115" s="160">
        <v>331.54</v>
      </c>
      <c r="AO115" s="168" t="s">
        <v>1028</v>
      </c>
      <c r="AP115" s="160">
        <v>25</v>
      </c>
      <c r="AQ115" s="160">
        <v>2762.85</v>
      </c>
      <c r="AR115" s="160">
        <v>2762.85</v>
      </c>
      <c r="AS115" s="1"/>
      <c r="AT115" s="152" t="s">
        <v>395</v>
      </c>
      <c r="AU115" s="149">
        <v>0.32291666666666669</v>
      </c>
      <c r="AV115" s="149">
        <v>0.36805555555555558</v>
      </c>
      <c r="AW115" s="1" t="s">
        <v>613</v>
      </c>
    </row>
    <row r="116" spans="1:55" x14ac:dyDescent="0.35">
      <c r="A116" s="154">
        <v>44931.474305555559</v>
      </c>
      <c r="B116" s="1"/>
      <c r="C116" s="124" t="s">
        <v>2408</v>
      </c>
      <c r="D116" s="123" t="s">
        <v>559</v>
      </c>
      <c r="E116" s="124" t="s">
        <v>2109</v>
      </c>
      <c r="F116" s="158" t="s">
        <v>2433</v>
      </c>
      <c r="G116" s="158" t="s">
        <v>2434</v>
      </c>
      <c r="H116" s="124">
        <v>5002</v>
      </c>
      <c r="I116" s="124" t="s">
        <v>2435</v>
      </c>
      <c r="J116" s="155" t="s">
        <v>2119</v>
      </c>
      <c r="K116" s="152" t="s">
        <v>607</v>
      </c>
      <c r="L116" s="124">
        <v>63216</v>
      </c>
      <c r="M116" s="124">
        <v>1</v>
      </c>
      <c r="N116" s="152" t="s">
        <v>648</v>
      </c>
      <c r="O116" s="151">
        <v>220</v>
      </c>
      <c r="P116" s="1"/>
      <c r="Q116" s="157">
        <v>18417.86</v>
      </c>
      <c r="R116" s="152" t="s">
        <v>609</v>
      </c>
      <c r="S116" s="155" t="s">
        <v>610</v>
      </c>
      <c r="T116" s="141" t="s">
        <v>2120</v>
      </c>
      <c r="U116" s="141" t="s">
        <v>2436</v>
      </c>
      <c r="V116" s="141" t="s">
        <v>631</v>
      </c>
      <c r="W116" s="137">
        <v>44935.458333333336</v>
      </c>
      <c r="X116" s="145">
        <v>44936</v>
      </c>
      <c r="Y116" s="145">
        <v>44936</v>
      </c>
      <c r="Z116" s="169" t="s">
        <v>628</v>
      </c>
      <c r="AA116" s="1"/>
      <c r="AB116" s="145">
        <v>44932</v>
      </c>
      <c r="AC116" s="152">
        <v>167610</v>
      </c>
      <c r="AD116" s="165">
        <v>178.22</v>
      </c>
      <c r="AE116" s="165">
        <v>33.72</v>
      </c>
      <c r="AF116" s="165">
        <v>127.6</v>
      </c>
      <c r="AG116" s="165">
        <v>0</v>
      </c>
      <c r="AH116" s="168">
        <v>0</v>
      </c>
      <c r="AI116" s="160">
        <v>0</v>
      </c>
      <c r="AJ116" s="139">
        <v>0</v>
      </c>
      <c r="AK116" s="139">
        <v>0</v>
      </c>
      <c r="AL116" s="139">
        <v>0</v>
      </c>
      <c r="AM116" s="139">
        <v>0</v>
      </c>
      <c r="AN116" s="160">
        <v>49.71</v>
      </c>
      <c r="AO116" s="144">
        <v>5.4005299999999998</v>
      </c>
      <c r="AP116" s="160">
        <v>25</v>
      </c>
      <c r="AQ116" s="160">
        <v>414.25</v>
      </c>
      <c r="AR116" s="160">
        <v>414.25</v>
      </c>
      <c r="AS116" s="1"/>
      <c r="AT116" s="152" t="s">
        <v>395</v>
      </c>
      <c r="AU116" s="149">
        <v>0.37152777777777773</v>
      </c>
      <c r="AV116" s="149">
        <v>0.58750000000000002</v>
      </c>
      <c r="AW116" s="1" t="s">
        <v>613</v>
      </c>
    </row>
    <row r="117" spans="1:55" x14ac:dyDescent="0.35">
      <c r="A117" s="154">
        <v>44932.520138888889</v>
      </c>
      <c r="B117" s="1"/>
      <c r="C117" s="124" t="s">
        <v>2446</v>
      </c>
      <c r="D117" s="123" t="s">
        <v>634</v>
      </c>
      <c r="E117" s="124" t="s">
        <v>2109</v>
      </c>
      <c r="F117" s="158" t="s">
        <v>2449</v>
      </c>
      <c r="G117" s="158" t="s">
        <v>2450</v>
      </c>
      <c r="H117" s="124">
        <v>5010</v>
      </c>
      <c r="I117" s="124" t="s">
        <v>2451</v>
      </c>
      <c r="J117" s="155" t="s">
        <v>2119</v>
      </c>
      <c r="K117" s="152" t="s">
        <v>607</v>
      </c>
      <c r="L117" s="124">
        <v>63247</v>
      </c>
      <c r="M117" s="124">
        <v>19</v>
      </c>
      <c r="N117" s="152" t="s">
        <v>616</v>
      </c>
      <c r="O117" s="151">
        <v>10855.82</v>
      </c>
      <c r="P117" s="1"/>
      <c r="Q117" s="157">
        <v>684749.53</v>
      </c>
      <c r="R117" s="152" t="s">
        <v>609</v>
      </c>
      <c r="S117" s="155" t="s">
        <v>610</v>
      </c>
      <c r="T117" s="141" t="s">
        <v>2120</v>
      </c>
      <c r="U117" s="141" t="s">
        <v>2452</v>
      </c>
      <c r="V117" s="141" t="s">
        <v>2199</v>
      </c>
      <c r="W117" s="137">
        <v>44936.291666666664</v>
      </c>
      <c r="X117" s="145">
        <v>44936</v>
      </c>
      <c r="Y117" s="145">
        <v>44936</v>
      </c>
      <c r="Z117" s="169" t="s">
        <v>612</v>
      </c>
      <c r="AA117" s="1"/>
      <c r="AB117" s="145">
        <v>44935</v>
      </c>
      <c r="AC117" s="152">
        <v>167718</v>
      </c>
      <c r="AD117" s="165">
        <v>2755</v>
      </c>
      <c r="AE117" s="165">
        <v>601.78</v>
      </c>
      <c r="AF117" s="165">
        <v>319.01</v>
      </c>
      <c r="AG117" s="165">
        <v>1290.75</v>
      </c>
      <c r="AH117" s="168">
        <v>0</v>
      </c>
      <c r="AI117" s="160">
        <v>0</v>
      </c>
      <c r="AJ117" s="139">
        <v>1514.18</v>
      </c>
      <c r="AK117" s="139">
        <v>0</v>
      </c>
      <c r="AL117" s="139">
        <v>0</v>
      </c>
      <c r="AM117" s="139">
        <v>0</v>
      </c>
      <c r="AN117" s="160">
        <v>887.14</v>
      </c>
      <c r="AO117" s="168" t="s">
        <v>1028</v>
      </c>
      <c r="AP117" s="160">
        <v>25</v>
      </c>
      <c r="AQ117" s="160">
        <v>7392.86</v>
      </c>
      <c r="AR117" s="160">
        <v>7392.86</v>
      </c>
      <c r="AS117" s="1"/>
      <c r="AT117" s="152" t="s">
        <v>395</v>
      </c>
      <c r="AU117" s="149">
        <v>0.44444444444444442</v>
      </c>
      <c r="AV117" s="149">
        <v>0.64583333333333337</v>
      </c>
      <c r="AW117" s="1" t="s">
        <v>613</v>
      </c>
    </row>
    <row r="118" spans="1:55" x14ac:dyDescent="0.35">
      <c r="A118" s="154">
        <v>44932.707638888889</v>
      </c>
      <c r="B118" s="1"/>
      <c r="C118" s="124" t="s">
        <v>2448</v>
      </c>
      <c r="D118" s="123" t="s">
        <v>562</v>
      </c>
      <c r="E118" s="124" t="s">
        <v>2109</v>
      </c>
      <c r="F118" s="158" t="s">
        <v>2441</v>
      </c>
      <c r="G118" s="158" t="s">
        <v>2442</v>
      </c>
      <c r="H118" s="124">
        <v>5013</v>
      </c>
      <c r="I118" s="124" t="s">
        <v>2443</v>
      </c>
      <c r="J118" s="155">
        <v>44937</v>
      </c>
      <c r="K118" s="152" t="s">
        <v>607</v>
      </c>
      <c r="L118" s="124">
        <v>63237</v>
      </c>
      <c r="M118" s="124">
        <v>9</v>
      </c>
      <c r="N118" s="152" t="s">
        <v>2206</v>
      </c>
      <c r="O118" s="151">
        <v>15404</v>
      </c>
      <c r="P118" s="1"/>
      <c r="Q118" s="157">
        <v>196494.34</v>
      </c>
      <c r="R118" s="152" t="s">
        <v>609</v>
      </c>
      <c r="S118" s="155" t="s">
        <v>647</v>
      </c>
      <c r="T118" s="141" t="s">
        <v>2120</v>
      </c>
      <c r="U118" s="141" t="s">
        <v>2444</v>
      </c>
      <c r="V118" s="141" t="s">
        <v>633</v>
      </c>
      <c r="W118" s="137">
        <v>44936.375</v>
      </c>
      <c r="X118" s="145">
        <v>44937</v>
      </c>
      <c r="Y118" s="145">
        <v>44937</v>
      </c>
      <c r="Z118" s="169" t="s">
        <v>612</v>
      </c>
      <c r="AA118" s="1"/>
      <c r="AB118" s="145">
        <v>44935</v>
      </c>
      <c r="AC118" s="152">
        <v>167809</v>
      </c>
      <c r="AD118" s="165">
        <v>2755</v>
      </c>
      <c r="AE118" s="165">
        <v>325.70999999999998</v>
      </c>
      <c r="AF118" s="165">
        <v>319.01</v>
      </c>
      <c r="AG118" s="165">
        <v>96.49</v>
      </c>
      <c r="AH118" s="168">
        <v>0</v>
      </c>
      <c r="AI118" s="160">
        <v>0</v>
      </c>
      <c r="AJ118" s="139">
        <v>0</v>
      </c>
      <c r="AK118" s="139">
        <v>0</v>
      </c>
      <c r="AL118" s="139">
        <v>0</v>
      </c>
      <c r="AM118" s="139">
        <v>0</v>
      </c>
      <c r="AN118" s="160">
        <v>480.17</v>
      </c>
      <c r="AO118" s="168" t="s">
        <v>1028</v>
      </c>
      <c r="AP118" s="160">
        <v>25</v>
      </c>
      <c r="AQ118" s="160">
        <v>4001.38</v>
      </c>
      <c r="AR118" s="160">
        <v>4001.38</v>
      </c>
      <c r="AS118" s="1"/>
      <c r="AT118" s="152" t="s">
        <v>395</v>
      </c>
      <c r="AU118" s="149">
        <v>0.32291666666666669</v>
      </c>
      <c r="AV118" s="149">
        <v>0.78472222222222221</v>
      </c>
      <c r="AW118" s="1" t="s">
        <v>613</v>
      </c>
    </row>
    <row r="119" spans="1:55" x14ac:dyDescent="0.35">
      <c r="A119" s="154">
        <v>44932.457638888889</v>
      </c>
      <c r="B119" s="1"/>
      <c r="C119" s="124" t="s">
        <v>2440</v>
      </c>
      <c r="D119" s="123" t="s">
        <v>634</v>
      </c>
      <c r="E119" s="124" t="s">
        <v>2109</v>
      </c>
      <c r="F119" s="158" t="s">
        <v>2454</v>
      </c>
      <c r="G119" s="158" t="s">
        <v>2468</v>
      </c>
      <c r="H119" s="124">
        <v>5010</v>
      </c>
      <c r="I119" s="124" t="s">
        <v>2456</v>
      </c>
      <c r="J119" s="155" t="s">
        <v>2119</v>
      </c>
      <c r="K119" s="152" t="s">
        <v>607</v>
      </c>
      <c r="L119" s="124">
        <v>63245</v>
      </c>
      <c r="M119" s="124">
        <v>2</v>
      </c>
      <c r="N119" s="152" t="s">
        <v>648</v>
      </c>
      <c r="O119" s="151">
        <v>4560</v>
      </c>
      <c r="P119" s="1"/>
      <c r="Q119" s="157">
        <v>88413.42</v>
      </c>
      <c r="R119" s="152" t="s">
        <v>609</v>
      </c>
      <c r="S119" s="155" t="s">
        <v>610</v>
      </c>
      <c r="T119" s="141" t="s">
        <v>2120</v>
      </c>
      <c r="U119" s="141" t="s">
        <v>2457</v>
      </c>
      <c r="V119" s="141" t="s">
        <v>564</v>
      </c>
      <c r="W119" s="137">
        <v>44937.333333333336</v>
      </c>
      <c r="X119" s="145">
        <v>44937</v>
      </c>
      <c r="Y119" s="145">
        <v>44937</v>
      </c>
      <c r="Z119" s="169" t="s">
        <v>1010</v>
      </c>
      <c r="AA119" s="1"/>
      <c r="AB119" s="145">
        <v>44936</v>
      </c>
      <c r="AC119" s="152">
        <v>167857</v>
      </c>
      <c r="AD119" s="165">
        <v>1990</v>
      </c>
      <c r="AE119" s="165">
        <v>224.9</v>
      </c>
      <c r="AF119" s="165">
        <v>0</v>
      </c>
      <c r="AG119" s="165">
        <v>191.41</v>
      </c>
      <c r="AH119" s="168">
        <v>0</v>
      </c>
      <c r="AI119" s="160">
        <v>0</v>
      </c>
      <c r="AJ119" s="139">
        <v>0</v>
      </c>
      <c r="AK119" s="139">
        <v>0</v>
      </c>
      <c r="AL119" s="139">
        <v>0</v>
      </c>
      <c r="AM119" s="139">
        <v>0</v>
      </c>
      <c r="AN119" s="160">
        <v>331.54</v>
      </c>
      <c r="AO119" s="168" t="s">
        <v>1028</v>
      </c>
      <c r="AP119" s="160">
        <v>25</v>
      </c>
      <c r="AQ119" s="160">
        <v>2762.85</v>
      </c>
      <c r="AR119" s="160">
        <v>2762.85</v>
      </c>
      <c r="AS119" s="1"/>
      <c r="AT119" s="152" t="s">
        <v>395</v>
      </c>
      <c r="AU119" s="149">
        <v>0.32291666666666669</v>
      </c>
      <c r="AV119" s="149">
        <v>0.36805555555555558</v>
      </c>
      <c r="AW119" s="1" t="s">
        <v>613</v>
      </c>
    </row>
    <row r="120" spans="1:55" x14ac:dyDescent="0.35">
      <c r="A120" s="154">
        <v>44932.450694444444</v>
      </c>
      <c r="B120" s="1"/>
      <c r="C120" s="124" t="s">
        <v>2432</v>
      </c>
      <c r="D120" s="123" t="s">
        <v>559</v>
      </c>
      <c r="E120" s="124" t="s">
        <v>2109</v>
      </c>
      <c r="F120" s="158" t="s">
        <v>2116</v>
      </c>
      <c r="G120" s="158" t="s">
        <v>2459</v>
      </c>
      <c r="H120" s="124">
        <v>5010</v>
      </c>
      <c r="I120" s="124" t="s">
        <v>2118</v>
      </c>
      <c r="J120" s="155" t="s">
        <v>2119</v>
      </c>
      <c r="K120" s="152" t="s">
        <v>607</v>
      </c>
      <c r="L120" s="124">
        <v>63234</v>
      </c>
      <c r="M120" s="124">
        <v>4</v>
      </c>
      <c r="N120" s="152" t="s">
        <v>616</v>
      </c>
      <c r="O120" s="151">
        <v>1036</v>
      </c>
      <c r="P120" s="1"/>
      <c r="Q120" s="157">
        <v>138922.99</v>
      </c>
      <c r="R120" s="152" t="s">
        <v>609</v>
      </c>
      <c r="S120" s="155" t="s">
        <v>610</v>
      </c>
      <c r="T120" s="141" t="s">
        <v>2120</v>
      </c>
      <c r="U120" s="141" t="s">
        <v>2121</v>
      </c>
      <c r="V120" s="141" t="s">
        <v>617</v>
      </c>
      <c r="W120" s="137">
        <v>44937.375</v>
      </c>
      <c r="X120" s="145">
        <v>44937</v>
      </c>
      <c r="Y120" s="145">
        <v>44937</v>
      </c>
      <c r="Z120" s="169" t="s">
        <v>2114</v>
      </c>
      <c r="AA120" s="1"/>
      <c r="AB120" s="145">
        <v>44935</v>
      </c>
      <c r="AC120" s="152">
        <v>167806</v>
      </c>
      <c r="AD120" s="165">
        <v>1735</v>
      </c>
      <c r="AE120" s="165">
        <v>196.37</v>
      </c>
      <c r="AF120" s="165">
        <v>127.6</v>
      </c>
      <c r="AG120" s="165">
        <v>38.92</v>
      </c>
      <c r="AH120" s="168">
        <v>0</v>
      </c>
      <c r="AI120" s="160">
        <v>0</v>
      </c>
      <c r="AJ120" s="139">
        <v>0</v>
      </c>
      <c r="AK120" s="139">
        <v>0</v>
      </c>
      <c r="AL120" s="139">
        <v>0</v>
      </c>
      <c r="AM120" s="139">
        <v>0</v>
      </c>
      <c r="AN120" s="160">
        <v>289.49</v>
      </c>
      <c r="AO120" s="168" t="s">
        <v>1028</v>
      </c>
      <c r="AP120" s="160">
        <v>25</v>
      </c>
      <c r="AQ120" s="160">
        <v>2412.38</v>
      </c>
      <c r="AR120" s="160">
        <v>2412.38</v>
      </c>
      <c r="AS120" s="1"/>
      <c r="AT120" s="152" t="s">
        <v>395</v>
      </c>
      <c r="AU120" s="149">
        <v>0.32291666666666669</v>
      </c>
      <c r="AV120" s="149">
        <v>0.36805555555555558</v>
      </c>
      <c r="AW120" s="1" t="s">
        <v>613</v>
      </c>
    </row>
    <row r="121" spans="1:55" x14ac:dyDescent="0.35">
      <c r="A121" s="154">
        <v>44936.779861111114</v>
      </c>
      <c r="B121" s="1"/>
      <c r="C121" s="124" t="s">
        <v>2479</v>
      </c>
      <c r="D121" s="123" t="s">
        <v>943</v>
      </c>
      <c r="E121" s="124" t="s">
        <v>2109</v>
      </c>
      <c r="F121" s="158" t="s">
        <v>2485</v>
      </c>
      <c r="G121" s="158" t="s">
        <v>2486</v>
      </c>
      <c r="H121" s="124">
        <v>5010</v>
      </c>
      <c r="I121" s="124" t="s">
        <v>2487</v>
      </c>
      <c r="J121" s="155" t="s">
        <v>2119</v>
      </c>
      <c r="K121" s="152" t="s">
        <v>607</v>
      </c>
      <c r="L121" s="124" t="s">
        <v>2488</v>
      </c>
      <c r="M121" s="124">
        <v>12</v>
      </c>
      <c r="N121" s="152" t="s">
        <v>616</v>
      </c>
      <c r="O121" s="151">
        <v>1233.73</v>
      </c>
      <c r="P121" s="1"/>
      <c r="Q121" s="157" t="s">
        <v>2489</v>
      </c>
      <c r="R121" s="152" t="s">
        <v>609</v>
      </c>
      <c r="S121" s="155" t="s">
        <v>610</v>
      </c>
      <c r="T121" s="141" t="s">
        <v>2120</v>
      </c>
      <c r="U121" s="141" t="s">
        <v>2490</v>
      </c>
      <c r="V121" s="141" t="s">
        <v>2491</v>
      </c>
      <c r="W121" s="137">
        <v>44939.75</v>
      </c>
      <c r="X121" s="145">
        <v>44940</v>
      </c>
      <c r="Y121" s="145">
        <v>44942</v>
      </c>
      <c r="Z121" s="169" t="s">
        <v>628</v>
      </c>
      <c r="AA121" s="1"/>
      <c r="AB121" s="145">
        <v>44938</v>
      </c>
      <c r="AC121" s="152">
        <v>168303</v>
      </c>
      <c r="AD121" s="165">
        <v>1990</v>
      </c>
      <c r="AE121" s="165">
        <v>241.78</v>
      </c>
      <c r="AF121" s="165">
        <v>191.41</v>
      </c>
      <c r="AG121" s="165">
        <v>165.64</v>
      </c>
      <c r="AH121" s="168">
        <v>0</v>
      </c>
      <c r="AI121" s="160">
        <v>0</v>
      </c>
      <c r="AJ121" s="139">
        <v>0</v>
      </c>
      <c r="AK121" s="139">
        <v>0</v>
      </c>
      <c r="AL121" s="139">
        <v>0</v>
      </c>
      <c r="AM121" s="139">
        <v>0</v>
      </c>
      <c r="AN121" s="160">
        <v>356.43</v>
      </c>
      <c r="AO121" s="168" t="s">
        <v>1028</v>
      </c>
      <c r="AP121" s="160">
        <v>25</v>
      </c>
      <c r="AQ121" s="160">
        <v>2970.26</v>
      </c>
      <c r="AR121" s="160">
        <v>2970.26</v>
      </c>
      <c r="AS121" s="1"/>
      <c r="AT121" s="152" t="s">
        <v>395</v>
      </c>
      <c r="AU121" s="149">
        <v>0.4236111111111111</v>
      </c>
      <c r="AV121" s="149">
        <v>0.47916666666666669</v>
      </c>
      <c r="AW121" s="1" t="s">
        <v>613</v>
      </c>
    </row>
    <row r="122" spans="1:55" x14ac:dyDescent="0.35">
      <c r="A122" s="154">
        <v>44935.619444444441</v>
      </c>
      <c r="B122" s="1"/>
      <c r="C122" s="124" t="s">
        <v>2467</v>
      </c>
      <c r="D122" s="123" t="s">
        <v>559</v>
      </c>
      <c r="E122" s="124" t="s">
        <v>2109</v>
      </c>
      <c r="F122" s="158" t="s">
        <v>2464</v>
      </c>
      <c r="G122" s="158" t="s">
        <v>2465</v>
      </c>
      <c r="H122" s="124">
        <v>5013</v>
      </c>
      <c r="I122" s="124">
        <v>4700090762</v>
      </c>
      <c r="J122" s="155">
        <v>44940</v>
      </c>
      <c r="K122" s="152" t="s">
        <v>607</v>
      </c>
      <c r="L122" s="124">
        <v>63257</v>
      </c>
      <c r="M122" s="124">
        <v>1</v>
      </c>
      <c r="N122" s="152" t="s">
        <v>616</v>
      </c>
      <c r="O122" s="151">
        <v>140</v>
      </c>
      <c r="P122" s="1"/>
      <c r="Q122" s="157">
        <v>20069.02</v>
      </c>
      <c r="R122" s="152" t="s">
        <v>609</v>
      </c>
      <c r="S122" s="155" t="s">
        <v>610</v>
      </c>
      <c r="T122" s="141" t="s">
        <v>2120</v>
      </c>
      <c r="U122" s="141" t="s">
        <v>2466</v>
      </c>
      <c r="V122" s="141" t="s">
        <v>614</v>
      </c>
      <c r="W122" s="137">
        <v>44937.625</v>
      </c>
      <c r="X122" s="145">
        <v>44938</v>
      </c>
      <c r="Y122" s="145">
        <v>44938</v>
      </c>
      <c r="Z122" s="169" t="s">
        <v>628</v>
      </c>
      <c r="AA122" s="1"/>
      <c r="AB122" s="145">
        <v>44936</v>
      </c>
      <c r="AC122" s="152">
        <v>167951</v>
      </c>
      <c r="AD122" s="165">
        <v>110.15</v>
      </c>
      <c r="AE122" s="165">
        <v>26.78</v>
      </c>
      <c r="AF122" s="165">
        <v>127.6</v>
      </c>
      <c r="AG122" s="165">
        <v>0</v>
      </c>
      <c r="AH122" s="168">
        <v>0</v>
      </c>
      <c r="AI122" s="160">
        <v>0</v>
      </c>
      <c r="AJ122" s="139">
        <v>0</v>
      </c>
      <c r="AK122" s="139">
        <v>0</v>
      </c>
      <c r="AL122" s="139">
        <v>0</v>
      </c>
      <c r="AM122" s="139">
        <v>0</v>
      </c>
      <c r="AN122" s="160">
        <v>39.479999999999997</v>
      </c>
      <c r="AO122" s="144">
        <v>5.2450299999999999</v>
      </c>
      <c r="AP122" s="160">
        <v>25</v>
      </c>
      <c r="AQ122" s="160">
        <v>329.01</v>
      </c>
      <c r="AR122" s="160">
        <v>329.01</v>
      </c>
      <c r="AS122" s="1"/>
      <c r="AT122" s="152" t="s">
        <v>395</v>
      </c>
      <c r="AU122" s="149">
        <v>0.41319444444444442</v>
      </c>
      <c r="AV122" s="149">
        <v>0.66666666666666663</v>
      </c>
      <c r="AW122" s="1" t="s">
        <v>613</v>
      </c>
    </row>
    <row r="123" spans="1:55" x14ac:dyDescent="0.35">
      <c r="A123" s="154">
        <v>44935.388888888891</v>
      </c>
      <c r="B123" s="1"/>
      <c r="C123" s="124" t="s">
        <v>2453</v>
      </c>
      <c r="D123" s="123" t="s">
        <v>634</v>
      </c>
      <c r="E123" s="124" t="s">
        <v>2109</v>
      </c>
      <c r="F123" s="158" t="s">
        <v>2460</v>
      </c>
      <c r="G123" s="158" t="s">
        <v>2461</v>
      </c>
      <c r="H123" s="124">
        <v>5014</v>
      </c>
      <c r="I123" s="124" t="s">
        <v>2462</v>
      </c>
      <c r="J123" s="155" t="s">
        <v>2119</v>
      </c>
      <c r="K123" s="152" t="s">
        <v>607</v>
      </c>
      <c r="L123" s="124">
        <v>63256</v>
      </c>
      <c r="M123" s="124">
        <v>14</v>
      </c>
      <c r="N123" s="152" t="s">
        <v>648</v>
      </c>
      <c r="O123" s="151">
        <v>11057</v>
      </c>
      <c r="P123" s="1"/>
      <c r="Q123" s="157">
        <v>145601.62</v>
      </c>
      <c r="R123" s="152" t="s">
        <v>609</v>
      </c>
      <c r="S123" s="155" t="s">
        <v>610</v>
      </c>
      <c r="T123" s="141" t="s">
        <v>2120</v>
      </c>
      <c r="U123" s="141" t="s">
        <v>2463</v>
      </c>
      <c r="V123" s="141" t="s">
        <v>620</v>
      </c>
      <c r="W123" s="137">
        <v>44937.5</v>
      </c>
      <c r="X123" s="145">
        <v>44938</v>
      </c>
      <c r="Y123" s="145">
        <v>44938</v>
      </c>
      <c r="Z123" s="169" t="s">
        <v>612</v>
      </c>
      <c r="AA123" s="1"/>
      <c r="AB123" s="145">
        <v>44936</v>
      </c>
      <c r="AC123" s="152">
        <v>167896</v>
      </c>
      <c r="AD123" s="165">
        <v>2755</v>
      </c>
      <c r="AE123" s="165">
        <v>320.52999999999997</v>
      </c>
      <c r="AF123" s="165">
        <v>319.01</v>
      </c>
      <c r="AG123" s="165">
        <v>45.6</v>
      </c>
      <c r="AH123" s="168">
        <v>0</v>
      </c>
      <c r="AI123" s="160">
        <v>0</v>
      </c>
      <c r="AJ123" s="139">
        <v>0</v>
      </c>
      <c r="AK123" s="139">
        <v>0</v>
      </c>
      <c r="AL123" s="139">
        <v>0</v>
      </c>
      <c r="AM123" s="139">
        <v>0</v>
      </c>
      <c r="AN123" s="160">
        <v>472.52</v>
      </c>
      <c r="AO123" s="168" t="s">
        <v>1028</v>
      </c>
      <c r="AP123" s="160">
        <v>25</v>
      </c>
      <c r="AQ123" s="160">
        <v>3937.66</v>
      </c>
      <c r="AR123" s="160">
        <v>3937.66</v>
      </c>
      <c r="AS123" s="1"/>
      <c r="AT123" s="152" t="s">
        <v>395</v>
      </c>
      <c r="AU123" s="149">
        <v>0.41319444444444442</v>
      </c>
      <c r="AV123" s="149">
        <v>0.66666666666666663</v>
      </c>
      <c r="AW123" s="1" t="s">
        <v>613</v>
      </c>
    </row>
    <row r="124" spans="1:55" x14ac:dyDescent="0.35">
      <c r="A124" s="154">
        <v>44935.561805555553</v>
      </c>
      <c r="B124" s="1"/>
      <c r="C124" s="124" t="s">
        <v>2458</v>
      </c>
      <c r="D124" s="123" t="s">
        <v>634</v>
      </c>
      <c r="E124" s="124" t="s">
        <v>2398</v>
      </c>
      <c r="F124" s="158" t="s">
        <v>2409</v>
      </c>
      <c r="G124" s="158" t="s">
        <v>2410</v>
      </c>
      <c r="H124" s="124" t="s">
        <v>2119</v>
      </c>
      <c r="I124" s="124" t="s">
        <v>2119</v>
      </c>
      <c r="J124" s="155" t="s">
        <v>2119</v>
      </c>
      <c r="K124" s="152" t="s">
        <v>607</v>
      </c>
      <c r="L124" s="124" t="s">
        <v>2402</v>
      </c>
      <c r="M124" s="124">
        <v>1</v>
      </c>
      <c r="N124" s="152" t="s">
        <v>2206</v>
      </c>
      <c r="O124" s="151">
        <v>20499</v>
      </c>
      <c r="P124" s="1"/>
      <c r="Q124" s="157">
        <v>349932.65</v>
      </c>
      <c r="R124" s="152" t="s">
        <v>609</v>
      </c>
      <c r="S124" s="155" t="s">
        <v>647</v>
      </c>
      <c r="T124" s="152" t="s">
        <v>2445</v>
      </c>
      <c r="U124" s="141" t="s">
        <v>2412</v>
      </c>
      <c r="V124" s="141" t="s">
        <v>2402</v>
      </c>
      <c r="W124" s="137">
        <v>44936</v>
      </c>
      <c r="X124" s="145">
        <v>44936</v>
      </c>
      <c r="Y124" s="145">
        <v>44936</v>
      </c>
      <c r="Z124" s="169" t="s">
        <v>628</v>
      </c>
      <c r="AA124" s="1"/>
      <c r="AB124" s="145">
        <v>44936</v>
      </c>
      <c r="AC124" s="152">
        <v>167831</v>
      </c>
      <c r="AD124" s="165">
        <v>1749</v>
      </c>
      <c r="AE124" s="165">
        <v>322.08</v>
      </c>
      <c r="AF124" s="165">
        <v>270.93</v>
      </c>
      <c r="AG124" s="165">
        <v>374.9</v>
      </c>
      <c r="AH124" s="168">
        <v>560</v>
      </c>
      <c r="AI124" s="160">
        <v>0</v>
      </c>
      <c r="AJ124" s="139">
        <v>0</v>
      </c>
      <c r="AK124" s="139">
        <v>0</v>
      </c>
      <c r="AL124" s="139">
        <v>180</v>
      </c>
      <c r="AM124" s="139">
        <v>0</v>
      </c>
      <c r="AN124" s="160">
        <v>474.81</v>
      </c>
      <c r="AO124" s="168" t="s">
        <v>1028</v>
      </c>
      <c r="AP124" s="160">
        <v>25</v>
      </c>
      <c r="AQ124" s="160">
        <v>3956.72</v>
      </c>
      <c r="AR124" s="160">
        <v>3956.72</v>
      </c>
      <c r="AS124" s="1" t="s">
        <v>589</v>
      </c>
      <c r="AT124" s="152" t="s">
        <v>395</v>
      </c>
      <c r="AU124" s="149">
        <v>0.61944444444444446</v>
      </c>
      <c r="AV124" s="149">
        <v>0.72916666666666663</v>
      </c>
      <c r="AW124" s="1" t="s">
        <v>613</v>
      </c>
    </row>
    <row r="125" spans="1:55" x14ac:dyDescent="0.35">
      <c r="A125" s="154">
        <v>44935.561805555553</v>
      </c>
      <c r="B125" s="1"/>
      <c r="C125" s="124" t="s">
        <v>2458</v>
      </c>
      <c r="D125" s="123" t="s">
        <v>634</v>
      </c>
      <c r="E125" s="124" t="s">
        <v>2398</v>
      </c>
      <c r="F125" s="158" t="s">
        <v>2409</v>
      </c>
      <c r="G125" s="158" t="s">
        <v>2410</v>
      </c>
      <c r="H125" s="124" t="s">
        <v>2119</v>
      </c>
      <c r="I125" s="124" t="s">
        <v>2119</v>
      </c>
      <c r="J125" s="155" t="s">
        <v>2119</v>
      </c>
      <c r="K125" s="152" t="s">
        <v>607</v>
      </c>
      <c r="L125" s="124" t="s">
        <v>2402</v>
      </c>
      <c r="M125" s="124">
        <v>1</v>
      </c>
      <c r="N125" s="152" t="s">
        <v>2206</v>
      </c>
      <c r="O125" s="151">
        <v>18973</v>
      </c>
      <c r="P125" s="1"/>
      <c r="Q125" s="157">
        <v>349932.65</v>
      </c>
      <c r="R125" s="152" t="s">
        <v>609</v>
      </c>
      <c r="S125" s="155" t="s">
        <v>647</v>
      </c>
      <c r="T125" s="152" t="s">
        <v>2411</v>
      </c>
      <c r="U125" s="141" t="s">
        <v>2412</v>
      </c>
      <c r="V125" s="141" t="s">
        <v>2402</v>
      </c>
      <c r="W125" s="137">
        <v>44936</v>
      </c>
      <c r="X125" s="145">
        <v>44936</v>
      </c>
      <c r="Y125" s="145">
        <v>44936</v>
      </c>
      <c r="Z125" s="169" t="s">
        <v>628</v>
      </c>
      <c r="AA125" s="1"/>
      <c r="AB125" s="145">
        <v>44936</v>
      </c>
      <c r="AC125" s="152">
        <v>167832</v>
      </c>
      <c r="AD125" s="165">
        <v>1749</v>
      </c>
      <c r="AE125" s="165">
        <v>322.08</v>
      </c>
      <c r="AF125" s="165">
        <v>270.93</v>
      </c>
      <c r="AG125" s="165">
        <v>374.9</v>
      </c>
      <c r="AH125" s="168">
        <v>560</v>
      </c>
      <c r="AI125" s="160">
        <v>0</v>
      </c>
      <c r="AJ125" s="139">
        <v>0</v>
      </c>
      <c r="AK125" s="139">
        <v>0</v>
      </c>
      <c r="AL125" s="139">
        <v>180</v>
      </c>
      <c r="AM125" s="139">
        <v>0</v>
      </c>
      <c r="AN125" s="160">
        <v>474.81</v>
      </c>
      <c r="AO125" s="168" t="s">
        <v>1028</v>
      </c>
      <c r="AP125" s="160">
        <v>25</v>
      </c>
      <c r="AQ125" s="160">
        <v>3956.72</v>
      </c>
      <c r="AR125" s="160">
        <v>3956.72</v>
      </c>
      <c r="AS125" s="1" t="s">
        <v>589</v>
      </c>
      <c r="AT125" s="152" t="s">
        <v>395</v>
      </c>
      <c r="AU125" s="149">
        <v>0.61944444444444446</v>
      </c>
      <c r="AV125" s="149">
        <v>0.72916666666666663</v>
      </c>
      <c r="AW125" s="1" t="s">
        <v>613</v>
      </c>
      <c r="BC125" s="3" t="s">
        <v>4430</v>
      </c>
    </row>
    <row r="126" spans="1:55" x14ac:dyDescent="0.35">
      <c r="A126" s="154">
        <v>44935.561805555553</v>
      </c>
      <c r="B126" s="1"/>
      <c r="C126" s="124" t="s">
        <v>2458</v>
      </c>
      <c r="D126" s="123" t="s">
        <v>634</v>
      </c>
      <c r="E126" s="124" t="s">
        <v>2398</v>
      </c>
      <c r="F126" s="158" t="s">
        <v>2409</v>
      </c>
      <c r="G126" s="158" t="s">
        <v>2410</v>
      </c>
      <c r="H126" s="124" t="s">
        <v>2119</v>
      </c>
      <c r="I126" s="124" t="s">
        <v>2119</v>
      </c>
      <c r="J126" s="155" t="s">
        <v>2119</v>
      </c>
      <c r="K126" s="152" t="s">
        <v>607</v>
      </c>
      <c r="L126" s="124" t="s">
        <v>2402</v>
      </c>
      <c r="M126" s="124">
        <v>1</v>
      </c>
      <c r="N126" s="152" t="s">
        <v>2206</v>
      </c>
      <c r="O126" s="151">
        <v>10199</v>
      </c>
      <c r="P126" s="1"/>
      <c r="Q126" s="157">
        <v>349932.65</v>
      </c>
      <c r="R126" s="152" t="s">
        <v>609</v>
      </c>
      <c r="S126" s="155" t="s">
        <v>647</v>
      </c>
      <c r="T126" s="152" t="s">
        <v>2447</v>
      </c>
      <c r="U126" s="141" t="s">
        <v>2412</v>
      </c>
      <c r="V126" s="141" t="s">
        <v>2402</v>
      </c>
      <c r="W126" s="137">
        <v>44936</v>
      </c>
      <c r="X126" s="145">
        <v>44936</v>
      </c>
      <c r="Y126" s="145">
        <v>44936</v>
      </c>
      <c r="Z126" s="169" t="s">
        <v>628</v>
      </c>
      <c r="AA126" s="1"/>
      <c r="AB126" s="145">
        <v>44936</v>
      </c>
      <c r="AC126" s="152">
        <v>167833</v>
      </c>
      <c r="AD126" s="165">
        <v>1749</v>
      </c>
      <c r="AE126" s="165">
        <v>322.08</v>
      </c>
      <c r="AF126" s="165">
        <v>270.93</v>
      </c>
      <c r="AG126" s="165">
        <v>374.9</v>
      </c>
      <c r="AH126" s="168">
        <v>560</v>
      </c>
      <c r="AI126" s="160">
        <v>0</v>
      </c>
      <c r="AJ126" s="139">
        <v>0</v>
      </c>
      <c r="AK126" s="139">
        <v>0</v>
      </c>
      <c r="AL126" s="139">
        <v>180</v>
      </c>
      <c r="AM126" s="139">
        <v>0</v>
      </c>
      <c r="AN126" s="160">
        <v>474.81</v>
      </c>
      <c r="AO126" s="168" t="s">
        <v>1028</v>
      </c>
      <c r="AP126" s="160">
        <v>25</v>
      </c>
      <c r="AQ126" s="160">
        <v>3956.72</v>
      </c>
      <c r="AR126" s="160">
        <v>3956.72</v>
      </c>
      <c r="AS126" s="1" t="s">
        <v>589</v>
      </c>
      <c r="AT126" s="152" t="s">
        <v>395</v>
      </c>
      <c r="AU126" s="149">
        <v>0.61944444444444446</v>
      </c>
      <c r="AV126" s="149">
        <v>0.72916666666666663</v>
      </c>
      <c r="AW126" s="1" t="s">
        <v>613</v>
      </c>
      <c r="BC126" s="3" t="s">
        <v>4430</v>
      </c>
    </row>
    <row r="127" spans="1:55" x14ac:dyDescent="0.35">
      <c r="A127" s="154">
        <v>44936.663194444445</v>
      </c>
      <c r="B127" s="1"/>
      <c r="C127" s="124" t="s">
        <v>2474</v>
      </c>
      <c r="D127" s="123" t="s">
        <v>559</v>
      </c>
      <c r="E127" s="124" t="s">
        <v>2109</v>
      </c>
      <c r="F127" s="158" t="s">
        <v>2470</v>
      </c>
      <c r="G127" s="158" t="s">
        <v>2471</v>
      </c>
      <c r="H127" s="124">
        <v>5013</v>
      </c>
      <c r="I127" s="124" t="s">
        <v>2472</v>
      </c>
      <c r="J127" s="155"/>
      <c r="K127" s="152" t="s">
        <v>607</v>
      </c>
      <c r="L127" s="124">
        <v>63273</v>
      </c>
      <c r="M127" s="124">
        <v>4</v>
      </c>
      <c r="N127" s="152" t="s">
        <v>648</v>
      </c>
      <c r="O127" s="151">
        <v>2130</v>
      </c>
      <c r="P127" s="1"/>
      <c r="Q127" s="157">
        <v>56495.9</v>
      </c>
      <c r="R127" s="152" t="s">
        <v>609</v>
      </c>
      <c r="S127" s="155" t="s">
        <v>610</v>
      </c>
      <c r="T127" s="152"/>
      <c r="U127" s="141" t="s">
        <v>2473</v>
      </c>
      <c r="V127" s="141" t="s">
        <v>615</v>
      </c>
      <c r="W127" s="137">
        <v>44939.333333333336</v>
      </c>
      <c r="X127" s="145">
        <v>44942</v>
      </c>
      <c r="Y127" s="145">
        <v>44942</v>
      </c>
      <c r="Z127" s="169" t="s">
        <v>628</v>
      </c>
      <c r="AA127" s="1"/>
      <c r="AB127" s="145">
        <v>44938</v>
      </c>
      <c r="AC127" s="152">
        <v>168316</v>
      </c>
      <c r="AD127" s="165">
        <v>1658.5</v>
      </c>
      <c r="AE127" s="165">
        <v>184.6</v>
      </c>
      <c r="AF127" s="165">
        <v>127.6</v>
      </c>
      <c r="AG127" s="165">
        <v>0</v>
      </c>
      <c r="AH127" s="168">
        <v>0</v>
      </c>
      <c r="AI127" s="160">
        <v>0</v>
      </c>
      <c r="AJ127" s="139">
        <v>0</v>
      </c>
      <c r="AK127" s="139">
        <v>0</v>
      </c>
      <c r="AL127" s="139">
        <v>0</v>
      </c>
      <c r="AM127" s="139">
        <v>0</v>
      </c>
      <c r="AN127" s="160">
        <v>272.14</v>
      </c>
      <c r="AO127" s="168" t="s">
        <v>1028</v>
      </c>
      <c r="AP127" s="160">
        <v>25</v>
      </c>
      <c r="AQ127" s="160">
        <v>3956.72</v>
      </c>
      <c r="AR127" s="160">
        <v>3956.72</v>
      </c>
      <c r="AS127" s="1"/>
      <c r="AT127" s="152" t="s">
        <v>395</v>
      </c>
      <c r="AU127" s="149">
        <v>0.4236111111111111</v>
      </c>
      <c r="AV127" s="149">
        <v>0.47916666666666669</v>
      </c>
      <c r="AW127" s="1" t="s">
        <v>613</v>
      </c>
      <c r="BC127" s="3" t="s">
        <v>4430</v>
      </c>
    </row>
    <row r="128" spans="1:55" x14ac:dyDescent="0.35">
      <c r="A128" s="154">
        <v>44935.761805555558</v>
      </c>
      <c r="B128" s="1"/>
      <c r="C128" s="124" t="s">
        <v>2469</v>
      </c>
      <c r="D128" s="123" t="s">
        <v>943</v>
      </c>
      <c r="E128" s="124" t="s">
        <v>2109</v>
      </c>
      <c r="F128" s="158" t="s">
        <v>2475</v>
      </c>
      <c r="G128" s="158" t="s">
        <v>2476</v>
      </c>
      <c r="H128" s="124">
        <v>5010</v>
      </c>
      <c r="I128" s="124" t="s">
        <v>2477</v>
      </c>
      <c r="J128" s="155" t="s">
        <v>2119</v>
      </c>
      <c r="K128" s="152" t="s">
        <v>607</v>
      </c>
      <c r="L128" s="124">
        <v>63268</v>
      </c>
      <c r="M128" s="124">
        <v>2</v>
      </c>
      <c r="N128" s="152" t="s">
        <v>619</v>
      </c>
      <c r="O128" s="151">
        <v>4230</v>
      </c>
      <c r="P128" s="1"/>
      <c r="Q128" s="157">
        <v>52282.86</v>
      </c>
      <c r="R128" s="152" t="s">
        <v>609</v>
      </c>
      <c r="S128" s="155" t="s">
        <v>610</v>
      </c>
      <c r="T128" s="152"/>
      <c r="U128" s="141" t="s">
        <v>2478</v>
      </c>
      <c r="V128" s="141" t="s">
        <v>564</v>
      </c>
      <c r="W128" s="137">
        <v>44938.5</v>
      </c>
      <c r="X128" s="145">
        <v>44939</v>
      </c>
      <c r="Y128" s="145">
        <v>44939</v>
      </c>
      <c r="Z128" s="169" t="s">
        <v>618</v>
      </c>
      <c r="AA128" s="1"/>
      <c r="AB128" s="145">
        <v>44937</v>
      </c>
      <c r="AC128" s="152">
        <v>168096</v>
      </c>
      <c r="AD128" s="165">
        <v>1990</v>
      </c>
      <c r="AE128" s="165">
        <v>224.9</v>
      </c>
      <c r="AF128" s="165">
        <v>191.41</v>
      </c>
      <c r="AG128" s="165">
        <v>0</v>
      </c>
      <c r="AH128" s="168">
        <v>0</v>
      </c>
      <c r="AI128" s="160">
        <v>0</v>
      </c>
      <c r="AJ128" s="139">
        <v>0</v>
      </c>
      <c r="AK128" s="139">
        <v>0</v>
      </c>
      <c r="AL128" s="139">
        <v>0</v>
      </c>
      <c r="AM128" s="139">
        <v>0</v>
      </c>
      <c r="AN128" s="160">
        <v>331.54</v>
      </c>
      <c r="AO128" s="168" t="s">
        <v>1028</v>
      </c>
      <c r="AP128" s="160">
        <v>25</v>
      </c>
      <c r="AQ128" s="160">
        <v>2762.85</v>
      </c>
      <c r="AR128" s="160">
        <v>2762.85</v>
      </c>
      <c r="AS128" s="1"/>
      <c r="AT128" s="152" t="s">
        <v>395</v>
      </c>
      <c r="AU128" s="149">
        <v>0.41666666666666669</v>
      </c>
      <c r="AV128" s="149">
        <v>0.69444444444444453</v>
      </c>
      <c r="AW128" s="1" t="s">
        <v>613</v>
      </c>
      <c r="BC128" s="3" t="s">
        <v>4430</v>
      </c>
    </row>
    <row r="129" spans="1:55" x14ac:dyDescent="0.35">
      <c r="A129" s="154">
        <v>44937.745833333334</v>
      </c>
      <c r="B129" s="1"/>
      <c r="C129" s="124" t="s">
        <v>2484</v>
      </c>
      <c r="D129" s="123" t="s">
        <v>634</v>
      </c>
      <c r="E129" s="124" t="s">
        <v>2109</v>
      </c>
      <c r="F129" s="158" t="s">
        <v>2493</v>
      </c>
      <c r="G129" s="158" t="s">
        <v>2494</v>
      </c>
      <c r="H129" s="124">
        <v>5003</v>
      </c>
      <c r="I129" s="124" t="s">
        <v>2495</v>
      </c>
      <c r="J129" s="155" t="s">
        <v>2119</v>
      </c>
      <c r="K129" s="152" t="s">
        <v>607</v>
      </c>
      <c r="L129" s="124">
        <v>63286</v>
      </c>
      <c r="M129" s="124">
        <v>2</v>
      </c>
      <c r="N129" s="152" t="s">
        <v>616</v>
      </c>
      <c r="O129" s="151">
        <v>1471</v>
      </c>
      <c r="P129" s="1"/>
      <c r="Q129" s="157">
        <v>115846.41</v>
      </c>
      <c r="R129" s="152" t="s">
        <v>609</v>
      </c>
      <c r="S129" s="155" t="s">
        <v>610</v>
      </c>
      <c r="T129" s="152"/>
      <c r="U129" s="141" t="s">
        <v>2496</v>
      </c>
      <c r="V129" s="141" t="s">
        <v>636</v>
      </c>
      <c r="W129" s="137">
        <v>44943.416666666664</v>
      </c>
      <c r="X129" s="145">
        <v>44944</v>
      </c>
      <c r="Y129" s="145"/>
      <c r="Z129" s="169" t="s">
        <v>618</v>
      </c>
      <c r="AA129" s="1"/>
      <c r="AB129" s="145">
        <v>44942</v>
      </c>
      <c r="AC129" s="152">
        <v>168661</v>
      </c>
      <c r="AD129" s="165">
        <v>1990</v>
      </c>
      <c r="AE129" s="165">
        <v>226.51</v>
      </c>
      <c r="AF129" s="165">
        <v>191.41</v>
      </c>
      <c r="AG129" s="165">
        <v>15.85</v>
      </c>
      <c r="AH129" s="139">
        <v>0</v>
      </c>
      <c r="AI129" s="160">
        <v>0</v>
      </c>
      <c r="AJ129" s="139">
        <v>0</v>
      </c>
      <c r="AK129" s="139">
        <v>0</v>
      </c>
      <c r="AL129" s="139">
        <v>0</v>
      </c>
      <c r="AM129" s="139">
        <v>0</v>
      </c>
      <c r="AN129" s="160">
        <v>333.92</v>
      </c>
      <c r="AO129" s="168" t="s">
        <v>1028</v>
      </c>
      <c r="AP129" s="160">
        <v>25</v>
      </c>
      <c r="AQ129" s="160">
        <v>2782.69</v>
      </c>
      <c r="AR129" s="160">
        <v>2782.69</v>
      </c>
      <c r="AS129" s="1"/>
      <c r="AT129" s="152"/>
      <c r="AU129" s="149"/>
      <c r="AV129" s="149"/>
      <c r="AW129" s="1"/>
      <c r="BC129" s="3" t="s">
        <v>4430</v>
      </c>
    </row>
    <row r="130" spans="1:55" x14ac:dyDescent="0.35">
      <c r="A130" s="154">
        <v>44938.53402777778</v>
      </c>
      <c r="B130" s="1"/>
      <c r="C130" s="124" t="s">
        <v>2497</v>
      </c>
      <c r="D130" s="123" t="s">
        <v>2360</v>
      </c>
      <c r="E130" s="124" t="s">
        <v>2109</v>
      </c>
      <c r="F130" s="158" t="s">
        <v>2498</v>
      </c>
      <c r="G130" s="158" t="s">
        <v>2499</v>
      </c>
      <c r="H130" s="124">
        <v>5014</v>
      </c>
      <c r="I130" s="124" t="s">
        <v>2500</v>
      </c>
      <c r="J130" s="155" t="s">
        <v>2119</v>
      </c>
      <c r="K130" s="152" t="s">
        <v>607</v>
      </c>
      <c r="L130" s="124">
        <v>63287</v>
      </c>
      <c r="M130" s="124">
        <v>3</v>
      </c>
      <c r="N130" s="152" t="s">
        <v>616</v>
      </c>
      <c r="O130" s="151">
        <v>1801</v>
      </c>
      <c r="P130" s="1"/>
      <c r="Q130" s="157">
        <v>436658.28</v>
      </c>
      <c r="R130" s="152" t="s">
        <v>609</v>
      </c>
      <c r="S130" s="155" t="s">
        <v>610</v>
      </c>
      <c r="T130" s="152"/>
      <c r="U130" s="141" t="s">
        <v>2501</v>
      </c>
      <c r="V130" s="141" t="s">
        <v>2502</v>
      </c>
      <c r="W130" s="137">
        <v>44942.583333333336</v>
      </c>
      <c r="X130" s="145">
        <v>44943</v>
      </c>
      <c r="Y130" s="145">
        <v>44943</v>
      </c>
      <c r="Z130" s="169" t="s">
        <v>618</v>
      </c>
      <c r="AA130" s="1"/>
      <c r="AB130" s="145">
        <v>44939</v>
      </c>
      <c r="AC130" s="152">
        <v>168433</v>
      </c>
      <c r="AD130" s="165">
        <v>1990</v>
      </c>
      <c r="AE130" s="165">
        <v>259.20999999999998</v>
      </c>
      <c r="AF130" s="165">
        <v>191.41</v>
      </c>
      <c r="AG130" s="165">
        <v>336.66</v>
      </c>
      <c r="AH130" s="168">
        <v>0</v>
      </c>
      <c r="AI130" s="160">
        <v>0</v>
      </c>
      <c r="AJ130" s="139">
        <v>0</v>
      </c>
      <c r="AK130" s="139">
        <v>0</v>
      </c>
      <c r="AL130" s="139">
        <v>0</v>
      </c>
      <c r="AM130" s="139">
        <v>0</v>
      </c>
      <c r="AN130" s="160">
        <v>382.13</v>
      </c>
      <c r="AO130" s="168" t="s">
        <v>1028</v>
      </c>
      <c r="AP130" s="160">
        <v>25</v>
      </c>
      <c r="AQ130" s="160">
        <f>SUM(AD130:AP130)</f>
        <v>3184.41</v>
      </c>
      <c r="AR130" s="160">
        <f>AQ130</f>
        <v>3184.41</v>
      </c>
      <c r="AS130" s="1"/>
      <c r="AT130" s="152" t="s">
        <v>395</v>
      </c>
      <c r="AU130" s="149">
        <v>0.33333333333333331</v>
      </c>
      <c r="AV130" s="149">
        <v>0.39583333333333331</v>
      </c>
      <c r="AW130" s="1" t="s">
        <v>613</v>
      </c>
    </row>
    <row r="131" spans="1:55" x14ac:dyDescent="0.35">
      <c r="A131" s="154">
        <v>44937.754861111112</v>
      </c>
      <c r="B131" s="1"/>
      <c r="C131" s="124" t="s">
        <v>2492</v>
      </c>
      <c r="D131" s="123" t="s">
        <v>634</v>
      </c>
      <c r="E131" s="124" t="s">
        <v>2109</v>
      </c>
      <c r="F131" s="158" t="s">
        <v>2504</v>
      </c>
      <c r="G131" s="158" t="s">
        <v>2505</v>
      </c>
      <c r="H131" s="124">
        <v>5010</v>
      </c>
      <c r="I131" s="124" t="s">
        <v>2506</v>
      </c>
      <c r="J131" s="155" t="s">
        <v>2119</v>
      </c>
      <c r="K131" s="152" t="s">
        <v>607</v>
      </c>
      <c r="L131" s="124">
        <v>63294</v>
      </c>
      <c r="M131" s="124">
        <v>4</v>
      </c>
      <c r="N131" s="152" t="s">
        <v>616</v>
      </c>
      <c r="O131" s="151">
        <v>3180</v>
      </c>
      <c r="P131" s="1"/>
      <c r="Q131" s="157">
        <v>188772.76</v>
      </c>
      <c r="R131" s="152" t="s">
        <v>609</v>
      </c>
      <c r="S131" s="155" t="s">
        <v>610</v>
      </c>
      <c r="T131" s="152"/>
      <c r="U131" s="141" t="s">
        <v>2507</v>
      </c>
      <c r="V131" s="141" t="s">
        <v>617</v>
      </c>
      <c r="W131" s="137">
        <v>44943.458333333336</v>
      </c>
      <c r="X131" s="145">
        <v>44943</v>
      </c>
      <c r="Y131" s="145">
        <v>44944</v>
      </c>
      <c r="Z131" s="169" t="s">
        <v>618</v>
      </c>
      <c r="AA131" s="1"/>
      <c r="AB131" s="145">
        <v>44942</v>
      </c>
      <c r="AC131" s="152">
        <v>168662</v>
      </c>
      <c r="AD131" s="165">
        <v>1990</v>
      </c>
      <c r="AE131" s="165">
        <v>233.94</v>
      </c>
      <c r="AF131" s="165">
        <v>191.41</v>
      </c>
      <c r="AG131" s="165">
        <v>88.77</v>
      </c>
      <c r="AH131" s="168">
        <v>0</v>
      </c>
      <c r="AI131" s="139">
        <v>0</v>
      </c>
      <c r="AJ131" s="139">
        <v>0</v>
      </c>
      <c r="AK131" s="139">
        <v>0</v>
      </c>
      <c r="AL131" s="139">
        <v>0</v>
      </c>
      <c r="AM131" s="139">
        <v>0</v>
      </c>
      <c r="AN131" s="160">
        <v>344.88</v>
      </c>
      <c r="AO131" s="168" t="s">
        <v>1028</v>
      </c>
      <c r="AP131" s="160">
        <v>25</v>
      </c>
      <c r="AQ131" s="160">
        <v>2874</v>
      </c>
      <c r="AR131" s="160">
        <v>2874</v>
      </c>
      <c r="AS131" s="1"/>
      <c r="AT131" s="152" t="s">
        <v>395</v>
      </c>
      <c r="AU131" s="149"/>
      <c r="AV131" s="149"/>
      <c r="AW131" s="1" t="s">
        <v>613</v>
      </c>
      <c r="BC131" s="3" t="s">
        <v>4430</v>
      </c>
    </row>
    <row r="132" spans="1:55" ht="18.75" customHeight="1" x14ac:dyDescent="0.35">
      <c r="A132" s="154">
        <v>44939.634722222225</v>
      </c>
      <c r="B132" s="1"/>
      <c r="C132" s="124" t="s">
        <v>2503</v>
      </c>
      <c r="D132" s="123" t="s">
        <v>634</v>
      </c>
      <c r="E132" s="124" t="s">
        <v>2109</v>
      </c>
      <c r="F132" s="158" t="s">
        <v>2508</v>
      </c>
      <c r="G132" s="158" t="s">
        <v>2509</v>
      </c>
      <c r="H132" s="124">
        <v>5010</v>
      </c>
      <c r="I132" s="124" t="s">
        <v>2111</v>
      </c>
      <c r="J132" s="155" t="s">
        <v>2119</v>
      </c>
      <c r="K132" s="152" t="s">
        <v>607</v>
      </c>
      <c r="L132" s="124">
        <v>63304</v>
      </c>
      <c r="M132" s="124">
        <v>7</v>
      </c>
      <c r="N132" s="152" t="s">
        <v>648</v>
      </c>
      <c r="O132" s="151">
        <v>21800</v>
      </c>
      <c r="P132" s="1"/>
      <c r="Q132" s="157">
        <v>519254.2</v>
      </c>
      <c r="R132" s="152" t="s">
        <v>609</v>
      </c>
      <c r="S132" s="155" t="s">
        <v>610</v>
      </c>
      <c r="T132" s="152"/>
      <c r="U132" s="141" t="s">
        <v>2510</v>
      </c>
      <c r="V132" s="141" t="s">
        <v>620</v>
      </c>
      <c r="W132" s="137">
        <v>44944.375</v>
      </c>
      <c r="X132" s="145">
        <v>44944</v>
      </c>
      <c r="Y132" s="145"/>
      <c r="Z132" s="169" t="s">
        <v>612</v>
      </c>
      <c r="AA132" s="1"/>
      <c r="AB132" s="145">
        <v>44943</v>
      </c>
      <c r="AC132" s="152">
        <v>168851</v>
      </c>
      <c r="AD132" s="165">
        <v>2755</v>
      </c>
      <c r="AE132" s="165">
        <v>358.61</v>
      </c>
      <c r="AF132" s="165">
        <v>319.01</v>
      </c>
      <c r="AG132" s="165">
        <v>419.25</v>
      </c>
      <c r="AH132" s="168">
        <v>0</v>
      </c>
      <c r="AI132" s="160">
        <v>0</v>
      </c>
      <c r="AJ132" s="139">
        <v>0</v>
      </c>
      <c r="AK132" s="139">
        <v>0</v>
      </c>
      <c r="AL132" s="139">
        <v>25</v>
      </c>
      <c r="AM132" s="139">
        <v>0</v>
      </c>
      <c r="AN132" s="160">
        <v>528.66</v>
      </c>
      <c r="AO132" s="168" t="s">
        <v>1028</v>
      </c>
      <c r="AP132" s="160">
        <v>25</v>
      </c>
      <c r="AQ132" s="160">
        <v>4405.53</v>
      </c>
      <c r="AR132" s="160">
        <v>4405.53</v>
      </c>
      <c r="AS132" s="1" t="s">
        <v>26</v>
      </c>
      <c r="AT132" s="152"/>
      <c r="AU132" s="149"/>
      <c r="AV132" s="149"/>
      <c r="AW132" s="1"/>
      <c r="BC132" s="3" t="s">
        <v>4430</v>
      </c>
    </row>
    <row r="133" spans="1:55" ht="18.75" customHeight="1" x14ac:dyDescent="0.35">
      <c r="A133" s="154">
        <v>44939.634722222225</v>
      </c>
      <c r="B133" s="1"/>
      <c r="C133" s="124" t="s">
        <v>2503</v>
      </c>
      <c r="D133" s="123" t="s">
        <v>634</v>
      </c>
      <c r="E133" s="124" t="s">
        <v>2109</v>
      </c>
      <c r="F133" s="158" t="s">
        <v>2508</v>
      </c>
      <c r="G133" s="158" t="s">
        <v>2509</v>
      </c>
      <c r="H133" s="124">
        <v>5010</v>
      </c>
      <c r="I133" s="124" t="s">
        <v>2111</v>
      </c>
      <c r="J133" s="155" t="s">
        <v>2119</v>
      </c>
      <c r="K133" s="152" t="s">
        <v>607</v>
      </c>
      <c r="L133" s="124">
        <v>63297</v>
      </c>
      <c r="M133" s="124">
        <v>7</v>
      </c>
      <c r="N133" s="152" t="s">
        <v>648</v>
      </c>
      <c r="O133" s="151">
        <v>22357</v>
      </c>
      <c r="P133" s="1"/>
      <c r="Q133" s="157">
        <v>524018.01</v>
      </c>
      <c r="R133" s="152" t="s">
        <v>609</v>
      </c>
      <c r="S133" s="155" t="s">
        <v>610</v>
      </c>
      <c r="T133" s="152"/>
      <c r="U133" s="141" t="s">
        <v>2510</v>
      </c>
      <c r="V133" s="141" t="s">
        <v>620</v>
      </c>
      <c r="W133" s="137">
        <v>44944.375</v>
      </c>
      <c r="X133" s="145">
        <v>44944</v>
      </c>
      <c r="Y133" s="145"/>
      <c r="Z133" s="169" t="s">
        <v>628</v>
      </c>
      <c r="AA133" s="1"/>
      <c r="AB133" s="145">
        <v>44945</v>
      </c>
      <c r="AC133" s="152">
        <v>169130</v>
      </c>
      <c r="AD133" s="165">
        <v>2755</v>
      </c>
      <c r="AE133" s="165">
        <v>359.1</v>
      </c>
      <c r="AF133" s="165">
        <v>319.01</v>
      </c>
      <c r="AG133" s="165">
        <v>424.02</v>
      </c>
      <c r="AH133" s="168">
        <v>0</v>
      </c>
      <c r="AI133" s="160">
        <v>0</v>
      </c>
      <c r="AJ133" s="139">
        <v>0</v>
      </c>
      <c r="AK133" s="139">
        <v>0</v>
      </c>
      <c r="AL133" s="139">
        <v>0</v>
      </c>
      <c r="AM133" s="139">
        <v>0</v>
      </c>
      <c r="AN133" s="160">
        <v>529.38</v>
      </c>
      <c r="AO133" s="168" t="s">
        <v>1028</v>
      </c>
      <c r="AP133" s="160">
        <v>25</v>
      </c>
      <c r="AQ133" s="160">
        <v>4411.51</v>
      </c>
      <c r="AR133" s="160">
        <v>4411.51</v>
      </c>
      <c r="AS133" s="1"/>
      <c r="AT133" s="152"/>
      <c r="AU133" s="149"/>
      <c r="AV133" s="149"/>
      <c r="AW133" s="1"/>
      <c r="BC133" s="3" t="s">
        <v>4430</v>
      </c>
    </row>
    <row r="134" spans="1:55" ht="18.75" customHeight="1" x14ac:dyDescent="0.35">
      <c r="A134" s="154">
        <v>44939.634722222225</v>
      </c>
      <c r="B134" s="1"/>
      <c r="C134" s="124" t="s">
        <v>2503</v>
      </c>
      <c r="D134" s="123" t="s">
        <v>634</v>
      </c>
      <c r="E134" s="124" t="s">
        <v>2109</v>
      </c>
      <c r="F134" s="158" t="s">
        <v>2508</v>
      </c>
      <c r="G134" s="158" t="s">
        <v>2509</v>
      </c>
      <c r="H134" s="124">
        <v>5010</v>
      </c>
      <c r="I134" s="124" t="s">
        <v>2111</v>
      </c>
      <c r="J134" s="155" t="s">
        <v>2119</v>
      </c>
      <c r="K134" s="152" t="s">
        <v>607</v>
      </c>
      <c r="L134" s="124">
        <v>63303</v>
      </c>
      <c r="M134" s="124">
        <v>7</v>
      </c>
      <c r="N134" s="152" t="s">
        <v>648</v>
      </c>
      <c r="O134" s="151">
        <v>24161</v>
      </c>
      <c r="P134" s="1"/>
      <c r="Q134" s="157">
        <v>574037.91</v>
      </c>
      <c r="R134" s="152" t="s">
        <v>609</v>
      </c>
      <c r="S134" s="155" t="s">
        <v>610</v>
      </c>
      <c r="T134" s="152"/>
      <c r="U134" s="141" t="s">
        <v>2510</v>
      </c>
      <c r="V134" s="141" t="s">
        <v>620</v>
      </c>
      <c r="W134" s="137">
        <v>44944.375</v>
      </c>
      <c r="X134" s="145">
        <v>44944</v>
      </c>
      <c r="Y134" s="145"/>
      <c r="Z134" s="169" t="s">
        <v>612</v>
      </c>
      <c r="AA134" s="1"/>
      <c r="AB134" s="145">
        <v>44943</v>
      </c>
      <c r="AC134" s="152">
        <v>168852</v>
      </c>
      <c r="AD134" s="165">
        <v>2755</v>
      </c>
      <c r="AE134" s="165">
        <v>364.19</v>
      </c>
      <c r="AF134" s="165">
        <v>319.01</v>
      </c>
      <c r="AG134" s="165">
        <v>474.04</v>
      </c>
      <c r="AH134" s="168">
        <v>0</v>
      </c>
      <c r="AI134" s="160">
        <v>0</v>
      </c>
      <c r="AJ134" s="139">
        <v>0</v>
      </c>
      <c r="AK134" s="139">
        <v>0</v>
      </c>
      <c r="AL134" s="139">
        <v>25</v>
      </c>
      <c r="AM134" s="139">
        <v>0</v>
      </c>
      <c r="AN134" s="160">
        <v>536.9</v>
      </c>
      <c r="AO134" s="168" t="s">
        <v>1028</v>
      </c>
      <c r="AP134" s="160">
        <v>25</v>
      </c>
      <c r="AQ134" s="160">
        <v>4474.1400000000003</v>
      </c>
      <c r="AR134" s="160">
        <v>4474.1400000000003</v>
      </c>
      <c r="AS134" s="1" t="s">
        <v>26</v>
      </c>
      <c r="AT134" s="152"/>
      <c r="AU134" s="149"/>
      <c r="AV134" s="149"/>
      <c r="AW134" s="1"/>
      <c r="BC134" s="3" t="s">
        <v>4430</v>
      </c>
    </row>
    <row r="135" spans="1:55" ht="18.75" customHeight="1" x14ac:dyDescent="0.35">
      <c r="A135" s="154">
        <v>44939.634722222225</v>
      </c>
      <c r="B135" s="1"/>
      <c r="C135" s="124" t="s">
        <v>2503</v>
      </c>
      <c r="D135" s="123" t="s">
        <v>634</v>
      </c>
      <c r="E135" s="124" t="s">
        <v>2109</v>
      </c>
      <c r="F135" s="158" t="s">
        <v>2508</v>
      </c>
      <c r="G135" s="158" t="s">
        <v>2509</v>
      </c>
      <c r="H135" s="124">
        <v>5010</v>
      </c>
      <c r="I135" s="124" t="s">
        <v>2111</v>
      </c>
      <c r="J135" s="155" t="s">
        <v>2119</v>
      </c>
      <c r="K135" s="152" t="s">
        <v>607</v>
      </c>
      <c r="L135" s="124">
        <v>63302</v>
      </c>
      <c r="M135" s="124">
        <v>8</v>
      </c>
      <c r="N135" s="152" t="s">
        <v>648</v>
      </c>
      <c r="O135" s="151">
        <v>22398</v>
      </c>
      <c r="P135" s="1"/>
      <c r="Q135" s="157">
        <v>524018.01</v>
      </c>
      <c r="R135" s="152" t="s">
        <v>609</v>
      </c>
      <c r="S135" s="155" t="s">
        <v>610</v>
      </c>
      <c r="T135" s="152"/>
      <c r="U135" s="141" t="s">
        <v>2510</v>
      </c>
      <c r="V135" s="141" t="s">
        <v>620</v>
      </c>
      <c r="W135" s="137">
        <v>44945.375</v>
      </c>
      <c r="X135" s="145">
        <v>44945</v>
      </c>
      <c r="Y135" s="145"/>
      <c r="Z135" s="169" t="s">
        <v>612</v>
      </c>
      <c r="AA135" s="1"/>
      <c r="AB135" s="145">
        <v>44943</v>
      </c>
      <c r="AC135" s="152">
        <v>168853</v>
      </c>
      <c r="AD135" s="165">
        <v>2755</v>
      </c>
      <c r="AE135" s="165">
        <v>359.1</v>
      </c>
      <c r="AF135" s="165">
        <v>319.01</v>
      </c>
      <c r="AG135" s="165">
        <v>424.02</v>
      </c>
      <c r="AH135" s="168">
        <v>0</v>
      </c>
      <c r="AI135" s="160">
        <v>0</v>
      </c>
      <c r="AJ135" s="139">
        <v>0</v>
      </c>
      <c r="AK135" s="139">
        <v>0</v>
      </c>
      <c r="AL135" s="139">
        <v>25</v>
      </c>
      <c r="AM135" s="139">
        <v>0</v>
      </c>
      <c r="AN135" s="160">
        <v>529.38</v>
      </c>
      <c r="AO135" s="168" t="s">
        <v>1028</v>
      </c>
      <c r="AP135" s="160">
        <v>25</v>
      </c>
      <c r="AQ135" s="160">
        <v>4411.51</v>
      </c>
      <c r="AR135" s="160">
        <v>4411.51</v>
      </c>
      <c r="AS135" s="1" t="s">
        <v>26</v>
      </c>
      <c r="AT135" s="152"/>
      <c r="AU135" s="149"/>
      <c r="AV135" s="149"/>
      <c r="AW135" s="1"/>
    </row>
    <row r="136" spans="1:55" ht="18.75" customHeight="1" x14ac:dyDescent="0.35">
      <c r="A136" s="154">
        <v>44939.634722222225</v>
      </c>
      <c r="B136" s="1"/>
      <c r="C136" s="124" t="s">
        <v>2503</v>
      </c>
      <c r="D136" s="123" t="s">
        <v>634</v>
      </c>
      <c r="E136" s="124" t="s">
        <v>2109</v>
      </c>
      <c r="F136" s="158" t="s">
        <v>2508</v>
      </c>
      <c r="G136" s="158" t="s">
        <v>2509</v>
      </c>
      <c r="H136" s="124">
        <v>5010</v>
      </c>
      <c r="I136" s="124" t="s">
        <v>2111</v>
      </c>
      <c r="J136" s="155" t="s">
        <v>2119</v>
      </c>
      <c r="K136" s="152" t="s">
        <v>607</v>
      </c>
      <c r="L136" s="124">
        <v>63301</v>
      </c>
      <c r="M136" s="124">
        <v>8</v>
      </c>
      <c r="N136" s="152" t="s">
        <v>648</v>
      </c>
      <c r="O136" s="151">
        <v>22692</v>
      </c>
      <c r="P136" s="1"/>
      <c r="Q136" s="157">
        <v>526399.9</v>
      </c>
      <c r="R136" s="152" t="s">
        <v>609</v>
      </c>
      <c r="S136" s="155" t="s">
        <v>610</v>
      </c>
      <c r="T136" s="152"/>
      <c r="U136" s="141" t="s">
        <v>2510</v>
      </c>
      <c r="V136" s="141" t="s">
        <v>620</v>
      </c>
      <c r="W136" s="137">
        <v>44945.375</v>
      </c>
      <c r="X136" s="145">
        <v>44945.375</v>
      </c>
      <c r="Y136" s="145"/>
      <c r="Z136" s="169" t="s">
        <v>612</v>
      </c>
      <c r="AA136" s="1"/>
      <c r="AB136" s="145">
        <v>44944</v>
      </c>
      <c r="AC136" s="152">
        <v>169005</v>
      </c>
      <c r="AD136" s="165">
        <v>2755</v>
      </c>
      <c r="AE136" s="165">
        <v>359.34</v>
      </c>
      <c r="AF136" s="165">
        <v>319.01</v>
      </c>
      <c r="AG136" s="165">
        <v>426.4</v>
      </c>
      <c r="AH136" s="168">
        <v>0</v>
      </c>
      <c r="AI136" s="160">
        <v>0</v>
      </c>
      <c r="AJ136" s="139">
        <v>0</v>
      </c>
      <c r="AK136" s="139">
        <v>0</v>
      </c>
      <c r="AL136" s="139">
        <v>0</v>
      </c>
      <c r="AM136" s="139">
        <v>0</v>
      </c>
      <c r="AN136" s="160">
        <v>529.74</v>
      </c>
      <c r="AO136" s="168" t="s">
        <v>1028</v>
      </c>
      <c r="AP136" s="160">
        <v>25</v>
      </c>
      <c r="AQ136" s="160">
        <v>4414.49</v>
      </c>
      <c r="AR136" s="160">
        <v>4414.49</v>
      </c>
      <c r="AS136" s="1"/>
      <c r="AT136" s="152"/>
      <c r="AU136" s="149"/>
      <c r="AV136" s="149"/>
      <c r="AW136" s="1"/>
    </row>
    <row r="137" spans="1:55" ht="18.75" customHeight="1" x14ac:dyDescent="0.35">
      <c r="A137" s="154">
        <v>44939.634722222225</v>
      </c>
      <c r="B137" s="1"/>
      <c r="C137" s="124" t="s">
        <v>2503</v>
      </c>
      <c r="D137" s="123" t="s">
        <v>634</v>
      </c>
      <c r="E137" s="124" t="s">
        <v>2109</v>
      </c>
      <c r="F137" s="158" t="s">
        <v>2508</v>
      </c>
      <c r="G137" s="158" t="s">
        <v>2509</v>
      </c>
      <c r="H137" s="124">
        <v>5010</v>
      </c>
      <c r="I137" s="124" t="s">
        <v>2111</v>
      </c>
      <c r="J137" s="155" t="s">
        <v>2119</v>
      </c>
      <c r="K137" s="152" t="s">
        <v>607</v>
      </c>
      <c r="L137" s="124">
        <v>63300</v>
      </c>
      <c r="M137" s="124">
        <v>7</v>
      </c>
      <c r="N137" s="152" t="s">
        <v>648</v>
      </c>
      <c r="O137" s="151">
        <v>22320</v>
      </c>
      <c r="P137" s="1"/>
      <c r="Q137" s="157">
        <v>524018.01</v>
      </c>
      <c r="R137" s="152" t="s">
        <v>609</v>
      </c>
      <c r="S137" s="155" t="s">
        <v>610</v>
      </c>
      <c r="T137" s="152"/>
      <c r="U137" s="141" t="s">
        <v>2510</v>
      </c>
      <c r="V137" s="141" t="s">
        <v>620</v>
      </c>
      <c r="W137" s="137">
        <v>44945.375</v>
      </c>
      <c r="X137" s="145">
        <v>44945.375</v>
      </c>
      <c r="Y137" s="145"/>
      <c r="Z137" s="169" t="s">
        <v>612</v>
      </c>
      <c r="AA137" s="1"/>
      <c r="AB137" s="145">
        <v>44944</v>
      </c>
      <c r="AC137" s="152">
        <v>169003</v>
      </c>
      <c r="AD137" s="165">
        <v>2755</v>
      </c>
      <c r="AE137" s="165">
        <v>359.1</v>
      </c>
      <c r="AF137" s="165">
        <v>319.01</v>
      </c>
      <c r="AG137" s="165">
        <v>424.02</v>
      </c>
      <c r="AH137" s="168">
        <v>0</v>
      </c>
      <c r="AI137" s="160">
        <v>0</v>
      </c>
      <c r="AJ137" s="139">
        <v>0</v>
      </c>
      <c r="AK137" s="139">
        <v>0</v>
      </c>
      <c r="AL137" s="139">
        <v>0</v>
      </c>
      <c r="AM137" s="139">
        <v>0</v>
      </c>
      <c r="AN137" s="160">
        <v>529.38</v>
      </c>
      <c r="AO137" s="168" t="s">
        <v>1028</v>
      </c>
      <c r="AP137" s="160">
        <v>25</v>
      </c>
      <c r="AQ137" s="160">
        <v>4411.51</v>
      </c>
      <c r="AR137" s="160">
        <v>4411.51</v>
      </c>
      <c r="AS137" s="1"/>
      <c r="AT137" s="152"/>
      <c r="AU137" s="149"/>
      <c r="AV137" s="149"/>
      <c r="AW137" s="1"/>
    </row>
    <row r="138" spans="1:55" ht="18.75" customHeight="1" x14ac:dyDescent="0.35">
      <c r="A138" s="154">
        <v>44939.634722222225</v>
      </c>
      <c r="B138" s="1"/>
      <c r="C138" s="124" t="s">
        <v>2503</v>
      </c>
      <c r="D138" s="123" t="s">
        <v>634</v>
      </c>
      <c r="E138" s="124" t="s">
        <v>2109</v>
      </c>
      <c r="F138" s="158" t="s">
        <v>2508</v>
      </c>
      <c r="G138" s="158" t="s">
        <v>2509</v>
      </c>
      <c r="H138" s="124">
        <v>5010</v>
      </c>
      <c r="I138" s="124" t="s">
        <v>2111</v>
      </c>
      <c r="J138" s="155" t="s">
        <v>2119</v>
      </c>
      <c r="K138" s="152" t="s">
        <v>607</v>
      </c>
      <c r="L138" s="124">
        <v>63299</v>
      </c>
      <c r="M138" s="124">
        <v>7</v>
      </c>
      <c r="N138" s="152" t="s">
        <v>648</v>
      </c>
      <c r="O138" s="151">
        <v>22294</v>
      </c>
      <c r="P138" s="1"/>
      <c r="Q138" s="157">
        <v>524018.01</v>
      </c>
      <c r="R138" s="152" t="s">
        <v>609</v>
      </c>
      <c r="S138" s="155" t="s">
        <v>610</v>
      </c>
      <c r="T138" s="152"/>
      <c r="U138" s="141" t="s">
        <v>2510</v>
      </c>
      <c r="V138" s="141" t="s">
        <v>620</v>
      </c>
      <c r="W138" s="137">
        <v>44946.375</v>
      </c>
      <c r="X138" s="145">
        <v>44946.375</v>
      </c>
      <c r="Y138" s="145"/>
      <c r="Z138" s="169" t="s">
        <v>612</v>
      </c>
      <c r="AA138" s="1"/>
      <c r="AB138" s="145">
        <v>44944</v>
      </c>
      <c r="AC138" s="152">
        <v>169001</v>
      </c>
      <c r="AD138" s="165">
        <v>2755</v>
      </c>
      <c r="AE138" s="165">
        <v>359.1</v>
      </c>
      <c r="AF138" s="165">
        <v>319.01</v>
      </c>
      <c r="AG138" s="165">
        <v>424.02</v>
      </c>
      <c r="AH138" s="168">
        <v>0</v>
      </c>
      <c r="AI138" s="160">
        <v>0</v>
      </c>
      <c r="AJ138" s="139">
        <v>0</v>
      </c>
      <c r="AK138" s="139">
        <v>0</v>
      </c>
      <c r="AL138" s="139">
        <v>0</v>
      </c>
      <c r="AM138" s="139">
        <v>0</v>
      </c>
      <c r="AN138" s="160">
        <v>529.38</v>
      </c>
      <c r="AO138" s="168" t="s">
        <v>1028</v>
      </c>
      <c r="AP138" s="160">
        <v>25</v>
      </c>
      <c r="AQ138" s="160">
        <v>4411.51</v>
      </c>
      <c r="AR138" s="160">
        <v>4411.51</v>
      </c>
      <c r="AS138" s="1"/>
      <c r="AT138" s="152"/>
      <c r="AU138" s="149"/>
      <c r="AV138" s="149"/>
      <c r="AW138" s="1"/>
    </row>
    <row r="139" spans="1:55" ht="18.75" customHeight="1" x14ac:dyDescent="0.35">
      <c r="A139" s="154">
        <v>44939.634722222225</v>
      </c>
      <c r="B139" s="1"/>
      <c r="C139" s="124" t="s">
        <v>2503</v>
      </c>
      <c r="D139" s="123" t="s">
        <v>634</v>
      </c>
      <c r="E139" s="124" t="s">
        <v>2109</v>
      </c>
      <c r="F139" s="158" t="s">
        <v>2508</v>
      </c>
      <c r="G139" s="158" t="s">
        <v>2509</v>
      </c>
      <c r="H139" s="124">
        <v>5010</v>
      </c>
      <c r="I139" s="124" t="s">
        <v>2111</v>
      </c>
      <c r="J139" s="155" t="s">
        <v>2119</v>
      </c>
      <c r="K139" s="152" t="s">
        <v>607</v>
      </c>
      <c r="L139" s="124">
        <v>63298</v>
      </c>
      <c r="M139" s="124">
        <v>8</v>
      </c>
      <c r="N139" s="152" t="s">
        <v>648</v>
      </c>
      <c r="O139" s="151">
        <v>24034</v>
      </c>
      <c r="P139" s="1"/>
      <c r="Q139" s="157">
        <v>571656.01</v>
      </c>
      <c r="R139" s="152" t="s">
        <v>609</v>
      </c>
      <c r="S139" s="155" t="s">
        <v>610</v>
      </c>
      <c r="T139" s="152"/>
      <c r="U139" s="141" t="s">
        <v>2510</v>
      </c>
      <c r="V139" s="141" t="s">
        <v>620</v>
      </c>
      <c r="W139" s="137">
        <v>44946.375</v>
      </c>
      <c r="X139" s="145">
        <v>44946.375</v>
      </c>
      <c r="Y139" s="145"/>
      <c r="Z139" s="169" t="s">
        <v>612</v>
      </c>
      <c r="AA139" s="1"/>
      <c r="AB139" s="145">
        <v>44945</v>
      </c>
      <c r="AC139" s="152">
        <v>169137</v>
      </c>
      <c r="AD139" s="165">
        <v>2755</v>
      </c>
      <c r="AE139" s="165">
        <v>363.95</v>
      </c>
      <c r="AF139" s="165">
        <v>319.01</v>
      </c>
      <c r="AG139" s="165">
        <v>471.66</v>
      </c>
      <c r="AH139" s="168">
        <v>0</v>
      </c>
      <c r="AI139" s="160">
        <v>0</v>
      </c>
      <c r="AJ139" s="139">
        <v>0</v>
      </c>
      <c r="AK139" s="139">
        <v>0</v>
      </c>
      <c r="AL139" s="139">
        <v>0</v>
      </c>
      <c r="AM139" s="139">
        <v>0</v>
      </c>
      <c r="AN139" s="160">
        <v>536.54</v>
      </c>
      <c r="AO139" s="168" t="s">
        <v>1028</v>
      </c>
      <c r="AP139" s="160">
        <v>25</v>
      </c>
      <c r="AQ139" s="160">
        <v>4471.16</v>
      </c>
      <c r="AR139" s="160">
        <v>4471.16</v>
      </c>
      <c r="AS139" s="1"/>
      <c r="AT139" s="152"/>
      <c r="AU139" s="149">
        <v>0.4375</v>
      </c>
      <c r="AV139" s="149"/>
      <c r="AW139" s="1"/>
    </row>
    <row r="140" spans="1:55" x14ac:dyDescent="0.35">
      <c r="A140" s="154">
        <v>44942.434027777781</v>
      </c>
      <c r="B140" s="1"/>
      <c r="C140" s="124" t="s">
        <v>2517</v>
      </c>
      <c r="D140" s="123" t="s">
        <v>559</v>
      </c>
      <c r="E140" s="124" t="s">
        <v>2109</v>
      </c>
      <c r="F140" s="158" t="s">
        <v>2511</v>
      </c>
      <c r="G140" s="158" t="s">
        <v>2512</v>
      </c>
      <c r="H140" s="124">
        <v>5010</v>
      </c>
      <c r="I140" s="124" t="s">
        <v>2513</v>
      </c>
      <c r="J140" s="155" t="s">
        <v>2119</v>
      </c>
      <c r="K140" s="152" t="s">
        <v>607</v>
      </c>
      <c r="L140" s="124">
        <v>63308</v>
      </c>
      <c r="M140" s="124">
        <v>3</v>
      </c>
      <c r="N140" s="152" t="s">
        <v>2514</v>
      </c>
      <c r="O140" s="151">
        <v>11700</v>
      </c>
      <c r="P140" s="1"/>
      <c r="Q140" s="157">
        <v>153432.82</v>
      </c>
      <c r="R140" s="152" t="s">
        <v>609</v>
      </c>
      <c r="S140" s="155" t="s">
        <v>610</v>
      </c>
      <c r="T140" s="152"/>
      <c r="U140" s="141" t="s">
        <v>2515</v>
      </c>
      <c r="V140" s="141" t="s">
        <v>626</v>
      </c>
      <c r="W140" s="137">
        <v>44944.583333333336</v>
      </c>
      <c r="X140" s="145">
        <v>44945</v>
      </c>
      <c r="Y140" s="145">
        <v>44945</v>
      </c>
      <c r="Z140" s="169" t="s">
        <v>612</v>
      </c>
      <c r="AA140" s="1"/>
      <c r="AB140" s="145">
        <v>44943</v>
      </c>
      <c r="AC140" s="152">
        <v>168862</v>
      </c>
      <c r="AD140" s="165">
        <v>2755</v>
      </c>
      <c r="AE140" s="165">
        <v>321.32</v>
      </c>
      <c r="AF140" s="165">
        <v>319.01</v>
      </c>
      <c r="AG140" s="165">
        <v>53.43</v>
      </c>
      <c r="AH140" s="168">
        <v>0</v>
      </c>
      <c r="AI140" s="160">
        <v>0</v>
      </c>
      <c r="AJ140" s="139">
        <v>0</v>
      </c>
      <c r="AK140" s="139">
        <v>0</v>
      </c>
      <c r="AL140" s="139">
        <v>0</v>
      </c>
      <c r="AM140" s="139">
        <v>0</v>
      </c>
      <c r="AN140" s="160">
        <v>473.69</v>
      </c>
      <c r="AO140" s="168" t="s">
        <v>1028</v>
      </c>
      <c r="AP140" s="160">
        <v>25</v>
      </c>
      <c r="AQ140" s="160">
        <v>3947.45</v>
      </c>
      <c r="AR140" s="160">
        <v>3947.45</v>
      </c>
      <c r="AS140" s="1"/>
      <c r="AT140" s="152"/>
      <c r="AU140" s="149">
        <v>0.33333333333333331</v>
      </c>
      <c r="AV140" s="149">
        <v>0.48819444444444443</v>
      </c>
      <c r="AW140" s="1"/>
    </row>
    <row r="141" spans="1:55" x14ac:dyDescent="0.35">
      <c r="A141" s="154">
        <v>44944.601388888892</v>
      </c>
      <c r="B141" s="1"/>
      <c r="C141" s="124" t="s">
        <v>2530</v>
      </c>
      <c r="D141" s="123" t="s">
        <v>559</v>
      </c>
      <c r="E141" s="124" t="s">
        <v>2109</v>
      </c>
      <c r="F141" s="158" t="s">
        <v>2535</v>
      </c>
      <c r="G141" s="158" t="s">
        <v>2536</v>
      </c>
      <c r="H141" s="124">
        <v>5010</v>
      </c>
      <c r="I141" s="124" t="s">
        <v>2537</v>
      </c>
      <c r="J141" s="155" t="s">
        <v>2119</v>
      </c>
      <c r="K141" s="152" t="s">
        <v>607</v>
      </c>
      <c r="L141" s="124">
        <v>63327</v>
      </c>
      <c r="M141" s="124">
        <v>1</v>
      </c>
      <c r="N141" s="152" t="s">
        <v>648</v>
      </c>
      <c r="O141" s="151">
        <v>400</v>
      </c>
      <c r="P141" s="1"/>
      <c r="Q141" s="157">
        <v>9048.44</v>
      </c>
      <c r="R141" s="152" t="s">
        <v>609</v>
      </c>
      <c r="S141" s="155" t="s">
        <v>610</v>
      </c>
      <c r="T141" s="152"/>
      <c r="U141" s="141" t="s">
        <v>2538</v>
      </c>
      <c r="V141" s="141" t="s">
        <v>620</v>
      </c>
      <c r="W141" s="137">
        <v>44946.375</v>
      </c>
      <c r="X141" s="145">
        <v>44936</v>
      </c>
      <c r="Y141" s="145"/>
      <c r="Z141" s="169" t="s">
        <v>628</v>
      </c>
      <c r="AA141" s="1"/>
      <c r="AB141" s="145">
        <v>44945</v>
      </c>
      <c r="AC141" s="152">
        <v>169087</v>
      </c>
      <c r="AD141" s="165">
        <v>307.06</v>
      </c>
      <c r="AE141" s="165">
        <v>42.49</v>
      </c>
      <c r="AF141" s="165"/>
      <c r="AG141" s="165">
        <v>84.8</v>
      </c>
      <c r="AH141" s="168">
        <v>0</v>
      </c>
      <c r="AI141" s="160">
        <v>0</v>
      </c>
      <c r="AJ141" s="139">
        <v>0</v>
      </c>
      <c r="AK141" s="139">
        <v>0</v>
      </c>
      <c r="AL141" s="139">
        <v>0</v>
      </c>
      <c r="AM141" s="139">
        <v>0</v>
      </c>
      <c r="AN141" s="160">
        <v>62.64</v>
      </c>
      <c r="AO141" s="144">
        <v>5.1177000000000001</v>
      </c>
      <c r="AP141" s="160">
        <v>25</v>
      </c>
      <c r="AQ141" s="160">
        <v>521.99</v>
      </c>
      <c r="AR141" s="160">
        <v>521.99</v>
      </c>
      <c r="AS141" s="1"/>
      <c r="AT141" s="152"/>
      <c r="AU141" s="149"/>
      <c r="AV141" s="149"/>
      <c r="AW141" s="1"/>
    </row>
    <row r="142" spans="1:55" x14ac:dyDescent="0.35">
      <c r="A142" s="154">
        <v>44943.838194444441</v>
      </c>
      <c r="B142" s="1"/>
      <c r="C142" s="124" t="s">
        <v>4431</v>
      </c>
      <c r="D142" s="123" t="s">
        <v>562</v>
      </c>
      <c r="E142" s="124" t="s">
        <v>2109</v>
      </c>
      <c r="F142" s="158" t="s">
        <v>2524</v>
      </c>
      <c r="G142" s="158" t="s">
        <v>2525</v>
      </c>
      <c r="H142" s="124">
        <v>5014</v>
      </c>
      <c r="I142" s="124" t="s">
        <v>2526</v>
      </c>
      <c r="J142" s="155">
        <v>44949</v>
      </c>
      <c r="K142" s="152" t="s">
        <v>607</v>
      </c>
      <c r="L142" s="124">
        <v>63326</v>
      </c>
      <c r="M142" s="124">
        <v>15</v>
      </c>
      <c r="N142" s="152" t="s">
        <v>616</v>
      </c>
      <c r="O142" s="151">
        <v>26203</v>
      </c>
      <c r="P142" s="1"/>
      <c r="Q142" s="157">
        <v>591257.78</v>
      </c>
      <c r="R142" s="152" t="s">
        <v>609</v>
      </c>
      <c r="S142" s="155" t="s">
        <v>610</v>
      </c>
      <c r="T142" s="152"/>
      <c r="U142" s="141" t="s">
        <v>2527</v>
      </c>
      <c r="V142" s="141" t="s">
        <v>2528</v>
      </c>
      <c r="W142" s="137">
        <v>44946.291666666664</v>
      </c>
      <c r="X142" s="145"/>
      <c r="Y142" s="145"/>
      <c r="Z142" s="169" t="s">
        <v>628</v>
      </c>
      <c r="AA142" s="1"/>
      <c r="AB142" s="145">
        <v>44945</v>
      </c>
      <c r="AC142" s="152">
        <v>169125</v>
      </c>
      <c r="AD142" s="165">
        <v>2755</v>
      </c>
      <c r="AE142" s="165">
        <v>442.66</v>
      </c>
      <c r="AF142" s="165">
        <v>382.81</v>
      </c>
      <c r="AG142" s="165">
        <v>491.26</v>
      </c>
      <c r="AH142" s="168">
        <v>0</v>
      </c>
      <c r="AI142" s="160">
        <v>0</v>
      </c>
      <c r="AJ142" s="139">
        <v>0</v>
      </c>
      <c r="AK142" s="139">
        <v>0</v>
      </c>
      <c r="AL142" s="139">
        <v>688.75</v>
      </c>
      <c r="AM142" s="139">
        <v>0</v>
      </c>
      <c r="AN142" s="160">
        <v>652.57000000000005</v>
      </c>
      <c r="AO142" s="168" t="s">
        <v>1028</v>
      </c>
      <c r="AP142" s="160">
        <v>25</v>
      </c>
      <c r="AQ142" s="160">
        <v>5438.05</v>
      </c>
      <c r="AR142" s="160">
        <v>5438.05</v>
      </c>
      <c r="AS142" s="1" t="s">
        <v>2529</v>
      </c>
      <c r="AT142" s="152"/>
      <c r="AU142" s="149"/>
      <c r="AV142" s="149"/>
      <c r="AW142" s="1"/>
    </row>
    <row r="143" spans="1:55" x14ac:dyDescent="0.35">
      <c r="A143" s="154">
        <v>44943.838194444441</v>
      </c>
      <c r="B143" s="1"/>
      <c r="C143" s="124" t="s">
        <v>4431</v>
      </c>
      <c r="D143" s="123" t="s">
        <v>562</v>
      </c>
      <c r="E143" s="124" t="s">
        <v>2109</v>
      </c>
      <c r="F143" s="158" t="s">
        <v>2524</v>
      </c>
      <c r="G143" s="158" t="s">
        <v>2525</v>
      </c>
      <c r="H143" s="124">
        <v>5014</v>
      </c>
      <c r="I143" s="124" t="s">
        <v>2526</v>
      </c>
      <c r="J143" s="155">
        <v>44949</v>
      </c>
      <c r="K143" s="152" t="s">
        <v>607</v>
      </c>
      <c r="L143" s="124">
        <v>63325</v>
      </c>
      <c r="M143" s="124">
        <v>18</v>
      </c>
      <c r="N143" s="152" t="s">
        <v>616</v>
      </c>
      <c r="O143" s="151">
        <v>25547</v>
      </c>
      <c r="P143" s="1"/>
      <c r="Q143" s="157">
        <v>477195.15</v>
      </c>
      <c r="R143" s="152" t="s">
        <v>609</v>
      </c>
      <c r="S143" s="155" t="s">
        <v>610</v>
      </c>
      <c r="T143" s="152"/>
      <c r="U143" s="141" t="s">
        <v>2527</v>
      </c>
      <c r="V143" s="141" t="s">
        <v>2528</v>
      </c>
      <c r="W143" s="137">
        <v>44946.291666666664</v>
      </c>
      <c r="X143" s="145"/>
      <c r="Y143" s="145"/>
      <c r="Z143" s="169" t="s">
        <v>628</v>
      </c>
      <c r="AA143" s="1"/>
      <c r="AB143" s="145">
        <v>44945</v>
      </c>
      <c r="AC143" s="152">
        <v>169118</v>
      </c>
      <c r="AD143" s="165">
        <v>2755</v>
      </c>
      <c r="AE143" s="165">
        <v>431.03</v>
      </c>
      <c r="AF143" s="165">
        <v>382.81</v>
      </c>
      <c r="AG143" s="165">
        <v>377.2</v>
      </c>
      <c r="AH143" s="168">
        <v>0</v>
      </c>
      <c r="AI143" s="160">
        <v>0</v>
      </c>
      <c r="AJ143" s="139">
        <v>0</v>
      </c>
      <c r="AK143" s="139">
        <v>0</v>
      </c>
      <c r="AL143" s="139">
        <v>688.75</v>
      </c>
      <c r="AM143" s="139">
        <v>0</v>
      </c>
      <c r="AN143" s="160">
        <v>635.42999999999995</v>
      </c>
      <c r="AO143" s="168" t="s">
        <v>1028</v>
      </c>
      <c r="AP143" s="160">
        <v>25</v>
      </c>
      <c r="AQ143" s="160">
        <v>5295.22</v>
      </c>
      <c r="AR143" s="160">
        <v>5295.22</v>
      </c>
      <c r="AS143" s="1" t="s">
        <v>2529</v>
      </c>
      <c r="AT143" s="152"/>
      <c r="AU143" s="149"/>
      <c r="AV143" s="149"/>
      <c r="AW143" s="1"/>
    </row>
    <row r="144" spans="1:55" x14ac:dyDescent="0.35">
      <c r="A144" s="154">
        <v>44943.838194444441</v>
      </c>
      <c r="B144" s="1"/>
      <c r="C144" s="124" t="s">
        <v>4431</v>
      </c>
      <c r="D144" s="123" t="s">
        <v>562</v>
      </c>
      <c r="E144" s="124" t="s">
        <v>2109</v>
      </c>
      <c r="F144" s="158" t="s">
        <v>2524</v>
      </c>
      <c r="G144" s="158" t="s">
        <v>2525</v>
      </c>
      <c r="H144" s="124">
        <v>5014</v>
      </c>
      <c r="I144" s="124" t="s">
        <v>2526</v>
      </c>
      <c r="J144" s="155">
        <v>44949</v>
      </c>
      <c r="K144" s="152" t="s">
        <v>607</v>
      </c>
      <c r="L144" s="124">
        <v>63324</v>
      </c>
      <c r="M144" s="124">
        <v>10</v>
      </c>
      <c r="N144" s="152" t="s">
        <v>616</v>
      </c>
      <c r="O144" s="151">
        <v>21440</v>
      </c>
      <c r="P144" s="1"/>
      <c r="Q144" s="157">
        <v>609197.27</v>
      </c>
      <c r="R144" s="152" t="s">
        <v>609</v>
      </c>
      <c r="S144" s="155" t="s">
        <v>610</v>
      </c>
      <c r="T144" s="152"/>
      <c r="U144" s="141" t="s">
        <v>2527</v>
      </c>
      <c r="V144" s="141" t="s">
        <v>2528</v>
      </c>
      <c r="W144" s="137">
        <v>44946.291666666664</v>
      </c>
      <c r="X144" s="145"/>
      <c r="Y144" s="145"/>
      <c r="Z144" s="169" t="s">
        <v>628</v>
      </c>
      <c r="AA144" s="1"/>
      <c r="AB144" s="145">
        <v>44945</v>
      </c>
      <c r="AC144" s="152">
        <v>169121</v>
      </c>
      <c r="AD144" s="165">
        <v>2755</v>
      </c>
      <c r="AE144" s="165">
        <v>367.78</v>
      </c>
      <c r="AF144" s="165">
        <v>319.01</v>
      </c>
      <c r="AG144" s="165">
        <v>509.2</v>
      </c>
      <c r="AH144" s="168">
        <v>0</v>
      </c>
      <c r="AI144" s="160">
        <v>0</v>
      </c>
      <c r="AJ144" s="139">
        <v>0</v>
      </c>
      <c r="AK144" s="139">
        <v>0</v>
      </c>
      <c r="AL144" s="139">
        <v>0</v>
      </c>
      <c r="AM144" s="139">
        <v>0</v>
      </c>
      <c r="AN144" s="160">
        <v>542.17999999999995</v>
      </c>
      <c r="AO144" s="168" t="s">
        <v>1028</v>
      </c>
      <c r="AP144" s="160">
        <v>25</v>
      </c>
      <c r="AQ144" s="160">
        <v>4518.17</v>
      </c>
      <c r="AR144" s="160">
        <v>4518.17</v>
      </c>
      <c r="AS144" s="1"/>
      <c r="AT144" s="152"/>
      <c r="AU144" s="149"/>
      <c r="AV144" s="149"/>
      <c r="AW144" s="1"/>
    </row>
    <row r="145" spans="1:49" x14ac:dyDescent="0.35">
      <c r="A145" s="154">
        <v>44945.561111111114</v>
      </c>
      <c r="B145" s="1"/>
      <c r="C145" s="124" t="s">
        <v>2531</v>
      </c>
      <c r="D145" s="123" t="s">
        <v>634</v>
      </c>
      <c r="E145" s="124" t="s">
        <v>2109</v>
      </c>
      <c r="F145" s="158" t="s">
        <v>2541</v>
      </c>
      <c r="G145" s="158" t="s">
        <v>2542</v>
      </c>
      <c r="H145" s="124">
        <v>5003</v>
      </c>
      <c r="I145" s="124" t="s">
        <v>2543</v>
      </c>
      <c r="J145" s="155" t="s">
        <v>606</v>
      </c>
      <c r="K145" s="152" t="s">
        <v>607</v>
      </c>
      <c r="L145" s="124">
        <v>63340</v>
      </c>
      <c r="M145" s="124">
        <v>15</v>
      </c>
      <c r="N145" s="152" t="s">
        <v>616</v>
      </c>
      <c r="O145" s="151">
        <v>8492</v>
      </c>
      <c r="P145" s="1"/>
      <c r="Q145" s="157">
        <v>592695.63</v>
      </c>
      <c r="R145" s="152" t="s">
        <v>609</v>
      </c>
      <c r="S145" s="155" t="s">
        <v>610</v>
      </c>
      <c r="T145" s="152"/>
      <c r="U145" s="141" t="s">
        <v>2544</v>
      </c>
      <c r="V145" s="141" t="s">
        <v>623</v>
      </c>
      <c r="W145" s="137">
        <v>44949.5</v>
      </c>
      <c r="X145" s="145">
        <v>44950</v>
      </c>
      <c r="Y145" s="145"/>
      <c r="Z145" s="169" t="s">
        <v>612</v>
      </c>
      <c r="AA145" s="1"/>
      <c r="AB145" s="145">
        <v>44946</v>
      </c>
      <c r="AC145" s="152">
        <v>169223</v>
      </c>
      <c r="AD145" s="165">
        <v>2755</v>
      </c>
      <c r="AE145" s="165">
        <v>355.19</v>
      </c>
      <c r="AF145" s="165">
        <v>212</v>
      </c>
      <c r="AG145" s="165">
        <v>492.7</v>
      </c>
      <c r="AH145" s="168">
        <v>0</v>
      </c>
      <c r="AI145" s="160">
        <v>0</v>
      </c>
      <c r="AJ145" s="139">
        <v>0</v>
      </c>
      <c r="AK145" s="139">
        <v>0</v>
      </c>
      <c r="AL145" s="139">
        <v>0</v>
      </c>
      <c r="AM145" s="139">
        <v>0</v>
      </c>
      <c r="AN145" s="160">
        <v>523.62</v>
      </c>
      <c r="AO145" s="168" t="s">
        <v>1028</v>
      </c>
      <c r="AP145" s="160">
        <v>25</v>
      </c>
      <c r="AQ145" s="160">
        <v>4363.51</v>
      </c>
      <c r="AR145" s="160">
        <v>4363.51</v>
      </c>
      <c r="AS145" s="1"/>
      <c r="AT145" s="152"/>
      <c r="AU145" s="149"/>
      <c r="AV145" s="149"/>
      <c r="AW145" s="1"/>
    </row>
    <row r="146" spans="1:49" x14ac:dyDescent="0.35">
      <c r="A146" s="154">
        <v>44945.568749999999</v>
      </c>
      <c r="B146" s="1"/>
      <c r="C146" s="124" t="s">
        <v>2539</v>
      </c>
      <c r="D146" s="123" t="s">
        <v>2360</v>
      </c>
      <c r="E146" s="124" t="s">
        <v>2109</v>
      </c>
      <c r="F146" s="158" t="s">
        <v>2518</v>
      </c>
      <c r="G146" s="158" t="s">
        <v>2519</v>
      </c>
      <c r="H146" s="124">
        <v>5014</v>
      </c>
      <c r="I146" s="124" t="s">
        <v>2520</v>
      </c>
      <c r="J146" s="155" t="s">
        <v>606</v>
      </c>
      <c r="K146" s="152" t="s">
        <v>607</v>
      </c>
      <c r="L146" s="124">
        <v>63339</v>
      </c>
      <c r="M146" s="124">
        <v>1</v>
      </c>
      <c r="N146" s="152" t="s">
        <v>616</v>
      </c>
      <c r="O146" s="151">
        <v>170</v>
      </c>
      <c r="P146" s="1"/>
      <c r="Q146" s="157">
        <v>10372.93</v>
      </c>
      <c r="R146" s="152" t="s">
        <v>609</v>
      </c>
      <c r="S146" s="155" t="s">
        <v>610</v>
      </c>
      <c r="T146" s="152"/>
      <c r="U146" s="141" t="s">
        <v>2521</v>
      </c>
      <c r="V146" s="141" t="s">
        <v>2522</v>
      </c>
      <c r="W146" s="137">
        <v>44949.625</v>
      </c>
      <c r="X146" s="145">
        <v>44950</v>
      </c>
      <c r="Y146" s="145">
        <v>44950</v>
      </c>
      <c r="Z146" s="169" t="s">
        <v>628</v>
      </c>
      <c r="AA146" s="1"/>
      <c r="AB146" s="145">
        <v>44946</v>
      </c>
      <c r="AC146" s="152">
        <v>169200</v>
      </c>
      <c r="AD146" s="165">
        <v>1990</v>
      </c>
      <c r="AE146" s="165">
        <v>218.35</v>
      </c>
      <c r="AF146" s="165">
        <v>127.2</v>
      </c>
      <c r="AG146" s="168">
        <v>0</v>
      </c>
      <c r="AH146" s="168">
        <v>0</v>
      </c>
      <c r="AI146" s="160">
        <v>0</v>
      </c>
      <c r="AJ146" s="139">
        <v>0</v>
      </c>
      <c r="AK146" s="139">
        <v>0</v>
      </c>
      <c r="AL146" s="139">
        <v>0</v>
      </c>
      <c r="AM146" s="139">
        <v>0</v>
      </c>
      <c r="AN146" s="160">
        <v>321.89</v>
      </c>
      <c r="AO146" s="168" t="s">
        <v>1028</v>
      </c>
      <c r="AP146" s="160">
        <v>25</v>
      </c>
      <c r="AQ146" s="160">
        <v>2682.44</v>
      </c>
      <c r="AR146" s="160">
        <v>2682.44</v>
      </c>
      <c r="AS146" s="1"/>
      <c r="AT146" s="152"/>
      <c r="AU146" s="149">
        <v>0.51388888888888895</v>
      </c>
      <c r="AV146" s="149">
        <v>0.62847222222222221</v>
      </c>
      <c r="AW146" s="1"/>
    </row>
    <row r="147" spans="1:49" x14ac:dyDescent="0.35">
      <c r="A147" s="154">
        <v>44942.434027777781</v>
      </c>
      <c r="B147" s="1"/>
      <c r="C147" s="124" t="s">
        <v>2517</v>
      </c>
      <c r="D147" s="123" t="s">
        <v>559</v>
      </c>
      <c r="E147" s="124" t="s">
        <v>2109</v>
      </c>
      <c r="F147" s="158" t="s">
        <v>2511</v>
      </c>
      <c r="G147" s="158" t="s">
        <v>2512</v>
      </c>
      <c r="H147" s="124">
        <v>5010</v>
      </c>
      <c r="I147" s="124" t="s">
        <v>2516</v>
      </c>
      <c r="J147" s="155" t="s">
        <v>606</v>
      </c>
      <c r="K147" s="152" t="s">
        <v>607</v>
      </c>
      <c r="L147" s="124">
        <v>63310</v>
      </c>
      <c r="M147" s="124">
        <v>3</v>
      </c>
      <c r="N147" s="152" t="s">
        <v>564</v>
      </c>
      <c r="O147" s="151">
        <v>11700</v>
      </c>
      <c r="P147" s="1"/>
      <c r="Q147" s="157">
        <v>153432.81</v>
      </c>
      <c r="R147" s="152" t="s">
        <v>609</v>
      </c>
      <c r="S147" s="155" t="s">
        <v>610</v>
      </c>
      <c r="T147" s="152"/>
      <c r="U147" s="158" t="s">
        <v>2515</v>
      </c>
      <c r="V147" s="141" t="s">
        <v>626</v>
      </c>
      <c r="W147" s="137"/>
      <c r="X147" s="145"/>
      <c r="Y147" s="145"/>
      <c r="Z147" s="169" t="s">
        <v>612</v>
      </c>
      <c r="AA147" s="1"/>
      <c r="AB147" s="145">
        <v>44943</v>
      </c>
      <c r="AC147" s="152">
        <v>168857</v>
      </c>
      <c r="AD147" s="165">
        <v>2755</v>
      </c>
      <c r="AE147" s="165">
        <v>321.32</v>
      </c>
      <c r="AF147" s="165">
        <v>319.01</v>
      </c>
      <c r="AG147" s="165">
        <v>53.43</v>
      </c>
      <c r="AH147" s="168">
        <v>0</v>
      </c>
      <c r="AI147" s="160">
        <v>0</v>
      </c>
      <c r="AJ147" s="139">
        <v>0</v>
      </c>
      <c r="AK147" s="139">
        <v>0</v>
      </c>
      <c r="AL147" s="139">
        <v>0</v>
      </c>
      <c r="AM147" s="139">
        <v>0</v>
      </c>
      <c r="AN147" s="160">
        <v>473.69</v>
      </c>
      <c r="AO147" s="168" t="s">
        <v>1028</v>
      </c>
      <c r="AP147" s="160">
        <v>25</v>
      </c>
      <c r="AQ147" s="160">
        <v>3947.45</v>
      </c>
      <c r="AR147" s="160">
        <v>3947.45</v>
      </c>
      <c r="AS147" s="1"/>
      <c r="AT147" s="152"/>
      <c r="AU147" s="149"/>
      <c r="AV147" s="149"/>
      <c r="AW147" s="1"/>
    </row>
    <row r="148" spans="1:49" x14ac:dyDescent="0.35">
      <c r="A148" s="154">
        <v>44942.434027777781</v>
      </c>
      <c r="B148" s="1"/>
      <c r="C148" s="124" t="s">
        <v>2517</v>
      </c>
      <c r="D148" s="123" t="s">
        <v>559</v>
      </c>
      <c r="E148" s="124" t="s">
        <v>2109</v>
      </c>
      <c r="F148" s="158" t="s">
        <v>2511</v>
      </c>
      <c r="G148" s="158" t="s">
        <v>2512</v>
      </c>
      <c r="H148" s="124">
        <v>5010</v>
      </c>
      <c r="I148" s="124" t="s">
        <v>2516</v>
      </c>
      <c r="J148" s="155" t="s">
        <v>606</v>
      </c>
      <c r="K148" s="152" t="s">
        <v>607</v>
      </c>
      <c r="L148" s="124">
        <v>63308</v>
      </c>
      <c r="M148" s="124">
        <v>3</v>
      </c>
      <c r="N148" s="152" t="s">
        <v>564</v>
      </c>
      <c r="O148" s="151">
        <v>11700</v>
      </c>
      <c r="P148" s="1"/>
      <c r="Q148" s="157">
        <v>153432.82</v>
      </c>
      <c r="R148" s="152" t="s">
        <v>609</v>
      </c>
      <c r="S148" s="155" t="s">
        <v>610</v>
      </c>
      <c r="T148" s="152"/>
      <c r="U148" s="158" t="s">
        <v>2515</v>
      </c>
      <c r="V148" s="141" t="s">
        <v>626</v>
      </c>
      <c r="W148" s="137"/>
      <c r="X148" s="145"/>
      <c r="Y148" s="145"/>
      <c r="Z148" s="169" t="s">
        <v>612</v>
      </c>
      <c r="AA148" s="1"/>
      <c r="AB148" s="145">
        <v>44943</v>
      </c>
      <c r="AC148" s="152">
        <v>168862</v>
      </c>
      <c r="AD148" s="165">
        <v>2755</v>
      </c>
      <c r="AE148" s="165">
        <v>321.32</v>
      </c>
      <c r="AF148" s="165">
        <v>319.01</v>
      </c>
      <c r="AG148" s="165">
        <v>53.43</v>
      </c>
      <c r="AH148" s="168">
        <v>0</v>
      </c>
      <c r="AI148" s="160">
        <v>0</v>
      </c>
      <c r="AJ148" s="139">
        <v>0</v>
      </c>
      <c r="AK148" s="139">
        <v>0</v>
      </c>
      <c r="AL148" s="139">
        <v>0</v>
      </c>
      <c r="AM148" s="139">
        <v>0</v>
      </c>
      <c r="AN148" s="160">
        <v>473.69</v>
      </c>
      <c r="AO148" s="168" t="s">
        <v>1028</v>
      </c>
      <c r="AP148" s="160">
        <v>25</v>
      </c>
      <c r="AQ148" s="160">
        <v>3947.45</v>
      </c>
      <c r="AR148" s="160">
        <v>3947.45</v>
      </c>
      <c r="AS148" s="1"/>
      <c r="AT148" s="152"/>
      <c r="AU148" s="149"/>
      <c r="AV148" s="149"/>
      <c r="AW148" s="1"/>
    </row>
    <row r="149" spans="1:49" x14ac:dyDescent="0.35">
      <c r="A149" s="154">
        <v>44946.595138888886</v>
      </c>
      <c r="B149" s="1"/>
      <c r="C149" s="124" t="s">
        <v>2540</v>
      </c>
      <c r="D149" s="123" t="s">
        <v>559</v>
      </c>
      <c r="E149" s="124" t="s">
        <v>2109</v>
      </c>
      <c r="F149" s="158" t="s">
        <v>2532</v>
      </c>
      <c r="G149" s="158" t="s">
        <v>2533</v>
      </c>
      <c r="H149" s="124">
        <v>5010</v>
      </c>
      <c r="I149" s="124" t="s">
        <v>2534</v>
      </c>
      <c r="J149" s="155" t="s">
        <v>606</v>
      </c>
      <c r="K149" s="152" t="s">
        <v>607</v>
      </c>
      <c r="L149" s="124">
        <v>63353</v>
      </c>
      <c r="M149" s="124">
        <v>3</v>
      </c>
      <c r="N149" s="152" t="s">
        <v>648</v>
      </c>
      <c r="O149" s="151">
        <v>10131</v>
      </c>
      <c r="P149" s="1"/>
      <c r="Q149" s="157">
        <v>133593.29</v>
      </c>
      <c r="R149" s="152" t="s">
        <v>609</v>
      </c>
      <c r="S149" s="155" t="s">
        <v>610</v>
      </c>
      <c r="T149" s="152"/>
      <c r="U149" s="152">
        <v>223513001</v>
      </c>
      <c r="V149" s="141" t="s">
        <v>564</v>
      </c>
      <c r="W149" s="137">
        <v>44585.75</v>
      </c>
      <c r="X149" s="145"/>
      <c r="Y149" s="145"/>
      <c r="Z149" s="169" t="s">
        <v>612</v>
      </c>
      <c r="AA149" s="1"/>
      <c r="AB149" s="145">
        <v>44949</v>
      </c>
      <c r="AC149" s="152">
        <v>169491</v>
      </c>
      <c r="AD149" s="165">
        <v>2755</v>
      </c>
      <c r="AE149" s="165">
        <v>308.39</v>
      </c>
      <c r="AF149" s="165">
        <v>212</v>
      </c>
      <c r="AG149" s="165">
        <v>33.590000000000003</v>
      </c>
      <c r="AH149" s="168">
        <v>0</v>
      </c>
      <c r="AI149" s="160">
        <v>0</v>
      </c>
      <c r="AJ149" s="139">
        <v>0</v>
      </c>
      <c r="AK149" s="139">
        <v>0</v>
      </c>
      <c r="AL149" s="139">
        <v>0</v>
      </c>
      <c r="AM149" s="139">
        <v>0</v>
      </c>
      <c r="AN149" s="160">
        <v>454.63</v>
      </c>
      <c r="AO149" s="168" t="s">
        <v>1028</v>
      </c>
      <c r="AP149" s="160">
        <v>25</v>
      </c>
      <c r="AQ149" s="160">
        <v>3788.61</v>
      </c>
      <c r="AR149" s="160">
        <v>3788.61</v>
      </c>
      <c r="AS149" s="1"/>
      <c r="AT149" s="152"/>
      <c r="AU149" s="149"/>
      <c r="AV149" s="149"/>
      <c r="AW149" s="1"/>
    </row>
    <row r="150" spans="1:49" x14ac:dyDescent="0.35">
      <c r="A150" s="154">
        <v>44946.595138888886</v>
      </c>
      <c r="B150" s="1"/>
      <c r="C150" s="124" t="s">
        <v>2540</v>
      </c>
      <c r="D150" s="123" t="s">
        <v>559</v>
      </c>
      <c r="E150" s="124" t="s">
        <v>2109</v>
      </c>
      <c r="F150" s="158" t="s">
        <v>2532</v>
      </c>
      <c r="G150" s="158" t="s">
        <v>2533</v>
      </c>
      <c r="H150" s="124">
        <v>5010</v>
      </c>
      <c r="I150" s="124" t="s">
        <v>2534</v>
      </c>
      <c r="J150" s="155" t="s">
        <v>606</v>
      </c>
      <c r="K150" s="152" t="s">
        <v>607</v>
      </c>
      <c r="L150" s="124">
        <v>63354</v>
      </c>
      <c r="M150" s="124">
        <v>3</v>
      </c>
      <c r="N150" s="152" t="s">
        <v>648</v>
      </c>
      <c r="O150" s="151">
        <v>10131</v>
      </c>
      <c r="P150" s="1"/>
      <c r="Q150" s="157">
        <v>133593.26</v>
      </c>
      <c r="R150" s="152" t="s">
        <v>609</v>
      </c>
      <c r="S150" s="155" t="s">
        <v>610</v>
      </c>
      <c r="T150" s="152"/>
      <c r="U150" s="152">
        <v>223513001</v>
      </c>
      <c r="V150" s="141" t="s">
        <v>564</v>
      </c>
      <c r="W150" s="137">
        <v>44950.416666666664</v>
      </c>
      <c r="X150" s="145"/>
      <c r="Y150" s="145"/>
      <c r="Z150" s="169"/>
      <c r="AA150" s="1"/>
      <c r="AB150" s="145">
        <v>44949</v>
      </c>
      <c r="AC150" s="152">
        <v>169493</v>
      </c>
      <c r="AD150" s="165">
        <v>2755</v>
      </c>
      <c r="AE150" s="165">
        <v>308.39</v>
      </c>
      <c r="AF150" s="165">
        <v>212</v>
      </c>
      <c r="AG150" s="165">
        <v>33.590000000000003</v>
      </c>
      <c r="AH150" s="168">
        <v>0</v>
      </c>
      <c r="AI150" s="160">
        <v>0</v>
      </c>
      <c r="AJ150" s="139">
        <v>0</v>
      </c>
      <c r="AK150" s="139">
        <v>0</v>
      </c>
      <c r="AL150" s="139">
        <v>0</v>
      </c>
      <c r="AM150" s="139">
        <v>0</v>
      </c>
      <c r="AN150" s="160">
        <v>454.63</v>
      </c>
      <c r="AO150" s="168" t="s">
        <v>1028</v>
      </c>
      <c r="AP150" s="160">
        <v>25</v>
      </c>
      <c r="AQ150" s="160">
        <v>3788.61</v>
      </c>
      <c r="AR150" s="160">
        <v>3788.61</v>
      </c>
      <c r="AS150" s="1"/>
      <c r="AT150" s="152"/>
      <c r="AU150" s="149">
        <v>0.4861111111111111</v>
      </c>
      <c r="AV150" s="149"/>
      <c r="AW150" s="1"/>
    </row>
    <row r="151" spans="1:49" x14ac:dyDescent="0.35">
      <c r="A151" s="154">
        <v>44946.595138888886</v>
      </c>
      <c r="B151" s="1"/>
      <c r="C151" s="124" t="s">
        <v>2540</v>
      </c>
      <c r="D151" s="123" t="s">
        <v>559</v>
      </c>
      <c r="E151" s="124" t="s">
        <v>2109</v>
      </c>
      <c r="F151" s="158" t="s">
        <v>2532</v>
      </c>
      <c r="G151" s="158" t="s">
        <v>2533</v>
      </c>
      <c r="H151" s="124">
        <v>5010</v>
      </c>
      <c r="I151" s="124" t="s">
        <v>2534</v>
      </c>
      <c r="J151" s="155" t="s">
        <v>606</v>
      </c>
      <c r="K151" s="152" t="s">
        <v>607</v>
      </c>
      <c r="L151" s="124">
        <v>63355</v>
      </c>
      <c r="M151" s="124">
        <v>9</v>
      </c>
      <c r="N151" s="152" t="s">
        <v>648</v>
      </c>
      <c r="O151" s="151">
        <v>30393</v>
      </c>
      <c r="P151" s="1"/>
      <c r="Q151" s="157">
        <v>399610.6</v>
      </c>
      <c r="R151" s="152" t="s">
        <v>609</v>
      </c>
      <c r="S151" s="155" t="s">
        <v>610</v>
      </c>
      <c r="T151" s="1"/>
      <c r="U151" s="152">
        <v>223513001</v>
      </c>
      <c r="V151" s="141" t="s">
        <v>564</v>
      </c>
      <c r="W151" s="137">
        <v>44950.375</v>
      </c>
      <c r="X151" s="145"/>
      <c r="Y151" s="145"/>
      <c r="Z151" s="169" t="s">
        <v>612</v>
      </c>
      <c r="AA151" s="1"/>
      <c r="AB151" s="145">
        <v>44949</v>
      </c>
      <c r="AC151" s="152">
        <v>169492</v>
      </c>
      <c r="AD151" s="165">
        <v>2755</v>
      </c>
      <c r="AE151" s="165">
        <v>308.39</v>
      </c>
      <c r="AF151" s="165">
        <v>212</v>
      </c>
      <c r="AG151" s="165">
        <v>33.590000000000003</v>
      </c>
      <c r="AH151" s="168">
        <v>0</v>
      </c>
      <c r="AI151" s="160">
        <v>0</v>
      </c>
      <c r="AJ151" s="139">
        <v>0</v>
      </c>
      <c r="AK151" s="139">
        <v>0</v>
      </c>
      <c r="AL151" s="139">
        <v>0</v>
      </c>
      <c r="AM151" s="139">
        <v>0</v>
      </c>
      <c r="AN151" s="160">
        <v>454.63</v>
      </c>
      <c r="AO151" s="168" t="s">
        <v>1028</v>
      </c>
      <c r="AP151" s="160">
        <v>25</v>
      </c>
      <c r="AQ151" s="160">
        <v>3788.61</v>
      </c>
      <c r="AR151" s="160">
        <v>3788.61</v>
      </c>
      <c r="AS151" s="1"/>
      <c r="AT151" s="152"/>
      <c r="AU151" s="149"/>
      <c r="AV151" s="149"/>
      <c r="AW151" s="1"/>
    </row>
    <row r="152" spans="1:49" x14ac:dyDescent="0.35">
      <c r="A152" s="154">
        <v>44949.381944444445</v>
      </c>
      <c r="B152" s="174" t="s">
        <v>632</v>
      </c>
      <c r="C152" s="124" t="s">
        <v>2558</v>
      </c>
      <c r="D152" s="123" t="s">
        <v>634</v>
      </c>
      <c r="E152" s="124" t="s">
        <v>2109</v>
      </c>
      <c r="F152" s="158" t="s">
        <v>2561</v>
      </c>
      <c r="G152" s="158" t="s">
        <v>2562</v>
      </c>
      <c r="H152" s="124">
        <v>5010</v>
      </c>
      <c r="I152" s="124" t="s">
        <v>2563</v>
      </c>
      <c r="J152" s="155" t="s">
        <v>606</v>
      </c>
      <c r="K152" s="152" t="s">
        <v>607</v>
      </c>
      <c r="L152" s="124">
        <v>63360</v>
      </c>
      <c r="M152" s="124">
        <v>1</v>
      </c>
      <c r="N152" s="152" t="s">
        <v>2564</v>
      </c>
      <c r="O152" s="151">
        <v>4984.97</v>
      </c>
      <c r="P152" s="1"/>
      <c r="Q152" s="157">
        <v>402830.72</v>
      </c>
      <c r="R152" s="152" t="s">
        <v>609</v>
      </c>
      <c r="S152" s="155" t="s">
        <v>2547</v>
      </c>
      <c r="T152" s="152" t="s">
        <v>2565</v>
      </c>
      <c r="U152" s="141" t="s">
        <v>2566</v>
      </c>
      <c r="V152" s="141" t="s">
        <v>2199</v>
      </c>
      <c r="W152" s="137">
        <v>44951</v>
      </c>
      <c r="X152" s="145">
        <v>44952</v>
      </c>
      <c r="Y152" s="145">
        <v>44952</v>
      </c>
      <c r="Z152" s="169" t="s">
        <v>612</v>
      </c>
      <c r="AA152" s="1"/>
      <c r="AB152" s="145">
        <v>44951</v>
      </c>
      <c r="AC152" s="152">
        <v>169756</v>
      </c>
      <c r="AD152" s="165">
        <v>2755</v>
      </c>
      <c r="AE152" s="165">
        <v>378.34</v>
      </c>
      <c r="AF152" s="165">
        <v>291</v>
      </c>
      <c r="AG152" s="165">
        <v>302.83</v>
      </c>
      <c r="AH152" s="168">
        <v>0</v>
      </c>
      <c r="AI152" s="160">
        <v>0</v>
      </c>
      <c r="AJ152" s="139">
        <v>0</v>
      </c>
      <c r="AK152" s="139">
        <v>338</v>
      </c>
      <c r="AL152" s="139">
        <v>0</v>
      </c>
      <c r="AM152" s="139">
        <v>0</v>
      </c>
      <c r="AN152" s="160">
        <v>557.75</v>
      </c>
      <c r="AO152" s="168" t="s">
        <v>1028</v>
      </c>
      <c r="AP152" s="160">
        <v>25</v>
      </c>
      <c r="AQ152" s="160">
        <v>4647.92</v>
      </c>
      <c r="AR152" s="160">
        <v>4647.92</v>
      </c>
      <c r="AS152" s="1"/>
      <c r="AT152" s="152"/>
      <c r="AU152" s="149">
        <v>0.4826388888888889</v>
      </c>
      <c r="AV152" s="149">
        <v>0.65277777777777779</v>
      </c>
      <c r="AW152" s="1"/>
    </row>
    <row r="153" spans="1:49" x14ac:dyDescent="0.35">
      <c r="A153" s="154">
        <v>44945</v>
      </c>
      <c r="B153" s="1"/>
      <c r="C153" s="124" t="s">
        <v>2531</v>
      </c>
      <c r="D153" s="123" t="s">
        <v>634</v>
      </c>
      <c r="E153" s="124" t="s">
        <v>2109</v>
      </c>
      <c r="F153" s="158" t="s">
        <v>2545</v>
      </c>
      <c r="G153" s="158" t="s">
        <v>2546</v>
      </c>
      <c r="H153" s="124">
        <v>5003</v>
      </c>
      <c r="I153" s="124" t="s">
        <v>2543</v>
      </c>
      <c r="J153" s="155" t="s">
        <v>606</v>
      </c>
      <c r="K153" s="152" t="s">
        <v>607</v>
      </c>
      <c r="L153" s="124">
        <v>63340</v>
      </c>
      <c r="M153" s="124">
        <v>15</v>
      </c>
      <c r="N153" s="152" t="s">
        <v>616</v>
      </c>
      <c r="O153" s="151">
        <v>8492</v>
      </c>
      <c r="P153" s="1"/>
      <c r="Q153" s="157">
        <v>592695.63</v>
      </c>
      <c r="R153" s="152" t="s">
        <v>609</v>
      </c>
      <c r="S153" s="155" t="s">
        <v>2547</v>
      </c>
      <c r="T153" s="152"/>
      <c r="U153" s="141" t="s">
        <v>2544</v>
      </c>
      <c r="V153" s="141" t="s">
        <v>623</v>
      </c>
      <c r="W153" s="137">
        <v>44950</v>
      </c>
      <c r="X153" s="145">
        <v>44950</v>
      </c>
      <c r="Y153" s="145">
        <v>44950</v>
      </c>
      <c r="Z153" s="169" t="s">
        <v>612</v>
      </c>
      <c r="AA153" s="1"/>
      <c r="AB153" s="145">
        <v>44946</v>
      </c>
      <c r="AC153" s="152">
        <v>169223</v>
      </c>
      <c r="AD153" s="165">
        <v>2755</v>
      </c>
      <c r="AE153" s="165">
        <v>355.19</v>
      </c>
      <c r="AF153" s="165">
        <v>212</v>
      </c>
      <c r="AG153" s="165">
        <v>492.7</v>
      </c>
      <c r="AH153" s="168">
        <v>0</v>
      </c>
      <c r="AI153" s="160">
        <v>0</v>
      </c>
      <c r="AJ153" s="139">
        <v>0</v>
      </c>
      <c r="AK153" s="139">
        <v>0</v>
      </c>
      <c r="AL153" s="139">
        <v>0</v>
      </c>
      <c r="AM153" s="139">
        <v>0</v>
      </c>
      <c r="AN153" s="160">
        <v>523.62</v>
      </c>
      <c r="AO153" s="168" t="s">
        <v>1028</v>
      </c>
      <c r="AP153" s="160">
        <v>25</v>
      </c>
      <c r="AQ153" s="160">
        <v>4363.51</v>
      </c>
      <c r="AR153" s="160">
        <v>4363.51</v>
      </c>
      <c r="AS153" s="1"/>
      <c r="AT153" s="152"/>
      <c r="AU153" s="149">
        <v>0.50347222222222221</v>
      </c>
      <c r="AV153" s="149">
        <v>0.65277777777777779</v>
      </c>
      <c r="AW153" s="1"/>
    </row>
    <row r="154" spans="1:49" x14ac:dyDescent="0.35">
      <c r="A154" s="154">
        <v>44946.6</v>
      </c>
      <c r="B154" s="1"/>
      <c r="C154" s="124" t="s">
        <v>2552</v>
      </c>
      <c r="D154" s="123" t="s">
        <v>559</v>
      </c>
      <c r="E154" s="124" t="s">
        <v>2109</v>
      </c>
      <c r="F154" s="158" t="s">
        <v>2548</v>
      </c>
      <c r="G154" s="158" t="s">
        <v>2549</v>
      </c>
      <c r="H154" s="124">
        <v>5014</v>
      </c>
      <c r="I154" s="124" t="s">
        <v>2550</v>
      </c>
      <c r="J154" s="155" t="s">
        <v>606</v>
      </c>
      <c r="K154" s="152" t="s">
        <v>607</v>
      </c>
      <c r="L154" s="124">
        <v>63352</v>
      </c>
      <c r="M154" s="124">
        <v>2</v>
      </c>
      <c r="N154" s="152" t="s">
        <v>630</v>
      </c>
      <c r="O154" s="151">
        <v>530</v>
      </c>
      <c r="P154" s="1"/>
      <c r="Q154" s="157">
        <v>142695.97</v>
      </c>
      <c r="R154" s="152" t="s">
        <v>609</v>
      </c>
      <c r="S154" s="155" t="s">
        <v>610</v>
      </c>
      <c r="T154" s="152"/>
      <c r="U154" s="127" t="s">
        <v>2551</v>
      </c>
      <c r="V154" s="141" t="s">
        <v>564</v>
      </c>
      <c r="W154" s="137"/>
      <c r="X154" s="145"/>
      <c r="Y154" s="145"/>
      <c r="Z154" s="169" t="s">
        <v>618</v>
      </c>
      <c r="AA154" s="1"/>
      <c r="AB154" s="145">
        <v>44949</v>
      </c>
      <c r="AC154" s="152">
        <v>169367</v>
      </c>
      <c r="AD154" s="165">
        <v>1990</v>
      </c>
      <c r="AE154" s="165">
        <v>222.7</v>
      </c>
      <c r="AF154" s="165">
        <v>127.2</v>
      </c>
      <c r="AG154" s="165">
        <v>42.7</v>
      </c>
      <c r="AH154" s="168">
        <v>0</v>
      </c>
      <c r="AI154" s="160">
        <v>0</v>
      </c>
      <c r="AJ154" s="139">
        <v>0</v>
      </c>
      <c r="AK154" s="139">
        <v>0</v>
      </c>
      <c r="AL154" s="139">
        <v>0</v>
      </c>
      <c r="AM154" s="139">
        <v>0</v>
      </c>
      <c r="AN154" s="160">
        <v>328.31</v>
      </c>
      <c r="AO154" s="168" t="s">
        <v>1028</v>
      </c>
      <c r="AP154" s="160">
        <v>25</v>
      </c>
      <c r="AQ154" s="160">
        <v>2735.91</v>
      </c>
      <c r="AR154" s="160">
        <v>2735.91</v>
      </c>
      <c r="AS154" s="1"/>
      <c r="AT154" s="152"/>
      <c r="AU154" s="149">
        <v>0.52777777777777779</v>
      </c>
      <c r="AV154" s="149">
        <v>0.67361111111111116</v>
      </c>
      <c r="AW154" s="1"/>
    </row>
    <row r="155" spans="1:49" x14ac:dyDescent="0.35">
      <c r="A155" s="154">
        <v>44949.634027777778</v>
      </c>
      <c r="B155" s="1"/>
      <c r="C155" s="124" t="s">
        <v>2559</v>
      </c>
      <c r="D155" s="123" t="s">
        <v>559</v>
      </c>
      <c r="E155" s="124" t="s">
        <v>2109</v>
      </c>
      <c r="F155" s="158" t="s">
        <v>2553</v>
      </c>
      <c r="G155" s="158" t="s">
        <v>2554</v>
      </c>
      <c r="H155" s="124">
        <v>5010</v>
      </c>
      <c r="I155" s="124" t="s">
        <v>2555</v>
      </c>
      <c r="J155" s="155" t="s">
        <v>606</v>
      </c>
      <c r="K155" s="152" t="s">
        <v>607</v>
      </c>
      <c r="L155" s="124">
        <v>63363</v>
      </c>
      <c r="M155" s="124">
        <v>1</v>
      </c>
      <c r="N155" s="152" t="s">
        <v>630</v>
      </c>
      <c r="O155" s="151">
        <v>1995</v>
      </c>
      <c r="P155" s="1"/>
      <c r="Q155" s="157">
        <v>611405.82999999996</v>
      </c>
      <c r="R155" s="152" t="s">
        <v>609</v>
      </c>
      <c r="S155" s="155" t="s">
        <v>2556</v>
      </c>
      <c r="T155" s="152"/>
      <c r="U155" s="141" t="s">
        <v>2557</v>
      </c>
      <c r="V155" s="141" t="s">
        <v>2420</v>
      </c>
      <c r="W155" s="137"/>
      <c r="X155" s="145"/>
      <c r="Y155" s="145"/>
      <c r="Z155" s="169" t="s">
        <v>628</v>
      </c>
      <c r="AA155" s="1"/>
      <c r="AB155" s="145">
        <v>44950</v>
      </c>
      <c r="AC155" s="152">
        <v>169556</v>
      </c>
      <c r="AD155" s="165">
        <v>2755</v>
      </c>
      <c r="AE155" s="165">
        <v>357.1</v>
      </c>
      <c r="AF155" s="165">
        <v>212</v>
      </c>
      <c r="AG155" s="165">
        <v>511.41</v>
      </c>
      <c r="AH155" s="168">
        <v>0</v>
      </c>
      <c r="AI155" s="160">
        <v>0</v>
      </c>
      <c r="AJ155" s="139">
        <v>0</v>
      </c>
      <c r="AK155" s="139">
        <v>0</v>
      </c>
      <c r="AL155" s="139">
        <v>0</v>
      </c>
      <c r="AM155" s="139">
        <v>0</v>
      </c>
      <c r="AN155" s="160">
        <v>526.42999999999995</v>
      </c>
      <c r="AO155" s="168" t="s">
        <v>1028</v>
      </c>
      <c r="AP155" s="160">
        <v>25</v>
      </c>
      <c r="AQ155" s="160">
        <v>4386.9399999999996</v>
      </c>
      <c r="AR155" s="160">
        <v>4386.9399999999996</v>
      </c>
      <c r="AS155" s="1"/>
      <c r="AT155" s="152"/>
      <c r="AU155" s="149">
        <v>0.53819444444444442</v>
      </c>
      <c r="AV155" s="149">
        <v>0.64583333333333337</v>
      </c>
      <c r="AW155" s="1"/>
    </row>
    <row r="156" spans="1:49" x14ac:dyDescent="0.35">
      <c r="A156" s="154">
        <v>44951.478472222225</v>
      </c>
      <c r="B156" s="175" t="s">
        <v>632</v>
      </c>
      <c r="C156" s="124" t="s">
        <v>2560</v>
      </c>
      <c r="D156" s="123" t="s">
        <v>562</v>
      </c>
      <c r="E156" s="124" t="s">
        <v>2109</v>
      </c>
      <c r="F156" s="158" t="s">
        <v>2574</v>
      </c>
      <c r="G156" s="158" t="s">
        <v>2575</v>
      </c>
      <c r="H156" s="124">
        <v>5014</v>
      </c>
      <c r="I156" s="124" t="s">
        <v>2576</v>
      </c>
      <c r="J156" s="155" t="s">
        <v>606</v>
      </c>
      <c r="K156" s="152" t="s">
        <v>607</v>
      </c>
      <c r="L156" s="124">
        <v>63376</v>
      </c>
      <c r="M156" s="124">
        <v>1</v>
      </c>
      <c r="N156" s="152" t="s">
        <v>2564</v>
      </c>
      <c r="O156" s="151"/>
      <c r="P156" s="1"/>
      <c r="Q156" s="157">
        <v>187838.67</v>
      </c>
      <c r="R156" s="152" t="s">
        <v>609</v>
      </c>
      <c r="S156" s="155" t="s">
        <v>2556</v>
      </c>
      <c r="T156" s="152" t="s">
        <v>2577</v>
      </c>
      <c r="U156" s="141" t="s">
        <v>2578</v>
      </c>
      <c r="V156" s="141" t="s">
        <v>621</v>
      </c>
      <c r="W156" s="137" t="s">
        <v>4432</v>
      </c>
      <c r="X156" s="145"/>
      <c r="Y156" s="145"/>
      <c r="Z156" s="169" t="s">
        <v>612</v>
      </c>
      <c r="AA156" s="1"/>
      <c r="AB156" s="145">
        <v>44952</v>
      </c>
      <c r="AC156" s="152">
        <v>169817</v>
      </c>
      <c r="AD156" s="165">
        <v>2755</v>
      </c>
      <c r="AE156" s="165">
        <v>313.92</v>
      </c>
      <c r="AF156" s="165">
        <v>212</v>
      </c>
      <c r="AG156" s="165">
        <v>87.84</v>
      </c>
      <c r="AH156" s="168">
        <v>0</v>
      </c>
      <c r="AI156" s="160">
        <v>0</v>
      </c>
      <c r="AJ156" s="139">
        <v>0</v>
      </c>
      <c r="AK156" s="139">
        <v>0</v>
      </c>
      <c r="AL156" s="139">
        <v>0</v>
      </c>
      <c r="AM156" s="139">
        <v>0</v>
      </c>
      <c r="AN156" s="139">
        <v>462.79</v>
      </c>
      <c r="AO156" s="168" t="s">
        <v>1028</v>
      </c>
      <c r="AP156" s="139">
        <v>25</v>
      </c>
      <c r="AQ156" s="160">
        <v>3856.55</v>
      </c>
      <c r="AR156" s="160">
        <v>3856.55</v>
      </c>
      <c r="AS156" s="1" t="s">
        <v>4433</v>
      </c>
      <c r="AT156" s="152"/>
      <c r="AU156" s="149"/>
      <c r="AV156" s="149"/>
      <c r="AW156" s="1"/>
    </row>
    <row r="157" spans="1:49" x14ac:dyDescent="0.35">
      <c r="A157" s="154">
        <v>44953.652083333334</v>
      </c>
      <c r="B157" s="1"/>
      <c r="C157" s="124" t="s">
        <v>100</v>
      </c>
      <c r="D157" s="123" t="s">
        <v>1309</v>
      </c>
      <c r="E157" s="124" t="s">
        <v>2109</v>
      </c>
      <c r="F157" s="158" t="s">
        <v>2399</v>
      </c>
      <c r="G157" s="158" t="s">
        <v>2400</v>
      </c>
      <c r="H157" s="124">
        <v>5010</v>
      </c>
      <c r="I157" s="124" t="s">
        <v>4434</v>
      </c>
      <c r="J157" s="155" t="s">
        <v>606</v>
      </c>
      <c r="K157" s="152" t="s">
        <v>607</v>
      </c>
      <c r="L157" s="124">
        <v>63396</v>
      </c>
      <c r="M157" s="124">
        <v>1</v>
      </c>
      <c r="N157" s="152" t="s">
        <v>2564</v>
      </c>
      <c r="O157" s="151"/>
      <c r="P157" s="1"/>
      <c r="Q157" s="157">
        <v>18475881.710000001</v>
      </c>
      <c r="R157" s="152" t="s">
        <v>609</v>
      </c>
      <c r="S157" s="155" t="s">
        <v>647</v>
      </c>
      <c r="T157" s="152" t="s">
        <v>2403</v>
      </c>
      <c r="U157" s="141" t="s">
        <v>2404</v>
      </c>
      <c r="V157" s="141" t="s">
        <v>2120</v>
      </c>
      <c r="W157" s="137"/>
      <c r="X157" s="145"/>
      <c r="Y157" s="145"/>
      <c r="Z157" s="169"/>
      <c r="AA157" s="1"/>
      <c r="AB157" s="145"/>
      <c r="AC157" s="152"/>
      <c r="AD157" s="165"/>
      <c r="AE157" s="165"/>
      <c r="AF157" s="165"/>
      <c r="AG157" s="165"/>
      <c r="AH157" s="168"/>
      <c r="AI157" s="160"/>
      <c r="AJ157" s="139"/>
      <c r="AK157" s="139"/>
      <c r="AL157" s="139"/>
      <c r="AM157" s="139"/>
      <c r="AN157" s="139"/>
      <c r="AO157" s="168"/>
      <c r="AP157" s="139"/>
      <c r="AQ157" s="160"/>
      <c r="AR157" s="160"/>
      <c r="AS157" s="1"/>
      <c r="AT157" s="152"/>
      <c r="AU157" s="149"/>
      <c r="AV157" s="149"/>
      <c r="AW157" s="1"/>
    </row>
    <row r="158" spans="1:49" x14ac:dyDescent="0.35">
      <c r="A158" s="154">
        <v>44953.652083333334</v>
      </c>
      <c r="B158" s="1"/>
      <c r="C158" s="124" t="s">
        <v>100</v>
      </c>
      <c r="D158" s="123" t="s">
        <v>1309</v>
      </c>
      <c r="E158" s="124" t="s">
        <v>2109</v>
      </c>
      <c r="F158" s="158" t="s">
        <v>2399</v>
      </c>
      <c r="G158" s="158" t="s">
        <v>4435</v>
      </c>
      <c r="H158" s="124">
        <v>5010</v>
      </c>
      <c r="I158" s="124" t="s">
        <v>4434</v>
      </c>
      <c r="J158" s="155" t="s">
        <v>606</v>
      </c>
      <c r="K158" s="152" t="s">
        <v>607</v>
      </c>
      <c r="L158" s="124">
        <v>63396</v>
      </c>
      <c r="M158" s="124">
        <v>1</v>
      </c>
      <c r="N158" s="152" t="s">
        <v>2564</v>
      </c>
      <c r="O158" s="151"/>
      <c r="P158" s="1"/>
      <c r="Q158" s="157">
        <v>18475881.710000001</v>
      </c>
      <c r="R158" s="152" t="s">
        <v>609</v>
      </c>
      <c r="S158" s="155" t="s">
        <v>647</v>
      </c>
      <c r="T158" s="152" t="s">
        <v>4436</v>
      </c>
      <c r="U158" s="141" t="s">
        <v>2404</v>
      </c>
      <c r="V158" s="141" t="s">
        <v>2120</v>
      </c>
      <c r="W158" s="137"/>
      <c r="X158" s="145"/>
      <c r="Y158" s="145"/>
      <c r="Z158" s="169"/>
      <c r="AA158" s="1"/>
      <c r="AB158" s="145"/>
      <c r="AC158" s="152"/>
      <c r="AD158" s="165"/>
      <c r="AE158" s="165"/>
      <c r="AF158" s="165"/>
      <c r="AG158" s="165"/>
      <c r="AH158" s="168"/>
      <c r="AI158" s="160"/>
      <c r="AJ158" s="139"/>
      <c r="AK158" s="139"/>
      <c r="AL158" s="139"/>
      <c r="AM158" s="139"/>
      <c r="AN158" s="139"/>
      <c r="AO158" s="168"/>
      <c r="AP158" s="139"/>
      <c r="AQ158" s="160"/>
      <c r="AR158" s="160"/>
      <c r="AS158" s="1"/>
      <c r="AT158" s="152"/>
      <c r="AU158" s="149"/>
      <c r="AV158" s="149"/>
      <c r="AW158" s="1"/>
    </row>
    <row r="159" spans="1:49" x14ac:dyDescent="0.35">
      <c r="A159" s="154">
        <v>44953.652083333334</v>
      </c>
      <c r="B159" s="1"/>
      <c r="C159" s="124" t="s">
        <v>100</v>
      </c>
      <c r="D159" s="123" t="s">
        <v>1309</v>
      </c>
      <c r="E159" s="124" t="s">
        <v>2109</v>
      </c>
      <c r="F159" s="158" t="s">
        <v>2399</v>
      </c>
      <c r="G159" s="158" t="s">
        <v>4435</v>
      </c>
      <c r="H159" s="124">
        <v>5010</v>
      </c>
      <c r="I159" s="124" t="s">
        <v>4434</v>
      </c>
      <c r="J159" s="155" t="s">
        <v>606</v>
      </c>
      <c r="K159" s="152" t="s">
        <v>607</v>
      </c>
      <c r="L159" s="124">
        <v>63396</v>
      </c>
      <c r="M159" s="124">
        <v>1</v>
      </c>
      <c r="N159" s="152" t="s">
        <v>2564</v>
      </c>
      <c r="O159" s="151"/>
      <c r="P159" s="1"/>
      <c r="Q159" s="157">
        <v>18475881.710000001</v>
      </c>
      <c r="R159" s="152" t="s">
        <v>609</v>
      </c>
      <c r="S159" s="155" t="s">
        <v>647</v>
      </c>
      <c r="T159" s="152" t="s">
        <v>4437</v>
      </c>
      <c r="U159" s="141" t="s">
        <v>2404</v>
      </c>
      <c r="V159" s="141" t="s">
        <v>2120</v>
      </c>
      <c r="W159" s="137"/>
      <c r="X159" s="145"/>
      <c r="Y159" s="145"/>
      <c r="Z159" s="169"/>
      <c r="AA159" s="1"/>
      <c r="AB159" s="145"/>
      <c r="AC159" s="152"/>
      <c r="AD159" s="165"/>
      <c r="AE159" s="165"/>
      <c r="AF159" s="165"/>
      <c r="AG159" s="165"/>
      <c r="AH159" s="168"/>
      <c r="AI159" s="160"/>
      <c r="AJ159" s="139"/>
      <c r="AK159" s="139"/>
      <c r="AL159" s="139"/>
      <c r="AM159" s="139"/>
      <c r="AN159" s="139"/>
      <c r="AO159" s="168"/>
      <c r="AP159" s="139"/>
      <c r="AQ159" s="160"/>
      <c r="AR159" s="160"/>
      <c r="AS159" s="1"/>
      <c r="AT159" s="152"/>
      <c r="AU159" s="149"/>
      <c r="AV159" s="149"/>
      <c r="AW159" s="1"/>
    </row>
    <row r="160" spans="1:49" x14ac:dyDescent="0.35">
      <c r="A160" s="154">
        <v>44953.652083333334</v>
      </c>
      <c r="B160" s="1"/>
      <c r="C160" s="124" t="s">
        <v>100</v>
      </c>
      <c r="D160" s="123" t="s">
        <v>1309</v>
      </c>
      <c r="E160" s="124" t="s">
        <v>2109</v>
      </c>
      <c r="F160" s="158" t="s">
        <v>2399</v>
      </c>
      <c r="G160" s="158" t="s">
        <v>4435</v>
      </c>
      <c r="H160" s="124">
        <v>5010</v>
      </c>
      <c r="I160" s="124" t="s">
        <v>4434</v>
      </c>
      <c r="J160" s="155" t="s">
        <v>606</v>
      </c>
      <c r="K160" s="152" t="s">
        <v>607</v>
      </c>
      <c r="L160" s="124">
        <v>63396</v>
      </c>
      <c r="M160" s="124">
        <v>1</v>
      </c>
      <c r="N160" s="152" t="s">
        <v>2564</v>
      </c>
      <c r="O160" s="151"/>
      <c r="P160" s="1"/>
      <c r="Q160" s="157">
        <v>18475881.710000001</v>
      </c>
      <c r="R160" s="152" t="s">
        <v>609</v>
      </c>
      <c r="S160" s="155" t="s">
        <v>647</v>
      </c>
      <c r="T160" s="152" t="s">
        <v>4438</v>
      </c>
      <c r="U160" s="141" t="s">
        <v>2404</v>
      </c>
      <c r="V160" s="141" t="s">
        <v>2120</v>
      </c>
      <c r="W160" s="137"/>
      <c r="X160" s="145"/>
      <c r="Y160" s="145"/>
      <c r="Z160" s="169"/>
      <c r="AA160" s="1"/>
      <c r="AB160" s="145"/>
      <c r="AC160" s="152"/>
      <c r="AD160" s="165"/>
      <c r="AE160" s="165"/>
      <c r="AF160" s="165"/>
      <c r="AG160" s="165"/>
      <c r="AH160" s="168"/>
      <c r="AI160" s="160"/>
      <c r="AJ160" s="139"/>
      <c r="AK160" s="139"/>
      <c r="AL160" s="139"/>
      <c r="AM160" s="139"/>
      <c r="AN160" s="139"/>
      <c r="AO160" s="168"/>
      <c r="AP160" s="139"/>
      <c r="AQ160" s="160"/>
      <c r="AR160" s="160"/>
      <c r="AS160" s="1"/>
      <c r="AT160" s="152"/>
      <c r="AU160" s="149"/>
      <c r="AV160" s="149"/>
      <c r="AW160" s="1"/>
    </row>
    <row r="161" spans="1:49" x14ac:dyDescent="0.35">
      <c r="A161" s="154">
        <v>44953.652083333334</v>
      </c>
      <c r="B161" s="1"/>
      <c r="C161" s="124" t="s">
        <v>100</v>
      </c>
      <c r="D161" s="123" t="s">
        <v>1309</v>
      </c>
      <c r="E161" s="124" t="s">
        <v>2109</v>
      </c>
      <c r="F161" s="158" t="s">
        <v>2399</v>
      </c>
      <c r="G161" s="158" t="s">
        <v>4435</v>
      </c>
      <c r="H161" s="124">
        <v>5010</v>
      </c>
      <c r="I161" s="124" t="s">
        <v>4434</v>
      </c>
      <c r="J161" s="155" t="s">
        <v>606</v>
      </c>
      <c r="K161" s="152" t="s">
        <v>607</v>
      </c>
      <c r="L161" s="124">
        <v>63396</v>
      </c>
      <c r="M161" s="124">
        <v>1</v>
      </c>
      <c r="N161" s="152" t="s">
        <v>2564</v>
      </c>
      <c r="O161" s="151"/>
      <c r="P161" s="1"/>
      <c r="Q161" s="157">
        <v>18475881.710000001</v>
      </c>
      <c r="R161" s="152" t="s">
        <v>609</v>
      </c>
      <c r="S161" s="155" t="s">
        <v>647</v>
      </c>
      <c r="T161" s="152" t="s">
        <v>4439</v>
      </c>
      <c r="U161" s="141" t="s">
        <v>2404</v>
      </c>
      <c r="V161" s="141" t="s">
        <v>2120</v>
      </c>
      <c r="W161" s="137"/>
      <c r="X161" s="145"/>
      <c r="Y161" s="145"/>
      <c r="Z161" s="169"/>
      <c r="AA161" s="1"/>
      <c r="AB161" s="145"/>
      <c r="AC161" s="152"/>
      <c r="AD161" s="165"/>
      <c r="AE161" s="165"/>
      <c r="AF161" s="165"/>
      <c r="AG161" s="165"/>
      <c r="AH161" s="168"/>
      <c r="AI161" s="160"/>
      <c r="AJ161" s="139"/>
      <c r="AK161" s="139"/>
      <c r="AL161" s="139"/>
      <c r="AM161" s="139"/>
      <c r="AN161" s="139"/>
      <c r="AO161" s="168"/>
      <c r="AP161" s="139"/>
      <c r="AQ161" s="160"/>
      <c r="AR161" s="160"/>
      <c r="AS161" s="1"/>
      <c r="AT161" s="152"/>
      <c r="AU161" s="149"/>
      <c r="AV161" s="149"/>
      <c r="AW161" s="1"/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&amp;C_x000D_&amp;1#&amp;"Calibri"&amp;10&amp;K000000 General Business</oddFooter>
  </headerFooter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27AAC-2CC4-4A0C-ABD4-130D3810CA06}">
  <sheetPr codeName="Sheet9" filterMode="1"/>
  <dimension ref="A1:I112"/>
  <sheetViews>
    <sheetView workbookViewId="0">
      <selection activeCell="B68" sqref="B68"/>
    </sheetView>
  </sheetViews>
  <sheetFormatPr defaultRowHeight="14.5" x14ac:dyDescent="0.35"/>
  <cols>
    <col min="1" max="1" width="8.6328125" bestFit="1" customWidth="1"/>
    <col min="2" max="2" width="7.90625" bestFit="1" customWidth="1"/>
    <col min="3" max="3" width="30.54296875" bestFit="1" customWidth="1"/>
    <col min="4" max="5" width="10.453125" bestFit="1" customWidth="1"/>
    <col min="6" max="6" width="11" bestFit="1" customWidth="1"/>
    <col min="7" max="7" width="9.453125" bestFit="1" customWidth="1"/>
    <col min="8" max="8" width="18.90625" bestFit="1" customWidth="1"/>
    <col min="9" max="9" width="16.08984375" bestFit="1" customWidth="1"/>
  </cols>
  <sheetData>
    <row r="1" spans="1:9" x14ac:dyDescent="0.35">
      <c r="A1" s="439" t="s">
        <v>4440</v>
      </c>
      <c r="B1" s="439" t="s">
        <v>4441</v>
      </c>
      <c r="C1" s="439" t="s">
        <v>4442</v>
      </c>
      <c r="D1" s="439" t="s">
        <v>4443</v>
      </c>
      <c r="E1" s="439" t="s">
        <v>4444</v>
      </c>
      <c r="F1" s="439" t="s">
        <v>4445</v>
      </c>
      <c r="G1" s="439" t="s">
        <v>4446</v>
      </c>
      <c r="H1" s="439" t="s">
        <v>4447</v>
      </c>
      <c r="I1" s="439" t="s">
        <v>4448</v>
      </c>
    </row>
    <row r="2" spans="1:9" hidden="1" x14ac:dyDescent="0.35">
      <c r="A2" s="440" t="s">
        <v>4449</v>
      </c>
      <c r="B2" s="440" t="s">
        <v>4449</v>
      </c>
      <c r="C2" s="440" t="s">
        <v>4450</v>
      </c>
      <c r="D2" s="441">
        <v>44442</v>
      </c>
      <c r="E2" s="441">
        <v>44565</v>
      </c>
      <c r="F2" s="440">
        <v>32.770000000000003</v>
      </c>
      <c r="G2" s="442">
        <v>616</v>
      </c>
      <c r="H2" s="245"/>
    </row>
    <row r="3" spans="1:9" hidden="1" x14ac:dyDescent="0.35">
      <c r="A3" s="440" t="s">
        <v>4451</v>
      </c>
      <c r="B3" s="440" t="s">
        <v>4451</v>
      </c>
      <c r="C3" s="440" t="s">
        <v>4450</v>
      </c>
      <c r="D3" s="441">
        <v>44474</v>
      </c>
      <c r="E3" s="441">
        <v>44624</v>
      </c>
      <c r="F3" s="440">
        <v>28.16</v>
      </c>
      <c r="G3" s="442">
        <v>557</v>
      </c>
      <c r="H3" s="245"/>
    </row>
    <row r="4" spans="1:9" hidden="1" x14ac:dyDescent="0.35">
      <c r="A4" s="440" t="s">
        <v>4452</v>
      </c>
      <c r="B4" s="440" t="s">
        <v>4452</v>
      </c>
      <c r="C4" s="440" t="s">
        <v>4450</v>
      </c>
      <c r="D4" s="441">
        <v>44511</v>
      </c>
      <c r="E4" s="441">
        <v>44655</v>
      </c>
      <c r="F4" s="440">
        <v>639.24</v>
      </c>
      <c r="G4" s="442">
        <v>526</v>
      </c>
      <c r="H4" s="245"/>
    </row>
    <row r="5" spans="1:9" hidden="1" x14ac:dyDescent="0.35">
      <c r="A5" s="440" t="s">
        <v>4453</v>
      </c>
      <c r="B5" s="440" t="s">
        <v>4453</v>
      </c>
      <c r="C5" s="440" t="s">
        <v>4450</v>
      </c>
      <c r="D5" s="441">
        <v>44526</v>
      </c>
      <c r="E5" s="441">
        <v>44655</v>
      </c>
      <c r="F5" s="440">
        <v>26.5</v>
      </c>
      <c r="G5" s="442">
        <v>526</v>
      </c>
      <c r="H5" s="245"/>
    </row>
    <row r="6" spans="1:9" hidden="1" x14ac:dyDescent="0.35">
      <c r="A6" s="440" t="s">
        <v>4454</v>
      </c>
      <c r="B6" s="440" t="s">
        <v>4454</v>
      </c>
      <c r="C6" s="440" t="s">
        <v>4450</v>
      </c>
      <c r="D6" s="441">
        <v>44567</v>
      </c>
      <c r="E6" s="441">
        <v>44716</v>
      </c>
      <c r="F6" s="440">
        <v>40.74</v>
      </c>
      <c r="G6" s="442">
        <v>465</v>
      </c>
      <c r="H6" s="245"/>
    </row>
    <row r="7" spans="1:9" hidden="1" x14ac:dyDescent="0.35">
      <c r="A7" s="440" t="s">
        <v>4455</v>
      </c>
      <c r="B7" s="440" t="s">
        <v>4455</v>
      </c>
      <c r="C7" s="440" t="s">
        <v>4450</v>
      </c>
      <c r="D7" s="441">
        <v>44574</v>
      </c>
      <c r="E7" s="441">
        <v>44746</v>
      </c>
      <c r="F7" s="440">
        <v>3.62</v>
      </c>
      <c r="G7" s="442">
        <v>435</v>
      </c>
      <c r="H7" s="245"/>
    </row>
    <row r="8" spans="1:9" hidden="1" x14ac:dyDescent="0.35">
      <c r="A8" s="440" t="s">
        <v>4456</v>
      </c>
      <c r="B8" s="440" t="s">
        <v>4456</v>
      </c>
      <c r="C8" s="440" t="s">
        <v>4450</v>
      </c>
      <c r="D8" s="441">
        <v>44574</v>
      </c>
      <c r="E8" s="441">
        <v>44746</v>
      </c>
      <c r="F8" s="440">
        <v>11.45</v>
      </c>
      <c r="G8" s="442">
        <v>435</v>
      </c>
      <c r="H8" s="245"/>
    </row>
    <row r="9" spans="1:9" hidden="1" x14ac:dyDescent="0.35">
      <c r="A9" s="440" t="s">
        <v>4457</v>
      </c>
      <c r="B9" s="440" t="s">
        <v>4457</v>
      </c>
      <c r="C9" s="440" t="s">
        <v>4450</v>
      </c>
      <c r="D9" s="441">
        <v>44609</v>
      </c>
      <c r="E9" s="441">
        <v>44746</v>
      </c>
      <c r="F9" s="440">
        <v>26.05</v>
      </c>
      <c r="G9" s="442">
        <v>435</v>
      </c>
      <c r="H9" s="245"/>
    </row>
    <row r="10" spans="1:9" hidden="1" x14ac:dyDescent="0.35">
      <c r="A10" s="440" t="s">
        <v>4458</v>
      </c>
      <c r="B10" s="440" t="s">
        <v>4458</v>
      </c>
      <c r="C10" s="440" t="s">
        <v>4450</v>
      </c>
      <c r="D10" s="441">
        <v>44637</v>
      </c>
      <c r="E10" s="441">
        <v>44777</v>
      </c>
      <c r="F10" s="440" t="s">
        <v>4459</v>
      </c>
      <c r="G10" s="442">
        <v>404</v>
      </c>
      <c r="H10" s="245"/>
    </row>
    <row r="11" spans="1:9" hidden="1" x14ac:dyDescent="0.35">
      <c r="A11" s="440" t="s">
        <v>4460</v>
      </c>
      <c r="B11" s="440" t="s">
        <v>4460</v>
      </c>
      <c r="C11" s="440" t="s">
        <v>4450</v>
      </c>
      <c r="D11" s="441">
        <v>44650</v>
      </c>
      <c r="E11" s="441">
        <v>44777</v>
      </c>
      <c r="F11" s="440" t="s">
        <v>4461</v>
      </c>
      <c r="G11" s="442">
        <v>404</v>
      </c>
      <c r="H11" s="245"/>
    </row>
    <row r="12" spans="1:9" hidden="1" x14ac:dyDescent="0.35">
      <c r="A12" s="440" t="s">
        <v>4462</v>
      </c>
      <c r="B12" s="440" t="s">
        <v>4462</v>
      </c>
      <c r="C12" s="440" t="s">
        <v>4450</v>
      </c>
      <c r="D12" s="441">
        <v>44627</v>
      </c>
      <c r="E12" s="441">
        <v>44777</v>
      </c>
      <c r="F12" s="440">
        <v>65.400000000000006</v>
      </c>
      <c r="G12" s="442">
        <v>404</v>
      </c>
      <c r="H12" s="245"/>
    </row>
    <row r="13" spans="1:9" hidden="1" x14ac:dyDescent="0.35">
      <c r="A13" s="440" t="s">
        <v>4463</v>
      </c>
      <c r="B13" s="440" t="s">
        <v>4463</v>
      </c>
      <c r="C13" s="440" t="s">
        <v>4450</v>
      </c>
      <c r="D13" s="441">
        <v>44628</v>
      </c>
      <c r="E13" s="441">
        <v>44777</v>
      </c>
      <c r="F13" s="440">
        <v>466.83</v>
      </c>
      <c r="G13" s="442">
        <v>404</v>
      </c>
      <c r="H13" s="245"/>
    </row>
    <row r="14" spans="1:9" hidden="1" x14ac:dyDescent="0.35">
      <c r="A14" s="440" t="s">
        <v>4464</v>
      </c>
      <c r="B14" s="440" t="s">
        <v>4464</v>
      </c>
      <c r="C14" s="440" t="s">
        <v>4450</v>
      </c>
      <c r="D14" s="441">
        <v>44697</v>
      </c>
      <c r="E14" s="441">
        <v>44838</v>
      </c>
      <c r="F14" s="440" t="s">
        <v>4465</v>
      </c>
      <c r="G14" s="442">
        <v>343</v>
      </c>
      <c r="H14" s="245"/>
    </row>
    <row r="15" spans="1:9" hidden="1" x14ac:dyDescent="0.35">
      <c r="A15" s="440" t="s">
        <v>4466</v>
      </c>
      <c r="B15" s="440" t="s">
        <v>4466</v>
      </c>
      <c r="C15" s="440" t="s">
        <v>4450</v>
      </c>
      <c r="D15" s="441">
        <v>44735</v>
      </c>
      <c r="E15" s="441">
        <v>44869</v>
      </c>
      <c r="F15" s="440" t="s">
        <v>4467</v>
      </c>
      <c r="G15" s="442">
        <v>312</v>
      </c>
      <c r="H15" s="245"/>
    </row>
    <row r="16" spans="1:9" hidden="1" x14ac:dyDescent="0.35">
      <c r="A16" s="440" t="s">
        <v>4468</v>
      </c>
      <c r="B16" s="440" t="s">
        <v>4468</v>
      </c>
      <c r="C16" s="440" t="s">
        <v>4450</v>
      </c>
      <c r="D16" s="441">
        <v>44736</v>
      </c>
      <c r="E16" s="441">
        <v>44869</v>
      </c>
      <c r="F16" s="440" t="s">
        <v>4469</v>
      </c>
      <c r="G16" s="442">
        <v>312</v>
      </c>
      <c r="H16" s="245"/>
    </row>
    <row r="17" spans="1:8" hidden="1" x14ac:dyDescent="0.35">
      <c r="A17" s="440" t="s">
        <v>4470</v>
      </c>
      <c r="B17" s="440" t="s">
        <v>4470</v>
      </c>
      <c r="C17" s="440" t="s">
        <v>4450</v>
      </c>
      <c r="D17" s="441">
        <v>44741</v>
      </c>
      <c r="E17" s="441">
        <v>44869</v>
      </c>
      <c r="F17" s="440">
        <v>57.7</v>
      </c>
      <c r="G17" s="442">
        <v>312</v>
      </c>
      <c r="H17" s="245"/>
    </row>
    <row r="18" spans="1:8" hidden="1" x14ac:dyDescent="0.35">
      <c r="A18" s="440" t="s">
        <v>4471</v>
      </c>
      <c r="B18" s="440" t="s">
        <v>4471</v>
      </c>
      <c r="C18" s="440" t="s">
        <v>4450</v>
      </c>
      <c r="D18" s="441">
        <v>44748</v>
      </c>
      <c r="E18" s="441">
        <v>44899</v>
      </c>
      <c r="F18" s="440" t="s">
        <v>4472</v>
      </c>
      <c r="G18" s="442">
        <v>282</v>
      </c>
      <c r="H18" s="245"/>
    </row>
    <row r="19" spans="1:8" hidden="1" x14ac:dyDescent="0.35">
      <c r="A19" s="440" t="s">
        <v>4473</v>
      </c>
      <c r="B19" s="440" t="s">
        <v>4473</v>
      </c>
      <c r="C19" s="440" t="s">
        <v>4450</v>
      </c>
      <c r="D19" s="441">
        <v>44748</v>
      </c>
      <c r="E19" s="441">
        <v>44899</v>
      </c>
      <c r="F19" s="440" t="s">
        <v>4472</v>
      </c>
      <c r="G19" s="442">
        <v>282</v>
      </c>
      <c r="H19" s="245"/>
    </row>
    <row r="20" spans="1:8" hidden="1" x14ac:dyDescent="0.35">
      <c r="A20" s="440" t="s">
        <v>4474</v>
      </c>
      <c r="B20" s="440" t="s">
        <v>4474</v>
      </c>
      <c r="C20" s="440" t="s">
        <v>4450</v>
      </c>
      <c r="D20" s="441">
        <v>44748</v>
      </c>
      <c r="E20" s="441">
        <v>44899</v>
      </c>
      <c r="F20" s="440" t="s">
        <v>4472</v>
      </c>
      <c r="G20" s="442">
        <v>282</v>
      </c>
      <c r="H20" s="245"/>
    </row>
    <row r="21" spans="1:8" hidden="1" x14ac:dyDescent="0.35">
      <c r="A21" s="440" t="s">
        <v>4475</v>
      </c>
      <c r="B21" s="440" t="s">
        <v>4475</v>
      </c>
      <c r="C21" s="440" t="s">
        <v>4450</v>
      </c>
      <c r="D21" s="441">
        <v>44748</v>
      </c>
      <c r="E21" s="441">
        <v>44899</v>
      </c>
      <c r="F21" s="440" t="s">
        <v>4472</v>
      </c>
      <c r="G21" s="442">
        <v>282</v>
      </c>
      <c r="H21" s="245"/>
    </row>
    <row r="22" spans="1:8" hidden="1" x14ac:dyDescent="0.35">
      <c r="A22" s="440" t="s">
        <v>4476</v>
      </c>
      <c r="B22" s="440" t="s">
        <v>4476</v>
      </c>
      <c r="C22" s="440" t="s">
        <v>4450</v>
      </c>
      <c r="D22" s="441">
        <v>44748</v>
      </c>
      <c r="E22" s="441">
        <v>44899</v>
      </c>
      <c r="F22" s="440" t="s">
        <v>4472</v>
      </c>
      <c r="G22" s="442">
        <v>282</v>
      </c>
      <c r="H22" s="245"/>
    </row>
    <row r="23" spans="1:8" hidden="1" x14ac:dyDescent="0.35">
      <c r="A23" s="440" t="s">
        <v>4477</v>
      </c>
      <c r="B23" s="440" t="s">
        <v>4477</v>
      </c>
      <c r="C23" s="440" t="s">
        <v>4450</v>
      </c>
      <c r="D23" s="441">
        <v>44757</v>
      </c>
      <c r="E23" s="441">
        <v>44899</v>
      </c>
      <c r="F23" s="440" t="s">
        <v>4478</v>
      </c>
      <c r="G23" s="442">
        <v>282</v>
      </c>
      <c r="H23" s="245"/>
    </row>
    <row r="24" spans="1:8" hidden="1" x14ac:dyDescent="0.35">
      <c r="A24" s="440" t="s">
        <v>4479</v>
      </c>
      <c r="B24" s="440" t="s">
        <v>4479</v>
      </c>
      <c r="C24" s="440" t="s">
        <v>4450</v>
      </c>
      <c r="D24" s="441">
        <v>44760</v>
      </c>
      <c r="E24" s="441">
        <v>44899</v>
      </c>
      <c r="F24" s="440">
        <v>74.19</v>
      </c>
      <c r="G24" s="442">
        <v>282</v>
      </c>
      <c r="H24" s="245"/>
    </row>
    <row r="25" spans="1:8" hidden="1" x14ac:dyDescent="0.35">
      <c r="A25" s="440" t="s">
        <v>4480</v>
      </c>
      <c r="B25" s="440" t="s">
        <v>4480</v>
      </c>
      <c r="C25" s="440" t="s">
        <v>4450</v>
      </c>
      <c r="D25" s="441">
        <v>44753</v>
      </c>
      <c r="E25" s="441">
        <v>44899</v>
      </c>
      <c r="F25" s="440">
        <v>489.26</v>
      </c>
      <c r="G25" s="442">
        <v>282</v>
      </c>
      <c r="H25" s="245"/>
    </row>
    <row r="26" spans="1:8" hidden="1" x14ac:dyDescent="0.35">
      <c r="A26" s="440" t="s">
        <v>4481</v>
      </c>
      <c r="B26" s="440" t="s">
        <v>4481</v>
      </c>
      <c r="C26" s="440" t="s">
        <v>4450</v>
      </c>
      <c r="D26" s="441">
        <v>44760</v>
      </c>
      <c r="E26" s="441">
        <v>44899</v>
      </c>
      <c r="F26" s="440">
        <v>85.98</v>
      </c>
      <c r="G26" s="442">
        <v>282</v>
      </c>
      <c r="H26" s="245"/>
    </row>
    <row r="27" spans="1:8" hidden="1" x14ac:dyDescent="0.35">
      <c r="A27" s="440" t="s">
        <v>4482</v>
      </c>
      <c r="B27" s="440" t="s">
        <v>4482</v>
      </c>
      <c r="C27" s="440" t="s">
        <v>4450</v>
      </c>
      <c r="D27" s="441">
        <v>44790</v>
      </c>
      <c r="E27" s="441">
        <v>44930</v>
      </c>
      <c r="F27" s="440" t="s">
        <v>4483</v>
      </c>
      <c r="G27" s="442">
        <v>251</v>
      </c>
      <c r="H27" s="245"/>
    </row>
    <row r="28" spans="1:8" hidden="1" x14ac:dyDescent="0.35">
      <c r="A28" s="440" t="s">
        <v>4484</v>
      </c>
      <c r="B28" s="440" t="s">
        <v>4484</v>
      </c>
      <c r="C28" s="440" t="s">
        <v>4450</v>
      </c>
      <c r="D28" s="441">
        <v>44802</v>
      </c>
      <c r="E28" s="441">
        <v>44930</v>
      </c>
      <c r="F28" s="440">
        <v>948.97</v>
      </c>
      <c r="G28" s="442">
        <v>251</v>
      </c>
      <c r="H28" s="245"/>
    </row>
    <row r="29" spans="1:8" hidden="1" x14ac:dyDescent="0.35">
      <c r="A29" s="440" t="s">
        <v>4485</v>
      </c>
      <c r="B29" s="440" t="s">
        <v>4485</v>
      </c>
      <c r="C29" s="440" t="s">
        <v>4450</v>
      </c>
      <c r="D29" s="441">
        <v>44803</v>
      </c>
      <c r="E29" s="441">
        <v>44930</v>
      </c>
      <c r="F29" s="440" t="s">
        <v>4486</v>
      </c>
      <c r="G29" s="442">
        <v>251</v>
      </c>
      <c r="H29" s="245"/>
    </row>
    <row r="30" spans="1:8" hidden="1" x14ac:dyDescent="0.35">
      <c r="A30" s="440" t="s">
        <v>4487</v>
      </c>
      <c r="B30" s="440" t="s">
        <v>4487</v>
      </c>
      <c r="C30" s="440" t="s">
        <v>4450</v>
      </c>
      <c r="D30" s="441">
        <v>44812</v>
      </c>
      <c r="E30" s="441">
        <v>44961</v>
      </c>
      <c r="F30" s="440" t="s">
        <v>4488</v>
      </c>
      <c r="G30" s="442">
        <v>220</v>
      </c>
      <c r="H30" s="245"/>
    </row>
    <row r="31" spans="1:8" hidden="1" x14ac:dyDescent="0.35">
      <c r="A31" s="440" t="s">
        <v>4489</v>
      </c>
      <c r="B31" s="440" t="s">
        <v>4489</v>
      </c>
      <c r="C31" s="440" t="s">
        <v>4450</v>
      </c>
      <c r="D31" s="441">
        <v>44813</v>
      </c>
      <c r="E31" s="441">
        <v>44961</v>
      </c>
      <c r="F31" s="440" t="s">
        <v>4490</v>
      </c>
      <c r="G31" s="442">
        <v>220</v>
      </c>
      <c r="H31" s="245"/>
    </row>
    <row r="32" spans="1:8" hidden="1" x14ac:dyDescent="0.35">
      <c r="A32" s="440" t="s">
        <v>4491</v>
      </c>
      <c r="B32" s="440" t="s">
        <v>4491</v>
      </c>
      <c r="C32" s="440" t="s">
        <v>4450</v>
      </c>
      <c r="D32" s="441">
        <v>44813</v>
      </c>
      <c r="E32" s="441">
        <v>44961</v>
      </c>
      <c r="F32" s="440" t="s">
        <v>4492</v>
      </c>
      <c r="G32" s="442">
        <v>220</v>
      </c>
      <c r="H32" s="245"/>
    </row>
    <row r="33" spans="1:8" hidden="1" x14ac:dyDescent="0.35">
      <c r="A33" s="440" t="s">
        <v>4493</v>
      </c>
      <c r="B33" s="440" t="s">
        <v>4493</v>
      </c>
      <c r="C33" s="440" t="s">
        <v>4450</v>
      </c>
      <c r="D33" s="441">
        <v>44818</v>
      </c>
      <c r="E33" s="441">
        <v>44961</v>
      </c>
      <c r="F33" s="440" t="s">
        <v>4494</v>
      </c>
      <c r="G33" s="442">
        <v>220</v>
      </c>
      <c r="H33" s="245"/>
    </row>
    <row r="34" spans="1:8" hidden="1" x14ac:dyDescent="0.35">
      <c r="A34" s="440" t="s">
        <v>4495</v>
      </c>
      <c r="B34" s="440" t="s">
        <v>4495</v>
      </c>
      <c r="C34" s="440" t="s">
        <v>4450</v>
      </c>
      <c r="D34" s="441">
        <v>44840</v>
      </c>
      <c r="E34" s="441">
        <v>44961</v>
      </c>
      <c r="F34" s="440">
        <v>26.36</v>
      </c>
      <c r="G34" s="442">
        <v>220</v>
      </c>
      <c r="H34" s="245"/>
    </row>
    <row r="35" spans="1:8" hidden="1" x14ac:dyDescent="0.35">
      <c r="A35" s="440" t="s">
        <v>4496</v>
      </c>
      <c r="B35" s="440" t="s">
        <v>4496</v>
      </c>
      <c r="C35" s="440" t="s">
        <v>4450</v>
      </c>
      <c r="D35" s="441">
        <v>44820</v>
      </c>
      <c r="E35" s="441">
        <v>44989</v>
      </c>
      <c r="F35" s="440" t="s">
        <v>4497</v>
      </c>
      <c r="G35" s="442">
        <v>192</v>
      </c>
      <c r="H35" s="245"/>
    </row>
    <row r="36" spans="1:8" hidden="1" x14ac:dyDescent="0.35">
      <c r="A36" s="440" t="s">
        <v>4498</v>
      </c>
      <c r="B36" s="440" t="s">
        <v>4498</v>
      </c>
      <c r="C36" s="440" t="s">
        <v>4450</v>
      </c>
      <c r="D36" s="441">
        <v>44837</v>
      </c>
      <c r="E36" s="441">
        <v>44989</v>
      </c>
      <c r="F36" s="440">
        <v>172.73</v>
      </c>
      <c r="G36" s="442">
        <v>192</v>
      </c>
      <c r="H36" s="245"/>
    </row>
    <row r="37" spans="1:8" hidden="1" x14ac:dyDescent="0.35">
      <c r="A37" s="440" t="s">
        <v>4499</v>
      </c>
      <c r="B37" s="440" t="s">
        <v>4499</v>
      </c>
      <c r="C37" s="440" t="s">
        <v>4450</v>
      </c>
      <c r="D37" s="441">
        <v>44837</v>
      </c>
      <c r="E37" s="441">
        <v>44989</v>
      </c>
      <c r="F37" s="440" t="s">
        <v>4500</v>
      </c>
      <c r="G37" s="442">
        <v>192</v>
      </c>
      <c r="H37" s="245"/>
    </row>
    <row r="38" spans="1:8" hidden="1" x14ac:dyDescent="0.35">
      <c r="A38" s="440" t="s">
        <v>4501</v>
      </c>
      <c r="B38" s="440" t="s">
        <v>4501</v>
      </c>
      <c r="C38" s="440" t="s">
        <v>4450</v>
      </c>
      <c r="D38" s="441">
        <v>44840</v>
      </c>
      <c r="E38" s="441">
        <v>44989</v>
      </c>
      <c r="F38" s="440">
        <v>525.38</v>
      </c>
      <c r="G38" s="442">
        <v>192</v>
      </c>
      <c r="H38" s="245"/>
    </row>
    <row r="39" spans="1:8" hidden="1" x14ac:dyDescent="0.35">
      <c r="A39" s="440" t="s">
        <v>4502</v>
      </c>
      <c r="B39" s="440" t="s">
        <v>4502</v>
      </c>
      <c r="C39" s="440" t="s">
        <v>4450</v>
      </c>
      <c r="D39" s="441">
        <v>44840</v>
      </c>
      <c r="E39" s="441">
        <v>44989</v>
      </c>
      <c r="F39" s="440">
        <v>65.239999999999995</v>
      </c>
      <c r="G39" s="442">
        <v>192</v>
      </c>
      <c r="H39" s="245"/>
    </row>
    <row r="40" spans="1:8" hidden="1" x14ac:dyDescent="0.35">
      <c r="A40" s="440" t="s">
        <v>4503</v>
      </c>
      <c r="B40" s="440" t="s">
        <v>4503</v>
      </c>
      <c r="C40" s="440" t="s">
        <v>4450</v>
      </c>
      <c r="D40" s="441">
        <v>44841</v>
      </c>
      <c r="E40" s="441">
        <v>44989</v>
      </c>
      <c r="F40" s="440">
        <v>1.64</v>
      </c>
      <c r="G40" s="442">
        <v>192</v>
      </c>
      <c r="H40" s="245"/>
    </row>
    <row r="41" spans="1:8" hidden="1" x14ac:dyDescent="0.35">
      <c r="A41" s="440" t="s">
        <v>4504</v>
      </c>
      <c r="B41" s="440" t="s">
        <v>4504</v>
      </c>
      <c r="C41" s="440" t="s">
        <v>4505</v>
      </c>
      <c r="D41" s="441">
        <v>44852</v>
      </c>
      <c r="E41" s="441">
        <v>44989</v>
      </c>
      <c r="F41" s="440">
        <v>951.26</v>
      </c>
      <c r="G41" s="442">
        <v>192</v>
      </c>
      <c r="H41" s="245"/>
    </row>
    <row r="42" spans="1:8" hidden="1" x14ac:dyDescent="0.35">
      <c r="A42" s="440" t="s">
        <v>4506</v>
      </c>
      <c r="B42" s="440" t="s">
        <v>4506</v>
      </c>
      <c r="C42" s="440" t="s">
        <v>4450</v>
      </c>
      <c r="D42" s="441">
        <v>44853</v>
      </c>
      <c r="E42" s="441">
        <v>44989</v>
      </c>
      <c r="F42" s="440" t="s">
        <v>4507</v>
      </c>
      <c r="G42" s="442">
        <v>192</v>
      </c>
      <c r="H42" s="245"/>
    </row>
    <row r="43" spans="1:8" hidden="1" x14ac:dyDescent="0.35">
      <c r="A43" s="440" t="s">
        <v>4508</v>
      </c>
      <c r="B43" s="440" t="s">
        <v>4508</v>
      </c>
      <c r="C43" s="440" t="s">
        <v>4450</v>
      </c>
      <c r="D43" s="441">
        <v>44851</v>
      </c>
      <c r="E43" s="441">
        <v>44989</v>
      </c>
      <c r="F43" s="440">
        <v>63.75</v>
      </c>
      <c r="G43" s="442">
        <v>192</v>
      </c>
      <c r="H43" s="245"/>
    </row>
    <row r="44" spans="1:8" hidden="1" x14ac:dyDescent="0.35">
      <c r="A44" s="440" t="s">
        <v>4509</v>
      </c>
      <c r="B44" s="440" t="s">
        <v>4509</v>
      </c>
      <c r="C44" s="440" t="s">
        <v>4450</v>
      </c>
      <c r="D44" s="441">
        <v>44872</v>
      </c>
      <c r="E44" s="441">
        <v>45020</v>
      </c>
      <c r="F44" s="440">
        <v>45.56</v>
      </c>
      <c r="G44" s="442">
        <v>161</v>
      </c>
      <c r="H44" s="245"/>
    </row>
    <row r="45" spans="1:8" hidden="1" x14ac:dyDescent="0.35">
      <c r="A45" s="440" t="s">
        <v>4510</v>
      </c>
      <c r="B45" s="440" t="s">
        <v>4510</v>
      </c>
      <c r="C45" s="440" t="s">
        <v>4450</v>
      </c>
      <c r="D45" s="441">
        <v>44872</v>
      </c>
      <c r="E45" s="441">
        <v>45020</v>
      </c>
      <c r="F45" s="440" t="s">
        <v>4511</v>
      </c>
      <c r="G45" s="442">
        <v>161</v>
      </c>
      <c r="H45" s="245"/>
    </row>
    <row r="46" spans="1:8" hidden="1" x14ac:dyDescent="0.35">
      <c r="A46" s="440" t="s">
        <v>4512</v>
      </c>
      <c r="B46" s="440" t="s">
        <v>4512</v>
      </c>
      <c r="C46" s="440" t="s">
        <v>4450</v>
      </c>
      <c r="D46" s="441">
        <v>44872</v>
      </c>
      <c r="E46" s="441">
        <v>45020</v>
      </c>
      <c r="F46" s="440" t="s">
        <v>4511</v>
      </c>
      <c r="G46" s="442">
        <v>161</v>
      </c>
      <c r="H46" s="245"/>
    </row>
    <row r="47" spans="1:8" hidden="1" x14ac:dyDescent="0.35">
      <c r="A47" s="440" t="s">
        <v>4513</v>
      </c>
      <c r="B47" s="440" t="s">
        <v>4513</v>
      </c>
      <c r="C47" s="440" t="s">
        <v>4450</v>
      </c>
      <c r="D47" s="441">
        <v>44872</v>
      </c>
      <c r="E47" s="441">
        <v>45020</v>
      </c>
      <c r="F47" s="440">
        <v>108.94</v>
      </c>
      <c r="G47" s="442">
        <v>161</v>
      </c>
      <c r="H47" s="245"/>
    </row>
    <row r="48" spans="1:8" hidden="1" x14ac:dyDescent="0.35">
      <c r="A48" s="440" t="s">
        <v>4514</v>
      </c>
      <c r="B48" s="440" t="s">
        <v>4514</v>
      </c>
      <c r="C48" s="440" t="s">
        <v>4450</v>
      </c>
      <c r="D48" s="441">
        <v>44872</v>
      </c>
      <c r="E48" s="441">
        <v>45020</v>
      </c>
      <c r="F48" s="440">
        <v>190.93</v>
      </c>
      <c r="G48" s="442">
        <v>161</v>
      </c>
      <c r="H48" s="245"/>
    </row>
    <row r="49" spans="1:8" hidden="1" x14ac:dyDescent="0.35">
      <c r="A49" s="440" t="s">
        <v>4515</v>
      </c>
      <c r="B49" s="440" t="s">
        <v>4515</v>
      </c>
      <c r="C49" s="440" t="s">
        <v>4450</v>
      </c>
      <c r="D49" s="441">
        <v>44872</v>
      </c>
      <c r="E49" s="441">
        <v>45020</v>
      </c>
      <c r="F49" s="440">
        <v>59.72</v>
      </c>
      <c r="G49" s="442">
        <v>161</v>
      </c>
      <c r="H49" s="245"/>
    </row>
    <row r="50" spans="1:8" hidden="1" x14ac:dyDescent="0.35">
      <c r="A50" s="440" t="s">
        <v>4516</v>
      </c>
      <c r="B50" s="440" t="s">
        <v>4516</v>
      </c>
      <c r="C50" s="440" t="s">
        <v>4450</v>
      </c>
      <c r="D50" s="441">
        <v>44875</v>
      </c>
      <c r="E50" s="441">
        <v>45020</v>
      </c>
      <c r="F50" s="440">
        <v>30.73</v>
      </c>
      <c r="G50" s="442">
        <v>161</v>
      </c>
      <c r="H50" s="245"/>
    </row>
    <row r="51" spans="1:8" hidden="1" x14ac:dyDescent="0.35">
      <c r="A51" s="440" t="s">
        <v>4517</v>
      </c>
      <c r="B51" s="440" t="s">
        <v>4517</v>
      </c>
      <c r="C51" s="440" t="s">
        <v>4450</v>
      </c>
      <c r="D51" s="441">
        <v>44879</v>
      </c>
      <c r="E51" s="441">
        <v>45020</v>
      </c>
      <c r="F51" s="440">
        <v>31.03</v>
      </c>
      <c r="G51" s="442">
        <v>161</v>
      </c>
      <c r="H51" s="245"/>
    </row>
    <row r="52" spans="1:8" hidden="1" x14ac:dyDescent="0.35">
      <c r="A52" s="440" t="s">
        <v>4518</v>
      </c>
      <c r="B52" s="440" t="s">
        <v>4518</v>
      </c>
      <c r="C52" s="440" t="s">
        <v>4450</v>
      </c>
      <c r="D52" s="441">
        <v>44881</v>
      </c>
      <c r="E52" s="441">
        <v>45020</v>
      </c>
      <c r="F52" s="440">
        <v>18.66</v>
      </c>
      <c r="G52" s="442">
        <v>161</v>
      </c>
      <c r="H52" s="245"/>
    </row>
    <row r="53" spans="1:8" hidden="1" x14ac:dyDescent="0.35">
      <c r="A53" s="440" t="s">
        <v>4519</v>
      </c>
      <c r="B53" s="440" t="s">
        <v>4519</v>
      </c>
      <c r="C53" s="440" t="s">
        <v>4450</v>
      </c>
      <c r="D53" s="441">
        <v>44888</v>
      </c>
      <c r="E53" s="441">
        <v>45020</v>
      </c>
      <c r="F53" s="440">
        <v>11.31</v>
      </c>
      <c r="G53" s="442">
        <v>161</v>
      </c>
      <c r="H53" s="245"/>
    </row>
    <row r="54" spans="1:8" hidden="1" x14ac:dyDescent="0.35">
      <c r="A54" s="440" t="s">
        <v>4520</v>
      </c>
      <c r="B54" s="440" t="s">
        <v>4520</v>
      </c>
      <c r="C54" s="440" t="s">
        <v>4450</v>
      </c>
      <c r="D54" s="441">
        <v>44879</v>
      </c>
      <c r="E54" s="441">
        <v>45050</v>
      </c>
      <c r="F54" s="440">
        <v>971.17</v>
      </c>
      <c r="G54" s="442">
        <v>131</v>
      </c>
      <c r="H54" s="245"/>
    </row>
    <row r="55" spans="1:8" hidden="1" x14ac:dyDescent="0.35">
      <c r="A55" s="440" t="s">
        <v>4521</v>
      </c>
      <c r="B55" s="440" t="s">
        <v>4521</v>
      </c>
      <c r="C55" s="440" t="s">
        <v>4450</v>
      </c>
      <c r="D55" s="441">
        <v>44876</v>
      </c>
      <c r="E55" s="441">
        <v>45050</v>
      </c>
      <c r="F55" s="440" t="s">
        <v>4522</v>
      </c>
      <c r="G55" s="442">
        <v>131</v>
      </c>
      <c r="H55" s="245"/>
    </row>
    <row r="56" spans="1:8" hidden="1" x14ac:dyDescent="0.35">
      <c r="A56" s="440" t="s">
        <v>4523</v>
      </c>
      <c r="B56" s="440" t="s">
        <v>4523</v>
      </c>
      <c r="C56" s="440" t="s">
        <v>4450</v>
      </c>
      <c r="D56" s="441">
        <v>44882</v>
      </c>
      <c r="E56" s="441">
        <v>45050</v>
      </c>
      <c r="F56" s="440">
        <v>194.42</v>
      </c>
      <c r="G56" s="442">
        <v>131</v>
      </c>
      <c r="H56" s="245"/>
    </row>
    <row r="57" spans="1:8" hidden="1" x14ac:dyDescent="0.35">
      <c r="A57" s="440" t="s">
        <v>4524</v>
      </c>
      <c r="B57" s="440" t="s">
        <v>4524</v>
      </c>
      <c r="C57" s="440" t="s">
        <v>4450</v>
      </c>
      <c r="D57" s="441">
        <v>44883</v>
      </c>
      <c r="E57" s="441">
        <v>45050</v>
      </c>
      <c r="F57" s="440" t="s">
        <v>4525</v>
      </c>
      <c r="G57" s="442">
        <v>131</v>
      </c>
      <c r="H57" s="245"/>
    </row>
    <row r="58" spans="1:8" hidden="1" x14ac:dyDescent="0.35">
      <c r="A58" s="440" t="s">
        <v>4526</v>
      </c>
      <c r="B58" s="440" t="s">
        <v>4526</v>
      </c>
      <c r="C58" s="440" t="s">
        <v>4450</v>
      </c>
      <c r="D58" s="441">
        <v>44888</v>
      </c>
      <c r="E58" s="441">
        <v>45050</v>
      </c>
      <c r="F58" s="440" t="s">
        <v>4527</v>
      </c>
      <c r="G58" s="442">
        <v>131</v>
      </c>
      <c r="H58" s="245"/>
    </row>
    <row r="59" spans="1:8" hidden="1" x14ac:dyDescent="0.35">
      <c r="A59" s="440" t="s">
        <v>4528</v>
      </c>
      <c r="B59" s="440" t="s">
        <v>4528</v>
      </c>
      <c r="C59" s="440" t="s">
        <v>4450</v>
      </c>
      <c r="D59" s="441">
        <v>44895</v>
      </c>
      <c r="E59" s="441">
        <v>45050</v>
      </c>
      <c r="F59" s="440" t="s">
        <v>4529</v>
      </c>
      <c r="G59" s="442">
        <v>131</v>
      </c>
      <c r="H59" s="245"/>
    </row>
    <row r="60" spans="1:8" hidden="1" x14ac:dyDescent="0.35">
      <c r="A60" s="440" t="s">
        <v>4530</v>
      </c>
      <c r="B60" s="440" t="s">
        <v>4530</v>
      </c>
      <c r="C60" s="440" t="s">
        <v>4450</v>
      </c>
      <c r="D60" s="441">
        <v>44908</v>
      </c>
      <c r="E60" s="441">
        <v>45050</v>
      </c>
      <c r="F60" s="440">
        <v>944.99</v>
      </c>
      <c r="G60" s="442">
        <v>131</v>
      </c>
      <c r="H60" s="245"/>
    </row>
    <row r="61" spans="1:8" hidden="1" x14ac:dyDescent="0.35">
      <c r="A61" s="440" t="s">
        <v>4531</v>
      </c>
      <c r="B61" s="440" t="s">
        <v>4531</v>
      </c>
      <c r="C61" s="440" t="s">
        <v>4450</v>
      </c>
      <c r="D61" s="441">
        <v>44917</v>
      </c>
      <c r="E61" s="441">
        <v>45050</v>
      </c>
      <c r="F61" s="440">
        <v>258.52</v>
      </c>
      <c r="G61" s="442">
        <v>131</v>
      </c>
      <c r="H61" s="245"/>
    </row>
    <row r="62" spans="1:8" hidden="1" x14ac:dyDescent="0.35">
      <c r="A62" s="440" t="s">
        <v>4532</v>
      </c>
      <c r="B62" s="440" t="s">
        <v>4532</v>
      </c>
      <c r="C62" s="440" t="s">
        <v>4450</v>
      </c>
      <c r="D62" s="441">
        <v>44918</v>
      </c>
      <c r="E62" s="441">
        <v>45050</v>
      </c>
      <c r="F62" s="440" t="s">
        <v>4533</v>
      </c>
      <c r="G62" s="442">
        <v>131</v>
      </c>
      <c r="H62" s="245"/>
    </row>
    <row r="63" spans="1:8" hidden="1" x14ac:dyDescent="0.35">
      <c r="A63" s="440" t="s">
        <v>4534</v>
      </c>
      <c r="B63" s="440" t="s">
        <v>4534</v>
      </c>
      <c r="C63" s="440" t="s">
        <v>4450</v>
      </c>
      <c r="D63" s="441">
        <v>44922</v>
      </c>
      <c r="E63" s="441">
        <v>45050</v>
      </c>
      <c r="F63" s="440" t="s">
        <v>4535</v>
      </c>
      <c r="G63" s="442">
        <v>131</v>
      </c>
      <c r="H63" s="245"/>
    </row>
    <row r="64" spans="1:8" hidden="1" x14ac:dyDescent="0.35">
      <c r="A64" s="440" t="s">
        <v>4536</v>
      </c>
      <c r="B64" s="440" t="s">
        <v>4536</v>
      </c>
      <c r="C64" s="440" t="s">
        <v>4450</v>
      </c>
      <c r="D64" s="441">
        <v>44922</v>
      </c>
      <c r="E64" s="441">
        <v>45050</v>
      </c>
      <c r="F64" s="440" t="s">
        <v>4535</v>
      </c>
      <c r="G64" s="442">
        <v>131</v>
      </c>
      <c r="H64" s="245"/>
    </row>
    <row r="65" spans="1:9" hidden="1" x14ac:dyDescent="0.35">
      <c r="A65" s="440" t="s">
        <v>4537</v>
      </c>
      <c r="B65" s="440" t="s">
        <v>4537</v>
      </c>
      <c r="C65" s="440" t="s">
        <v>4450</v>
      </c>
      <c r="D65" s="441">
        <v>44921</v>
      </c>
      <c r="E65" s="441">
        <v>45050</v>
      </c>
      <c r="F65" s="440">
        <v>51.11</v>
      </c>
      <c r="G65" s="442">
        <v>131</v>
      </c>
      <c r="H65" s="245"/>
    </row>
    <row r="66" spans="1:9" x14ac:dyDescent="0.35">
      <c r="A66" s="440" t="s">
        <v>4538</v>
      </c>
      <c r="B66" s="440" t="s">
        <v>4538</v>
      </c>
      <c r="C66" s="440" t="s">
        <v>4450</v>
      </c>
      <c r="D66" s="441">
        <v>44929</v>
      </c>
      <c r="E66" s="441">
        <v>45050</v>
      </c>
      <c r="F66" s="440">
        <v>30.36</v>
      </c>
      <c r="G66" s="442">
        <v>131</v>
      </c>
      <c r="H66" s="245" t="e">
        <f>VLOOKUP(B66,#REF!,2,FALSE)</f>
        <v>#REF!</v>
      </c>
      <c r="I66" t="e">
        <f>VLOOKUP(B66,#REF!,29,FALSE)</f>
        <v>#REF!</v>
      </c>
    </row>
    <row r="67" spans="1:9" x14ac:dyDescent="0.35">
      <c r="A67" s="440" t="s">
        <v>4539</v>
      </c>
      <c r="B67" s="440" t="s">
        <v>4539</v>
      </c>
      <c r="C67" s="440" t="s">
        <v>4450</v>
      </c>
      <c r="D67" s="441">
        <v>44945</v>
      </c>
      <c r="E67" s="441">
        <v>45081</v>
      </c>
      <c r="F67" s="440">
        <v>30.32</v>
      </c>
      <c r="G67" s="442">
        <v>100</v>
      </c>
      <c r="H67" s="245" t="e">
        <f>VLOOKUP(B67,#REF!,2,FALSE)</f>
        <v>#REF!</v>
      </c>
      <c r="I67" t="e">
        <f>VLOOKUP(B67,#REF!,29,FALSE)</f>
        <v>#REF!</v>
      </c>
    </row>
    <row r="68" spans="1:9" x14ac:dyDescent="0.35">
      <c r="A68" s="440">
        <v>1025</v>
      </c>
      <c r="B68" s="440">
        <v>171112</v>
      </c>
      <c r="C68" s="440" t="s">
        <v>4450</v>
      </c>
      <c r="D68" s="441">
        <v>44972</v>
      </c>
      <c r="E68" s="441">
        <v>45111</v>
      </c>
      <c r="F68" s="440">
        <v>883.97</v>
      </c>
      <c r="G68" s="442">
        <v>70</v>
      </c>
      <c r="H68" s="245" t="e">
        <f>VLOOKUP(B68,#REF!,2,FALSE)</f>
        <v>#REF!</v>
      </c>
      <c r="I68" t="e">
        <f>VLOOKUP(B68,#REF!,29,FALSE)</f>
        <v>#REF!</v>
      </c>
    </row>
    <row r="69" spans="1:9" x14ac:dyDescent="0.35">
      <c r="A69" s="440">
        <v>1026</v>
      </c>
      <c r="B69" s="440">
        <v>171240</v>
      </c>
      <c r="C69" s="440" t="s">
        <v>4450</v>
      </c>
      <c r="D69" s="441">
        <v>44972</v>
      </c>
      <c r="E69" s="441">
        <v>45111</v>
      </c>
      <c r="F69" s="440">
        <v>243.81</v>
      </c>
      <c r="G69" s="442">
        <v>70</v>
      </c>
      <c r="H69" s="245" t="e">
        <f>VLOOKUP(B69,#REF!,2,FALSE)</f>
        <v>#REF!</v>
      </c>
      <c r="I69" t="e">
        <f>VLOOKUP(B69,#REF!,29,FALSE)</f>
        <v>#REF!</v>
      </c>
    </row>
    <row r="70" spans="1:9" x14ac:dyDescent="0.35">
      <c r="A70" s="440">
        <v>1027</v>
      </c>
      <c r="B70" s="440">
        <v>171250</v>
      </c>
      <c r="C70" s="440" t="s">
        <v>4450</v>
      </c>
      <c r="D70" s="441">
        <v>44972</v>
      </c>
      <c r="E70" s="441">
        <v>45111</v>
      </c>
      <c r="F70" s="440">
        <v>2984.13</v>
      </c>
      <c r="G70" s="442">
        <v>70</v>
      </c>
      <c r="H70" s="245" t="e">
        <f>VLOOKUP(B70,#REF!,2,FALSE)</f>
        <v>#REF!</v>
      </c>
      <c r="I70" t="e">
        <f>VLOOKUP(B70,#REF!,29,FALSE)</f>
        <v>#REF!</v>
      </c>
    </row>
    <row r="71" spans="1:9" x14ac:dyDescent="0.35">
      <c r="A71" s="440">
        <v>1028</v>
      </c>
      <c r="B71" s="440">
        <v>171259</v>
      </c>
      <c r="C71" s="440" t="s">
        <v>4450</v>
      </c>
      <c r="D71" s="441">
        <v>44972</v>
      </c>
      <c r="E71" s="441">
        <v>45111</v>
      </c>
      <c r="F71" s="440">
        <v>2862.23</v>
      </c>
      <c r="G71" s="442">
        <v>70</v>
      </c>
      <c r="H71" s="245" t="e">
        <f>VLOOKUP(B71,#REF!,2,FALSE)</f>
        <v>#REF!</v>
      </c>
      <c r="I71" t="e">
        <f>VLOOKUP(B71,#REF!,29,FALSE)</f>
        <v>#REF!</v>
      </c>
    </row>
    <row r="72" spans="1:9" x14ac:dyDescent="0.35">
      <c r="A72" s="440">
        <v>1029</v>
      </c>
      <c r="B72" s="440">
        <v>171267</v>
      </c>
      <c r="C72" s="440" t="s">
        <v>4450</v>
      </c>
      <c r="D72" s="441">
        <v>44972</v>
      </c>
      <c r="E72" s="441">
        <v>45111</v>
      </c>
      <c r="F72" s="440">
        <v>182.85</v>
      </c>
      <c r="G72" s="442">
        <v>70</v>
      </c>
      <c r="H72" s="245" t="e">
        <f>VLOOKUP(B72,#REF!,2,FALSE)</f>
        <v>#REF!</v>
      </c>
      <c r="I72" t="e">
        <f>VLOOKUP(B72,#REF!,29,FALSE)</f>
        <v>#REF!</v>
      </c>
    </row>
    <row r="73" spans="1:9" x14ac:dyDescent="0.35">
      <c r="A73" s="440">
        <v>1030</v>
      </c>
      <c r="B73" s="440">
        <v>171270</v>
      </c>
      <c r="C73" s="440" t="s">
        <v>4450</v>
      </c>
      <c r="D73" s="441">
        <v>44972</v>
      </c>
      <c r="E73" s="441">
        <v>45111</v>
      </c>
      <c r="F73" s="440">
        <v>2374.6</v>
      </c>
      <c r="G73" s="442">
        <v>70</v>
      </c>
      <c r="H73" s="245" t="e">
        <f>VLOOKUP(B73,#REF!,2,FALSE)</f>
        <v>#REF!</v>
      </c>
      <c r="I73" t="e">
        <f>VLOOKUP(B73,#REF!,29,FALSE)</f>
        <v>#REF!</v>
      </c>
    </row>
    <row r="74" spans="1:9" x14ac:dyDescent="0.35">
      <c r="A74" s="440">
        <v>1039</v>
      </c>
      <c r="B74" s="440">
        <v>171394</v>
      </c>
      <c r="C74" s="440" t="s">
        <v>4450</v>
      </c>
      <c r="D74" s="441">
        <v>44972</v>
      </c>
      <c r="E74" s="441">
        <v>45111</v>
      </c>
      <c r="F74" s="440">
        <v>4393.5200000000004</v>
      </c>
      <c r="G74" s="442">
        <v>70</v>
      </c>
      <c r="H74" s="245" t="e">
        <f>VLOOKUP(B74,#REF!,2,FALSE)</f>
        <v>#REF!</v>
      </c>
      <c r="I74" t="e">
        <f>VLOOKUP(B74,#REF!,29,FALSE)</f>
        <v>#REF!</v>
      </c>
    </row>
    <row r="75" spans="1:9" x14ac:dyDescent="0.35">
      <c r="A75" s="440">
        <v>1040</v>
      </c>
      <c r="B75" s="440">
        <v>171396</v>
      </c>
      <c r="C75" s="440" t="s">
        <v>4450</v>
      </c>
      <c r="D75" s="441">
        <v>44972</v>
      </c>
      <c r="E75" s="441">
        <v>45111</v>
      </c>
      <c r="F75" s="440">
        <v>4017.27</v>
      </c>
      <c r="G75" s="442">
        <v>70</v>
      </c>
      <c r="H75" s="245" t="e">
        <f>VLOOKUP(B75,#REF!,2,FALSE)</f>
        <v>#REF!</v>
      </c>
      <c r="I75" t="e">
        <f>VLOOKUP(B75,#REF!,29,FALSE)</f>
        <v>#REF!</v>
      </c>
    </row>
    <row r="76" spans="1:9" x14ac:dyDescent="0.35">
      <c r="A76" s="440">
        <v>1055</v>
      </c>
      <c r="B76" s="440">
        <v>9048</v>
      </c>
      <c r="C76" s="440" t="s">
        <v>4450</v>
      </c>
      <c r="D76" s="441">
        <v>44972</v>
      </c>
      <c r="E76" s="441">
        <v>45111</v>
      </c>
      <c r="F76" s="440">
        <v>287.99</v>
      </c>
      <c r="G76" s="442">
        <v>70</v>
      </c>
      <c r="H76" s="245" t="e">
        <f>VLOOKUP(B76,#REF!,2,FALSE)</f>
        <v>#REF!</v>
      </c>
      <c r="I76" t="e">
        <f>VLOOKUP(B76,#REF!,29,FALSE)</f>
        <v>#REF!</v>
      </c>
    </row>
    <row r="77" spans="1:9" x14ac:dyDescent="0.35">
      <c r="A77" s="440">
        <v>1080</v>
      </c>
      <c r="B77" s="440">
        <v>9083</v>
      </c>
      <c r="C77" s="440" t="s">
        <v>4450</v>
      </c>
      <c r="D77" s="441">
        <v>44973</v>
      </c>
      <c r="E77" s="441">
        <v>45111</v>
      </c>
      <c r="F77" s="440">
        <v>29.67</v>
      </c>
      <c r="G77" s="442">
        <v>70</v>
      </c>
      <c r="H77" s="245" t="e">
        <f>VLOOKUP(B77,#REF!,2,FALSE)</f>
        <v>#REF!</v>
      </c>
      <c r="I77" t="e">
        <f>VLOOKUP(B77,#REF!,29,FALSE)</f>
        <v>#REF!</v>
      </c>
    </row>
    <row r="78" spans="1:9" x14ac:dyDescent="0.35">
      <c r="A78" s="440">
        <v>3566</v>
      </c>
      <c r="B78" s="440">
        <v>171825</v>
      </c>
      <c r="C78" s="440" t="s">
        <v>4450</v>
      </c>
      <c r="D78" s="441">
        <v>45003</v>
      </c>
      <c r="E78" s="441">
        <v>45142</v>
      </c>
      <c r="F78" s="440">
        <v>3981.33</v>
      </c>
      <c r="G78" s="442">
        <v>39</v>
      </c>
      <c r="H78" s="245" t="e">
        <f>VLOOKUP(B78,#REF!,2,FALSE)</f>
        <v>#REF!</v>
      </c>
      <c r="I78" t="e">
        <f>VLOOKUP(B78,#REF!,29,FALSE)</f>
        <v>#REF!</v>
      </c>
    </row>
    <row r="79" spans="1:9" x14ac:dyDescent="0.35">
      <c r="A79" s="440">
        <v>3567</v>
      </c>
      <c r="B79" s="440">
        <v>171826</v>
      </c>
      <c r="C79" s="440" t="s">
        <v>4450</v>
      </c>
      <c r="D79" s="441">
        <v>45003</v>
      </c>
      <c r="E79" s="441">
        <v>45142</v>
      </c>
      <c r="F79" s="440">
        <v>4030.75</v>
      </c>
      <c r="G79" s="442">
        <v>39</v>
      </c>
      <c r="H79" s="245" t="e">
        <f>VLOOKUP(B79,#REF!,2,FALSE)</f>
        <v>#REF!</v>
      </c>
      <c r="I79" t="e">
        <f>VLOOKUP(B79,#REF!,29,FALSE)</f>
        <v>#REF!</v>
      </c>
    </row>
    <row r="80" spans="1:9" x14ac:dyDescent="0.35">
      <c r="A80" s="440">
        <v>3581</v>
      </c>
      <c r="B80" s="440">
        <v>173741</v>
      </c>
      <c r="C80" s="440" t="s">
        <v>4450</v>
      </c>
      <c r="D80" s="441">
        <v>45003</v>
      </c>
      <c r="E80" s="441">
        <v>45142</v>
      </c>
      <c r="F80" s="440">
        <v>35.380000000000003</v>
      </c>
      <c r="G80" s="442">
        <v>39</v>
      </c>
      <c r="H80" s="245" t="e">
        <f>VLOOKUP(B80,#REF!,2,FALSE)</f>
        <v>#REF!</v>
      </c>
      <c r="I80" t="e">
        <f>VLOOKUP(B80,#REF!,29,FALSE)</f>
        <v>#REF!</v>
      </c>
    </row>
    <row r="81" spans="1:9" x14ac:dyDescent="0.35">
      <c r="A81" s="440">
        <v>3604</v>
      </c>
      <c r="B81" s="440">
        <v>174615</v>
      </c>
      <c r="C81" s="440" t="s">
        <v>4450</v>
      </c>
      <c r="D81" s="441">
        <v>45003</v>
      </c>
      <c r="E81" s="441">
        <v>45142</v>
      </c>
      <c r="F81" s="440">
        <v>975.24</v>
      </c>
      <c r="G81" s="442">
        <v>39</v>
      </c>
      <c r="H81" s="245" t="e">
        <f>VLOOKUP(B81,#REF!,2,FALSE)</f>
        <v>#REF!</v>
      </c>
      <c r="I81" t="e">
        <f>VLOOKUP(B81,#REF!,29,FALSE)</f>
        <v>#REF!</v>
      </c>
    </row>
    <row r="82" spans="1:9" x14ac:dyDescent="0.35">
      <c r="A82" s="440">
        <v>3606</v>
      </c>
      <c r="B82" s="440">
        <v>174628</v>
      </c>
      <c r="C82" s="440" t="s">
        <v>4450</v>
      </c>
      <c r="D82" s="441">
        <v>45003</v>
      </c>
      <c r="E82" s="441">
        <v>45142</v>
      </c>
      <c r="F82" s="440">
        <v>11287.39</v>
      </c>
      <c r="G82" s="442">
        <v>39</v>
      </c>
      <c r="H82" s="245" t="e">
        <f>VLOOKUP(B82,#REF!,2,FALSE)</f>
        <v>#REF!</v>
      </c>
      <c r="I82" t="e">
        <f>VLOOKUP(B82,#REF!,29,FALSE)</f>
        <v>#REF!</v>
      </c>
    </row>
    <row r="83" spans="1:9" x14ac:dyDescent="0.35">
      <c r="A83" s="440">
        <v>3607</v>
      </c>
      <c r="B83" s="440">
        <v>174648</v>
      </c>
      <c r="C83" s="440" t="s">
        <v>4450</v>
      </c>
      <c r="D83" s="441">
        <v>45003</v>
      </c>
      <c r="E83" s="441">
        <v>45142</v>
      </c>
      <c r="F83" s="440">
        <v>5750.87</v>
      </c>
      <c r="G83" s="442">
        <v>39</v>
      </c>
      <c r="H83" s="245" t="e">
        <f>VLOOKUP(B83,#REF!,2,FALSE)</f>
        <v>#REF!</v>
      </c>
      <c r="I83" t="e">
        <f>VLOOKUP(B83,#REF!,29,FALSE)</f>
        <v>#REF!</v>
      </c>
    </row>
    <row r="84" spans="1:9" x14ac:dyDescent="0.35">
      <c r="A84" s="440">
        <v>3657</v>
      </c>
      <c r="B84" s="440">
        <v>9341</v>
      </c>
      <c r="C84" s="440" t="s">
        <v>4450</v>
      </c>
      <c r="D84" s="441">
        <v>45003</v>
      </c>
      <c r="E84" s="441">
        <v>45142</v>
      </c>
      <c r="F84" s="440">
        <v>26.31</v>
      </c>
      <c r="G84" s="442">
        <v>39</v>
      </c>
      <c r="H84" s="245" t="e">
        <f>VLOOKUP(B84,#REF!,2,FALSE)</f>
        <v>#REF!</v>
      </c>
      <c r="I84" t="e">
        <f>VLOOKUP(B84,#REF!,29,FALSE)</f>
        <v>#REF!</v>
      </c>
    </row>
    <row r="85" spans="1:9" x14ac:dyDescent="0.35">
      <c r="A85" s="440">
        <v>3658</v>
      </c>
      <c r="B85" s="440">
        <v>9342</v>
      </c>
      <c r="C85" s="440" t="s">
        <v>4450</v>
      </c>
      <c r="D85" s="441">
        <v>45003</v>
      </c>
      <c r="E85" s="441">
        <v>45142</v>
      </c>
      <c r="F85" s="440">
        <v>25.4</v>
      </c>
      <c r="G85" s="442">
        <v>39</v>
      </c>
      <c r="H85" s="245" t="e">
        <f>VLOOKUP(B85,#REF!,2,FALSE)</f>
        <v>#REF!</v>
      </c>
      <c r="I85" t="e">
        <f>VLOOKUP(B85,#REF!,29,FALSE)</f>
        <v>#REF!</v>
      </c>
    </row>
    <row r="86" spans="1:9" x14ac:dyDescent="0.35">
      <c r="A86" s="440">
        <v>3662</v>
      </c>
      <c r="B86" s="440">
        <v>9350</v>
      </c>
      <c r="C86" s="440" t="s">
        <v>4450</v>
      </c>
      <c r="D86" s="441">
        <v>45003</v>
      </c>
      <c r="E86" s="441">
        <v>45142</v>
      </c>
      <c r="F86" s="440">
        <v>29.68</v>
      </c>
      <c r="G86" s="442">
        <v>39</v>
      </c>
      <c r="H86" s="245" t="e">
        <f>VLOOKUP(B86,#REF!,2,FALSE)</f>
        <v>#REF!</v>
      </c>
      <c r="I86" t="e">
        <f>VLOOKUP(B86,#REF!,29,FALSE)</f>
        <v>#REF!</v>
      </c>
    </row>
    <row r="87" spans="1:9" x14ac:dyDescent="0.35">
      <c r="A87" s="440">
        <v>3676</v>
      </c>
      <c r="B87" s="440">
        <v>9403</v>
      </c>
      <c r="C87" s="440" t="s">
        <v>4450</v>
      </c>
      <c r="D87" s="441">
        <v>45003</v>
      </c>
      <c r="E87" s="441">
        <v>45142</v>
      </c>
      <c r="F87" s="440">
        <v>139.66</v>
      </c>
      <c r="G87" s="442">
        <v>39</v>
      </c>
      <c r="H87" s="245" t="e">
        <f>VLOOKUP(B87,#REF!,2,FALSE)</f>
        <v>#REF!</v>
      </c>
      <c r="I87" t="e">
        <f>VLOOKUP(B87,#REF!,29,FALSE)</f>
        <v>#REF!</v>
      </c>
    </row>
    <row r="88" spans="1:9" x14ac:dyDescent="0.35">
      <c r="A88" s="440">
        <v>3843</v>
      </c>
      <c r="B88" s="440">
        <v>170770</v>
      </c>
      <c r="C88" s="440" t="s">
        <v>4450</v>
      </c>
      <c r="D88" s="441">
        <v>45006</v>
      </c>
      <c r="E88" s="441">
        <v>45142</v>
      </c>
      <c r="F88" s="440">
        <v>883.97</v>
      </c>
      <c r="G88" s="442">
        <v>39</v>
      </c>
      <c r="H88" s="245" t="e">
        <f>VLOOKUP(B88,#REF!,2,FALSE)</f>
        <v>#REF!</v>
      </c>
      <c r="I88" t="e">
        <f>VLOOKUP(B88,#REF!,29,FALSE)</f>
        <v>#REF!</v>
      </c>
    </row>
    <row r="89" spans="1:9" x14ac:dyDescent="0.35">
      <c r="A89" s="440">
        <v>3844</v>
      </c>
      <c r="B89" s="440">
        <v>171727</v>
      </c>
      <c r="C89" s="440" t="s">
        <v>4450</v>
      </c>
      <c r="D89" s="441">
        <v>45006</v>
      </c>
      <c r="E89" s="441">
        <v>45142</v>
      </c>
      <c r="F89" s="440">
        <v>2246.1999999999998</v>
      </c>
      <c r="G89" s="442">
        <v>39</v>
      </c>
      <c r="H89" s="245" t="e">
        <f>VLOOKUP(B89,#REF!,2,FALSE)</f>
        <v>#REF!</v>
      </c>
      <c r="I89" t="e">
        <f>VLOOKUP(B89,#REF!,29,FALSE)</f>
        <v>#REF!</v>
      </c>
    </row>
    <row r="90" spans="1:9" x14ac:dyDescent="0.35">
      <c r="A90" s="440">
        <v>3856</v>
      </c>
      <c r="B90" s="440">
        <v>172002</v>
      </c>
      <c r="C90" s="440" t="s">
        <v>4450</v>
      </c>
      <c r="D90" s="441">
        <v>45006</v>
      </c>
      <c r="E90" s="441">
        <v>45142</v>
      </c>
      <c r="F90" s="440">
        <v>3164.28</v>
      </c>
      <c r="G90" s="442">
        <v>39</v>
      </c>
      <c r="H90" s="245" t="e">
        <f>VLOOKUP(B90,#REF!,2,FALSE)</f>
        <v>#REF!</v>
      </c>
      <c r="I90" t="e">
        <f>VLOOKUP(B90,#REF!,29,FALSE)</f>
        <v>#REF!</v>
      </c>
    </row>
    <row r="91" spans="1:9" x14ac:dyDescent="0.35">
      <c r="A91" s="440">
        <v>3859</v>
      </c>
      <c r="B91" s="440">
        <v>172024</v>
      </c>
      <c r="C91" s="440" t="s">
        <v>4450</v>
      </c>
      <c r="D91" s="441">
        <v>45006</v>
      </c>
      <c r="E91" s="441">
        <v>45142</v>
      </c>
      <c r="F91" s="440">
        <v>2907.31</v>
      </c>
      <c r="G91" s="442">
        <v>39</v>
      </c>
      <c r="H91" s="245" t="e">
        <f>VLOOKUP(B91,#REF!,2,FALSE)</f>
        <v>#REF!</v>
      </c>
      <c r="I91" t="e">
        <f>VLOOKUP(B91,#REF!,29,FALSE)</f>
        <v>#REF!</v>
      </c>
    </row>
    <row r="92" spans="1:9" x14ac:dyDescent="0.35">
      <c r="A92" s="440">
        <v>3865</v>
      </c>
      <c r="B92" s="440">
        <v>172288</v>
      </c>
      <c r="C92" s="440" t="s">
        <v>4450</v>
      </c>
      <c r="D92" s="441">
        <v>45006</v>
      </c>
      <c r="E92" s="441">
        <v>45142</v>
      </c>
      <c r="F92" s="440">
        <v>3164.28</v>
      </c>
      <c r="G92" s="442">
        <v>39</v>
      </c>
      <c r="H92" s="245" t="e">
        <f>VLOOKUP(B92,#REF!,2,FALSE)</f>
        <v>#REF!</v>
      </c>
      <c r="I92" t="e">
        <f>VLOOKUP(B92,#REF!,29,FALSE)</f>
        <v>#REF!</v>
      </c>
    </row>
    <row r="93" spans="1:9" x14ac:dyDescent="0.35">
      <c r="A93" s="440">
        <v>3866</v>
      </c>
      <c r="B93" s="440">
        <v>172291</v>
      </c>
      <c r="C93" s="440" t="s">
        <v>4450</v>
      </c>
      <c r="D93" s="441">
        <v>45006</v>
      </c>
      <c r="E93" s="441">
        <v>45142</v>
      </c>
      <c r="F93" s="440">
        <v>3164.28</v>
      </c>
      <c r="G93" s="442">
        <v>39</v>
      </c>
      <c r="H93" s="245" t="e">
        <f>VLOOKUP(B93,#REF!,2,FALSE)</f>
        <v>#REF!</v>
      </c>
      <c r="I93" t="e">
        <f>VLOOKUP(B93,#REF!,29,FALSE)</f>
        <v>#REF!</v>
      </c>
    </row>
    <row r="94" spans="1:9" x14ac:dyDescent="0.35">
      <c r="A94" s="440">
        <v>3877</v>
      </c>
      <c r="B94" s="440">
        <v>173348</v>
      </c>
      <c r="C94" s="440" t="s">
        <v>4450</v>
      </c>
      <c r="D94" s="441">
        <v>45006</v>
      </c>
      <c r="E94" s="441">
        <v>45142</v>
      </c>
      <c r="F94" s="440">
        <v>975.24</v>
      </c>
      <c r="G94" s="442">
        <v>39</v>
      </c>
      <c r="H94" s="245" t="e">
        <f>VLOOKUP(B94,#REF!,2,FALSE)</f>
        <v>#REF!</v>
      </c>
      <c r="I94" t="e">
        <f>VLOOKUP(B94,#REF!,29,FALSE)</f>
        <v>#REF!</v>
      </c>
    </row>
    <row r="95" spans="1:9" x14ac:dyDescent="0.35">
      <c r="A95" s="440">
        <v>3882</v>
      </c>
      <c r="B95" s="440">
        <v>173610</v>
      </c>
      <c r="C95" s="440" t="s">
        <v>4450</v>
      </c>
      <c r="D95" s="441">
        <v>45006</v>
      </c>
      <c r="E95" s="441">
        <v>45142</v>
      </c>
      <c r="F95" s="440">
        <v>2063.4899999999998</v>
      </c>
      <c r="G95" s="442">
        <v>39</v>
      </c>
      <c r="H95" s="245" t="e">
        <f>VLOOKUP(B95,#REF!,2,FALSE)</f>
        <v>#REF!</v>
      </c>
      <c r="I95" t="e">
        <f>VLOOKUP(B95,#REF!,29,FALSE)</f>
        <v>#REF!</v>
      </c>
    </row>
    <row r="96" spans="1:9" x14ac:dyDescent="0.35">
      <c r="A96" s="440">
        <v>3887</v>
      </c>
      <c r="B96" s="440">
        <v>172201</v>
      </c>
      <c r="C96" s="440" t="s">
        <v>4450</v>
      </c>
      <c r="D96" s="441">
        <v>45006</v>
      </c>
      <c r="E96" s="441">
        <v>45142</v>
      </c>
      <c r="F96" s="440">
        <v>2322.7199999999998</v>
      </c>
      <c r="G96" s="442">
        <v>39</v>
      </c>
      <c r="H96" s="245" t="e">
        <f>VLOOKUP(B96,#REF!,2,FALSE)</f>
        <v>#REF!</v>
      </c>
      <c r="I96" t="e">
        <f>VLOOKUP(B96,#REF!,29,FALSE)</f>
        <v>#REF!</v>
      </c>
    </row>
    <row r="97" spans="1:9" x14ac:dyDescent="0.35">
      <c r="A97" s="440">
        <v>3889</v>
      </c>
      <c r="B97" s="440">
        <v>173828</v>
      </c>
      <c r="C97" s="440" t="s">
        <v>4450</v>
      </c>
      <c r="D97" s="441">
        <v>45006</v>
      </c>
      <c r="E97" s="441">
        <v>45142</v>
      </c>
      <c r="F97" s="440">
        <v>4586.1000000000004</v>
      </c>
      <c r="G97" s="442">
        <v>39</v>
      </c>
      <c r="H97" s="245" t="e">
        <f>VLOOKUP(B97,#REF!,2,FALSE)</f>
        <v>#REF!</v>
      </c>
      <c r="I97" t="e">
        <f>VLOOKUP(B97,#REF!,29,FALSE)</f>
        <v>#REF!</v>
      </c>
    </row>
    <row r="98" spans="1:9" x14ac:dyDescent="0.35">
      <c r="A98" s="440">
        <v>3910</v>
      </c>
      <c r="B98" s="440">
        <v>9282</v>
      </c>
      <c r="C98" s="440" t="s">
        <v>4450</v>
      </c>
      <c r="D98" s="441">
        <v>45006</v>
      </c>
      <c r="E98" s="441">
        <v>45142</v>
      </c>
      <c r="F98" s="440">
        <v>212.06</v>
      </c>
      <c r="G98" s="442">
        <v>39</v>
      </c>
      <c r="H98" s="245" t="e">
        <f>VLOOKUP(B98,#REF!,2,FALSE)</f>
        <v>#REF!</v>
      </c>
      <c r="I98" t="e">
        <f>VLOOKUP(B98,#REF!,29,FALSE)</f>
        <v>#REF!</v>
      </c>
    </row>
    <row r="99" spans="1:9" x14ac:dyDescent="0.35">
      <c r="A99" s="440">
        <v>4445</v>
      </c>
      <c r="B99" s="440">
        <v>9462</v>
      </c>
      <c r="C99" s="440" t="s">
        <v>4450</v>
      </c>
      <c r="D99" s="441">
        <v>45012</v>
      </c>
      <c r="E99" s="441">
        <v>45142</v>
      </c>
      <c r="F99" s="440">
        <v>95.03</v>
      </c>
      <c r="G99" s="442">
        <v>39</v>
      </c>
      <c r="H99" s="245" t="e">
        <f>VLOOKUP(B99,#REF!,2,FALSE)</f>
        <v>#REF!</v>
      </c>
      <c r="I99" t="e">
        <f>VLOOKUP(B99,#REF!,29,FALSE)</f>
        <v>#REF!</v>
      </c>
    </row>
    <row r="100" spans="1:9" x14ac:dyDescent="0.35">
      <c r="A100" s="440">
        <v>4611</v>
      </c>
      <c r="B100" s="440">
        <v>175815</v>
      </c>
      <c r="C100" s="440" t="s">
        <v>4450</v>
      </c>
      <c r="D100" s="441">
        <v>45013</v>
      </c>
      <c r="E100" s="441">
        <v>45142</v>
      </c>
      <c r="F100" s="440">
        <v>4474.4399999999996</v>
      </c>
      <c r="G100" s="442">
        <v>39</v>
      </c>
      <c r="H100" s="245" t="e">
        <f>VLOOKUP(B100,#REF!,2,FALSE)</f>
        <v>#REF!</v>
      </c>
      <c r="I100" t="e">
        <f>VLOOKUP(B100,#REF!,29,FALSE)</f>
        <v>#REF!</v>
      </c>
    </row>
    <row r="101" spans="1:9" x14ac:dyDescent="0.35">
      <c r="A101" s="440">
        <v>4612</v>
      </c>
      <c r="B101" s="440">
        <v>175845</v>
      </c>
      <c r="C101" s="440" t="s">
        <v>4450</v>
      </c>
      <c r="D101" s="441">
        <v>45013</v>
      </c>
      <c r="E101" s="441">
        <v>45142</v>
      </c>
      <c r="F101" s="440">
        <v>4466.03</v>
      </c>
      <c r="G101" s="442">
        <v>39</v>
      </c>
      <c r="H101" s="245" t="e">
        <f>VLOOKUP(B101,#REF!,2,FALSE)</f>
        <v>#REF!</v>
      </c>
      <c r="I101" t="e">
        <f>VLOOKUP(B101,#REF!,29,FALSE)</f>
        <v>#REF!</v>
      </c>
    </row>
    <row r="102" spans="1:9" x14ac:dyDescent="0.35">
      <c r="A102" s="440">
        <v>4622</v>
      </c>
      <c r="B102" s="440">
        <v>9476</v>
      </c>
      <c r="C102" s="440" t="s">
        <v>4450</v>
      </c>
      <c r="D102" s="441">
        <v>45013</v>
      </c>
      <c r="E102" s="441">
        <v>45142</v>
      </c>
      <c r="F102" s="440">
        <v>37.82</v>
      </c>
      <c r="G102" s="442">
        <v>39</v>
      </c>
      <c r="H102" s="245" t="e">
        <f>VLOOKUP(B102,#REF!,2,FALSE)</f>
        <v>#REF!</v>
      </c>
      <c r="I102" t="e">
        <f>VLOOKUP(B102,#REF!,29,FALSE)</f>
        <v>#REF!</v>
      </c>
    </row>
    <row r="103" spans="1:9" x14ac:dyDescent="0.35">
      <c r="A103" s="440">
        <v>4623</v>
      </c>
      <c r="B103" s="440">
        <v>9477</v>
      </c>
      <c r="C103" s="440" t="s">
        <v>4450</v>
      </c>
      <c r="D103" s="441">
        <v>45013</v>
      </c>
      <c r="E103" s="441">
        <v>45142</v>
      </c>
      <c r="F103" s="440">
        <v>251.18</v>
      </c>
      <c r="G103" s="442">
        <v>39</v>
      </c>
      <c r="H103" s="245" t="e">
        <f>VLOOKUP(B103,#REF!,2,FALSE)</f>
        <v>#REF!</v>
      </c>
      <c r="I103" t="e">
        <f>VLOOKUP(B103,#REF!,29,FALSE)</f>
        <v>#REF!</v>
      </c>
    </row>
    <row r="104" spans="1:9" x14ac:dyDescent="0.35">
      <c r="A104" s="440">
        <v>4624</v>
      </c>
      <c r="B104" s="440">
        <v>9478</v>
      </c>
      <c r="C104" s="440" t="s">
        <v>4450</v>
      </c>
      <c r="D104" s="441">
        <v>45013</v>
      </c>
      <c r="E104" s="441">
        <v>45142</v>
      </c>
      <c r="F104" s="440">
        <v>776.9</v>
      </c>
      <c r="G104" s="442">
        <v>39</v>
      </c>
      <c r="H104" s="245" t="e">
        <f>VLOOKUP(B104,#REF!,2,FALSE)</f>
        <v>#REF!</v>
      </c>
      <c r="I104" t="e">
        <f>VLOOKUP(B104,#REF!,29,FALSE)</f>
        <v>#REF!</v>
      </c>
    </row>
    <row r="105" spans="1:9" x14ac:dyDescent="0.35">
      <c r="A105" s="440">
        <v>4625</v>
      </c>
      <c r="B105" s="440">
        <v>9479</v>
      </c>
      <c r="C105" s="440" t="s">
        <v>4450</v>
      </c>
      <c r="D105" s="441">
        <v>45013</v>
      </c>
      <c r="E105" s="441">
        <v>45142</v>
      </c>
      <c r="F105" s="440">
        <v>1874.64</v>
      </c>
      <c r="G105" s="442">
        <v>39</v>
      </c>
      <c r="H105" s="245" t="e">
        <f>VLOOKUP(B105,#REF!,2,FALSE)</f>
        <v>#REF!</v>
      </c>
      <c r="I105" t="e">
        <f>VLOOKUP(B105,#REF!,29,FALSE)</f>
        <v>#REF!</v>
      </c>
    </row>
    <row r="106" spans="1:9" x14ac:dyDescent="0.35">
      <c r="A106" s="440">
        <v>5129</v>
      </c>
      <c r="B106" s="440">
        <v>9508</v>
      </c>
      <c r="C106" s="440" t="s">
        <v>4450</v>
      </c>
      <c r="D106" s="441">
        <v>45019</v>
      </c>
      <c r="E106" s="441">
        <v>45142</v>
      </c>
      <c r="F106" s="440">
        <v>463.33</v>
      </c>
      <c r="G106" s="442">
        <v>39</v>
      </c>
      <c r="H106" s="245" t="e">
        <f>VLOOKUP(B106,#REF!,2,FALSE)</f>
        <v>#REF!</v>
      </c>
      <c r="I106" t="e">
        <f>VLOOKUP(B106,#REF!,29,FALSE)</f>
        <v>#REF!</v>
      </c>
    </row>
    <row r="107" spans="1:9" x14ac:dyDescent="0.35">
      <c r="A107" s="440">
        <v>5137</v>
      </c>
      <c r="B107" s="440">
        <v>9528</v>
      </c>
      <c r="C107" s="440" t="s">
        <v>4450</v>
      </c>
      <c r="D107" s="441">
        <v>45019</v>
      </c>
      <c r="E107" s="441">
        <v>45142</v>
      </c>
      <c r="F107" s="440">
        <v>766.01</v>
      </c>
      <c r="G107" s="442">
        <v>39</v>
      </c>
      <c r="H107" s="245" t="e">
        <f>VLOOKUP(B107,#REF!,2,FALSE)</f>
        <v>#REF!</v>
      </c>
      <c r="I107" t="e">
        <f>VLOOKUP(B107,#REF!,29,FALSE)</f>
        <v>#REF!</v>
      </c>
    </row>
    <row r="108" spans="1:9" x14ac:dyDescent="0.35">
      <c r="A108" s="440">
        <v>5817</v>
      </c>
      <c r="B108" s="243">
        <v>176977</v>
      </c>
      <c r="C108" s="440" t="s">
        <v>4450</v>
      </c>
      <c r="D108" s="441">
        <v>45027</v>
      </c>
      <c r="E108" s="441">
        <v>45173</v>
      </c>
      <c r="F108" s="440">
        <v>389.49</v>
      </c>
      <c r="G108" s="442">
        <v>8</v>
      </c>
      <c r="H108" s="245" t="e">
        <f>VLOOKUP(B108,#REF!,2,FALSE)</f>
        <v>#REF!</v>
      </c>
      <c r="I108" t="e">
        <f>VLOOKUP(B108,#REF!,29,FALSE)</f>
        <v>#REF!</v>
      </c>
    </row>
    <row r="109" spans="1:9" x14ac:dyDescent="0.35">
      <c r="A109" s="440">
        <v>5818</v>
      </c>
      <c r="B109" s="243">
        <v>176978</v>
      </c>
      <c r="C109" s="440" t="s">
        <v>4450</v>
      </c>
      <c r="D109" s="441">
        <v>45027</v>
      </c>
      <c r="E109" s="441">
        <v>45173</v>
      </c>
      <c r="F109" s="440">
        <v>491.89</v>
      </c>
      <c r="G109" s="442">
        <v>8</v>
      </c>
      <c r="H109" s="245" t="e">
        <f>VLOOKUP(B109,#REF!,2,FALSE)</f>
        <v>#REF!</v>
      </c>
      <c r="I109" t="e">
        <f>VLOOKUP(B109,#REF!,29,FALSE)</f>
        <v>#REF!</v>
      </c>
    </row>
    <row r="110" spans="1:9" x14ac:dyDescent="0.35">
      <c r="A110" s="440">
        <v>5844</v>
      </c>
      <c r="B110" s="440">
        <v>9581</v>
      </c>
      <c r="C110" s="440" t="s">
        <v>4450</v>
      </c>
      <c r="D110" s="441">
        <v>45027</v>
      </c>
      <c r="E110" s="441">
        <v>45173</v>
      </c>
      <c r="F110" s="440">
        <v>28.29</v>
      </c>
      <c r="G110" s="442">
        <v>8</v>
      </c>
      <c r="H110" s="245" t="e">
        <f>VLOOKUP(B110,#REF!,2,FALSE)</f>
        <v>#REF!</v>
      </c>
      <c r="I110" t="e">
        <f>VLOOKUP(B110,#REF!,29,FALSE)</f>
        <v>#REF!</v>
      </c>
    </row>
    <row r="111" spans="1:9" x14ac:dyDescent="0.35">
      <c r="A111" s="440">
        <v>6505</v>
      </c>
      <c r="B111" s="440">
        <v>9612</v>
      </c>
      <c r="C111" s="440" t="s">
        <v>4450</v>
      </c>
      <c r="D111" s="441">
        <v>45033</v>
      </c>
      <c r="E111" s="441">
        <v>45173</v>
      </c>
      <c r="F111" s="440">
        <v>37.53</v>
      </c>
      <c r="G111" s="442">
        <v>8</v>
      </c>
      <c r="H111" s="245" t="e">
        <f>VLOOKUP(B111,#REF!,2,FALSE)</f>
        <v>#REF!</v>
      </c>
      <c r="I111" t="e">
        <f>VLOOKUP(B111,#REF!,29,FALSE)</f>
        <v>#REF!</v>
      </c>
    </row>
    <row r="112" spans="1:9" hidden="1" x14ac:dyDescent="0.35">
      <c r="A112" s="245"/>
      <c r="B112" s="245"/>
      <c r="C112" s="245"/>
      <c r="D112" s="245"/>
      <c r="E112" s="245"/>
      <c r="F112" s="443" t="s">
        <v>4540</v>
      </c>
      <c r="G112" s="245"/>
      <c r="H112" s="245"/>
    </row>
  </sheetData>
  <autoFilter ref="A1:G112" xr:uid="{3EA27AAC-2CC4-4A0C-ABD4-130D3810CA06}">
    <filterColumn colId="3">
      <filters>
        <dateGroupItem year="2023" dateTimeGrouping="year"/>
      </filters>
    </filterColumn>
  </autoFilter>
  <conditionalFormatting sqref="B108:B109">
    <cfRule type="duplicateValues" dxfId="1" priority="1"/>
    <cfRule type="duplicateValues" dxfId="0" priority="2"/>
  </conditionalFormatting>
  <pageMargins left="0.7" right="0.7" top="0.75" bottom="0.75" header="0.3" footer="0.3"/>
  <headerFooter>
    <oddFooter>&amp;C_x000D_&amp;1#&amp;"Calibri"&amp;10&amp;K000000 General Business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71C9F-A4DB-4DC5-9106-FD1007431712}">
  <sheetPr codeName="Sheet10"/>
  <dimension ref="A1:AK55"/>
  <sheetViews>
    <sheetView topLeftCell="A39" workbookViewId="0">
      <selection activeCell="V57" sqref="V57"/>
    </sheetView>
  </sheetViews>
  <sheetFormatPr defaultRowHeight="14.5" x14ac:dyDescent="0.35"/>
  <cols>
    <col min="37" max="37" width="74.36328125" bestFit="1" customWidth="1"/>
  </cols>
  <sheetData>
    <row r="1" spans="1:37" ht="15.5" x14ac:dyDescent="0.35">
      <c r="A1" s="245"/>
      <c r="B1" s="246" t="s">
        <v>4541</v>
      </c>
      <c r="C1" s="246"/>
      <c r="D1" s="247" t="s">
        <v>549</v>
      </c>
      <c r="E1" s="247" t="s">
        <v>549</v>
      </c>
      <c r="F1" s="247" t="s">
        <v>549</v>
      </c>
      <c r="G1" s="247" t="s">
        <v>549</v>
      </c>
      <c r="H1" s="247" t="s">
        <v>549</v>
      </c>
      <c r="I1" s="247" t="s">
        <v>549</v>
      </c>
      <c r="J1" s="248" t="s">
        <v>4542</v>
      </c>
      <c r="K1" s="249" t="s">
        <v>549</v>
      </c>
      <c r="L1" s="249" t="s">
        <v>549</v>
      </c>
      <c r="M1" s="249" t="s">
        <v>549</v>
      </c>
      <c r="N1" s="249" t="s">
        <v>549</v>
      </c>
      <c r="O1" s="249" t="s">
        <v>549</v>
      </c>
      <c r="P1" s="249" t="s">
        <v>549</v>
      </c>
      <c r="Q1" s="249" t="s">
        <v>549</v>
      </c>
      <c r="R1" s="249" t="s">
        <v>549</v>
      </c>
      <c r="S1" s="249" t="s">
        <v>549</v>
      </c>
      <c r="T1" s="249" t="s">
        <v>549</v>
      </c>
      <c r="U1" s="249" t="s">
        <v>549</v>
      </c>
      <c r="V1" s="249" t="s">
        <v>549</v>
      </c>
      <c r="W1" s="249" t="s">
        <v>549</v>
      </c>
      <c r="X1" s="249" t="s">
        <v>549</v>
      </c>
      <c r="Y1" s="249" t="s">
        <v>549</v>
      </c>
      <c r="Z1" s="249" t="s">
        <v>549</v>
      </c>
      <c r="AA1" s="249" t="s">
        <v>549</v>
      </c>
      <c r="AB1" s="249" t="s">
        <v>549</v>
      </c>
      <c r="AC1" s="249" t="s">
        <v>549</v>
      </c>
      <c r="AD1" s="249" t="s">
        <v>549</v>
      </c>
      <c r="AE1" s="249" t="s">
        <v>549</v>
      </c>
      <c r="AF1" s="249" t="s">
        <v>549</v>
      </c>
      <c r="AG1" s="249" t="s">
        <v>549</v>
      </c>
      <c r="AH1" s="249" t="s">
        <v>549</v>
      </c>
      <c r="AI1" s="249" t="s">
        <v>549</v>
      </c>
      <c r="AJ1" s="249" t="s">
        <v>549</v>
      </c>
      <c r="AK1" s="249" t="s">
        <v>549</v>
      </c>
    </row>
    <row r="2" spans="1:37" ht="24.5" x14ac:dyDescent="0.35">
      <c r="A2" s="250" t="s">
        <v>4543</v>
      </c>
      <c r="B2" s="251" t="s">
        <v>4544</v>
      </c>
      <c r="C2" s="252" t="s">
        <v>4545</v>
      </c>
      <c r="D2" s="252" t="s">
        <v>4546</v>
      </c>
      <c r="E2" s="252" t="s">
        <v>4547</v>
      </c>
      <c r="F2" s="253" t="s">
        <v>4548</v>
      </c>
      <c r="G2" s="252" t="s">
        <v>1001</v>
      </c>
      <c r="H2" s="253" t="s">
        <v>4549</v>
      </c>
      <c r="I2" s="252" t="s">
        <v>4550</v>
      </c>
      <c r="J2" s="254" t="s">
        <v>549</v>
      </c>
      <c r="K2" s="254" t="s">
        <v>4551</v>
      </c>
      <c r="L2" s="254" t="s">
        <v>4552</v>
      </c>
      <c r="M2" s="254" t="s">
        <v>4553</v>
      </c>
      <c r="N2" s="254" t="s">
        <v>4554</v>
      </c>
      <c r="O2" s="254" t="s">
        <v>4555</v>
      </c>
      <c r="P2" s="254" t="s">
        <v>4556</v>
      </c>
      <c r="Q2" s="255">
        <v>8</v>
      </c>
      <c r="R2" s="547" t="s">
        <v>1000</v>
      </c>
      <c r="S2" s="547"/>
      <c r="T2" s="547" t="s">
        <v>4557</v>
      </c>
      <c r="U2" s="547"/>
      <c r="V2" s="547" t="s">
        <v>998</v>
      </c>
      <c r="W2" s="547"/>
      <c r="X2" s="256" t="s">
        <v>999</v>
      </c>
      <c r="Y2" s="256" t="s">
        <v>4558</v>
      </c>
      <c r="Z2" s="256" t="s">
        <v>4559</v>
      </c>
      <c r="AA2" s="256" t="s">
        <v>996</v>
      </c>
      <c r="AB2" s="256" t="s">
        <v>997</v>
      </c>
      <c r="AC2" s="547" t="s">
        <v>995</v>
      </c>
      <c r="AD2" s="547"/>
      <c r="AE2" s="547" t="s">
        <v>4560</v>
      </c>
      <c r="AF2" s="547"/>
      <c r="AG2" s="256" t="s">
        <v>4561</v>
      </c>
      <c r="AH2" s="256" t="s">
        <v>4562</v>
      </c>
      <c r="AI2" s="257" t="s">
        <v>4563</v>
      </c>
      <c r="AJ2" s="256" t="s">
        <v>4564</v>
      </c>
      <c r="AK2" s="256" t="s">
        <v>4565</v>
      </c>
    </row>
    <row r="3" spans="1:37" x14ac:dyDescent="0.35">
      <c r="A3" s="258">
        <v>44980</v>
      </c>
      <c r="B3" s="259" t="s">
        <v>1004</v>
      </c>
      <c r="C3" s="260">
        <v>44953</v>
      </c>
      <c r="D3" s="260">
        <v>44954</v>
      </c>
      <c r="E3" s="262">
        <v>44953</v>
      </c>
      <c r="F3" s="263">
        <v>9025</v>
      </c>
      <c r="G3" s="264">
        <v>1968.42</v>
      </c>
      <c r="H3" s="263" t="s">
        <v>4566</v>
      </c>
      <c r="I3" s="261">
        <v>5014</v>
      </c>
      <c r="J3" s="265" t="s">
        <v>4567</v>
      </c>
      <c r="K3" s="255">
        <v>1</v>
      </c>
      <c r="L3" s="255">
        <v>770</v>
      </c>
      <c r="M3" s="255">
        <v>578</v>
      </c>
      <c r="N3" s="255" t="s">
        <v>4568</v>
      </c>
      <c r="O3" s="255">
        <v>578</v>
      </c>
      <c r="P3" s="267">
        <v>1231.71</v>
      </c>
      <c r="Q3" s="255"/>
      <c r="R3" s="255" t="s">
        <v>4569</v>
      </c>
      <c r="S3" s="268" t="s">
        <v>4569</v>
      </c>
      <c r="T3" s="255"/>
      <c r="U3" s="268" t="s">
        <v>4570</v>
      </c>
      <c r="V3" s="255" t="s">
        <v>4570</v>
      </c>
      <c r="W3" s="268" t="s">
        <v>4570</v>
      </c>
      <c r="X3" s="268">
        <v>25</v>
      </c>
      <c r="Y3" s="269">
        <v>143851.17000000001</v>
      </c>
      <c r="Z3" s="268" t="s">
        <v>4571</v>
      </c>
      <c r="AA3" s="268" t="s">
        <v>549</v>
      </c>
      <c r="AB3" s="255"/>
      <c r="AC3" s="255">
        <v>58</v>
      </c>
      <c r="AD3" s="268">
        <v>58</v>
      </c>
      <c r="AE3" s="268" t="s">
        <v>549</v>
      </c>
      <c r="AF3" s="268" t="s">
        <v>4569</v>
      </c>
      <c r="AG3" s="270">
        <v>661</v>
      </c>
      <c r="AH3" s="270">
        <v>27.54</v>
      </c>
      <c r="AI3" s="270">
        <v>688.54</v>
      </c>
      <c r="AJ3" s="267">
        <v>1279.8800000000001</v>
      </c>
      <c r="AK3" s="255" t="s">
        <v>4572</v>
      </c>
    </row>
    <row r="4" spans="1:37" x14ac:dyDescent="0.35">
      <c r="A4" s="258">
        <v>44980</v>
      </c>
      <c r="B4" s="259" t="s">
        <v>1004</v>
      </c>
      <c r="C4" s="260">
        <v>44957</v>
      </c>
      <c r="D4" s="260">
        <v>44958</v>
      </c>
      <c r="E4" s="262">
        <v>44957</v>
      </c>
      <c r="F4" s="263">
        <v>170909</v>
      </c>
      <c r="G4" s="271">
        <v>417.85</v>
      </c>
      <c r="H4" s="263" t="s">
        <v>4573</v>
      </c>
      <c r="I4" s="261">
        <v>5010</v>
      </c>
      <c r="J4" s="272" t="s">
        <v>4574</v>
      </c>
      <c r="K4" s="255">
        <v>4</v>
      </c>
      <c r="L4" s="255">
        <v>419.9</v>
      </c>
      <c r="M4" s="255">
        <v>674</v>
      </c>
      <c r="N4" s="255" t="s">
        <v>4575</v>
      </c>
      <c r="O4" s="255">
        <v>182.99</v>
      </c>
      <c r="P4" s="266">
        <v>93.75</v>
      </c>
      <c r="Q4" s="255"/>
      <c r="R4" s="255">
        <v>102.69</v>
      </c>
      <c r="S4" s="268">
        <v>27.88</v>
      </c>
      <c r="T4" s="255"/>
      <c r="U4" s="268" t="s">
        <v>4570</v>
      </c>
      <c r="V4" s="255" t="s">
        <v>4570</v>
      </c>
      <c r="W4" s="268" t="s">
        <v>4570</v>
      </c>
      <c r="X4" s="268">
        <v>25</v>
      </c>
      <c r="Y4" s="269">
        <v>16521.82</v>
      </c>
      <c r="Z4" s="268" t="s">
        <v>4571</v>
      </c>
      <c r="AA4" s="268" t="s">
        <v>549</v>
      </c>
      <c r="AB4" s="255"/>
      <c r="AC4" s="255">
        <v>58</v>
      </c>
      <c r="AD4" s="268">
        <v>15.75</v>
      </c>
      <c r="AE4" s="268" t="s">
        <v>549</v>
      </c>
      <c r="AF4" s="268" t="s">
        <v>4569</v>
      </c>
      <c r="AG4" s="270">
        <v>251.61</v>
      </c>
      <c r="AH4" s="270">
        <v>34.31</v>
      </c>
      <c r="AI4" s="270">
        <v>285.92</v>
      </c>
      <c r="AJ4" s="266">
        <v>131.93</v>
      </c>
      <c r="AK4" s="255" t="s">
        <v>4576</v>
      </c>
    </row>
    <row r="5" spans="1:37" x14ac:dyDescent="0.35">
      <c r="A5" s="258">
        <v>44980</v>
      </c>
      <c r="B5" s="259" t="s">
        <v>1004</v>
      </c>
      <c r="C5" s="260">
        <v>44957</v>
      </c>
      <c r="D5" s="260">
        <v>44958</v>
      </c>
      <c r="E5" s="262">
        <v>44957</v>
      </c>
      <c r="F5" s="263">
        <v>170906</v>
      </c>
      <c r="G5" s="271">
        <v>61.73</v>
      </c>
      <c r="H5" s="263" t="s">
        <v>4577</v>
      </c>
      <c r="I5" s="261">
        <v>5010</v>
      </c>
      <c r="J5" s="272" t="s">
        <v>4574</v>
      </c>
      <c r="K5" s="255">
        <v>4</v>
      </c>
      <c r="L5" s="255">
        <v>419.9</v>
      </c>
      <c r="M5" s="255">
        <v>674</v>
      </c>
      <c r="N5" s="255" t="s">
        <v>4575</v>
      </c>
      <c r="O5" s="255">
        <v>449.44</v>
      </c>
      <c r="P5" s="272">
        <v>-398.73</v>
      </c>
      <c r="Q5" s="255"/>
      <c r="R5" s="255">
        <v>102.69</v>
      </c>
      <c r="S5" s="268">
        <v>68.48</v>
      </c>
      <c r="T5" s="255"/>
      <c r="U5" s="268" t="s">
        <v>4570</v>
      </c>
      <c r="V5" s="255" t="s">
        <v>4570</v>
      </c>
      <c r="W5" s="268" t="s">
        <v>4570</v>
      </c>
      <c r="X5" s="268">
        <v>25</v>
      </c>
      <c r="Y5" s="269">
        <v>11824.01</v>
      </c>
      <c r="Z5" s="268" t="s">
        <v>4571</v>
      </c>
      <c r="AA5" s="268" t="s">
        <v>549</v>
      </c>
      <c r="AB5" s="255"/>
      <c r="AC5" s="255">
        <v>58</v>
      </c>
      <c r="AD5" s="268">
        <v>38.68</v>
      </c>
      <c r="AE5" s="268" t="s">
        <v>549</v>
      </c>
      <c r="AF5" s="268" t="s">
        <v>4569</v>
      </c>
      <c r="AG5" s="270">
        <v>581.59</v>
      </c>
      <c r="AH5" s="270">
        <v>79.31</v>
      </c>
      <c r="AI5" s="270">
        <v>660.9</v>
      </c>
      <c r="AJ5" s="272">
        <v>-599.16999999999996</v>
      </c>
      <c r="AK5" s="255" t="s">
        <v>4576</v>
      </c>
    </row>
    <row r="6" spans="1:37" x14ac:dyDescent="0.35">
      <c r="A6" s="258">
        <v>44980</v>
      </c>
      <c r="B6" s="259" t="s">
        <v>1004</v>
      </c>
      <c r="C6" s="260">
        <v>44957</v>
      </c>
      <c r="D6" s="260">
        <v>44958</v>
      </c>
      <c r="E6" s="262">
        <v>44957</v>
      </c>
      <c r="F6" s="263">
        <v>170908</v>
      </c>
      <c r="G6" s="271">
        <v>523.76</v>
      </c>
      <c r="H6" s="263" t="s">
        <v>4578</v>
      </c>
      <c r="I6" s="261">
        <v>5010</v>
      </c>
      <c r="J6" s="272" t="s">
        <v>4574</v>
      </c>
      <c r="K6" s="255">
        <v>4</v>
      </c>
      <c r="L6" s="255">
        <v>419.9</v>
      </c>
      <c r="M6" s="255">
        <v>674</v>
      </c>
      <c r="N6" s="255" t="s">
        <v>4575</v>
      </c>
      <c r="O6" s="255">
        <v>37.69</v>
      </c>
      <c r="P6" s="266">
        <v>369.59</v>
      </c>
      <c r="Q6" s="255"/>
      <c r="R6" s="255">
        <v>102.69</v>
      </c>
      <c r="S6" s="268">
        <v>5.74</v>
      </c>
      <c r="T6" s="255"/>
      <c r="U6" s="268" t="s">
        <v>4570</v>
      </c>
      <c r="V6" s="255" t="s">
        <v>4570</v>
      </c>
      <c r="W6" s="268" t="s">
        <v>4570</v>
      </c>
      <c r="X6" s="268">
        <v>25</v>
      </c>
      <c r="Y6" s="269">
        <v>26338.62</v>
      </c>
      <c r="Z6" s="268" t="s">
        <v>4571</v>
      </c>
      <c r="AA6" s="268" t="s">
        <v>549</v>
      </c>
      <c r="AB6" s="255"/>
      <c r="AC6" s="255">
        <v>58</v>
      </c>
      <c r="AD6" s="268">
        <v>3.24</v>
      </c>
      <c r="AE6" s="268" t="s">
        <v>549</v>
      </c>
      <c r="AF6" s="268" t="s">
        <v>4569</v>
      </c>
      <c r="AG6" s="270">
        <v>71.67</v>
      </c>
      <c r="AH6" s="270">
        <v>9.77</v>
      </c>
      <c r="AI6" s="270">
        <v>81.45</v>
      </c>
      <c r="AJ6" s="266">
        <v>442.31</v>
      </c>
      <c r="AK6" s="255" t="s">
        <v>4576</v>
      </c>
    </row>
    <row r="7" spans="1:37" x14ac:dyDescent="0.35">
      <c r="A7" s="258">
        <v>44980</v>
      </c>
      <c r="B7" s="259" t="s">
        <v>1004</v>
      </c>
      <c r="C7" s="260">
        <v>44957</v>
      </c>
      <c r="D7" s="260">
        <v>44958</v>
      </c>
      <c r="E7" s="262">
        <v>44957</v>
      </c>
      <c r="F7" s="263">
        <v>170910</v>
      </c>
      <c r="G7" s="271">
        <v>58.81</v>
      </c>
      <c r="H7" s="263" t="s">
        <v>4579</v>
      </c>
      <c r="I7" s="261">
        <v>5010</v>
      </c>
      <c r="J7" s="272" t="s">
        <v>4574</v>
      </c>
      <c r="K7" s="255">
        <v>4</v>
      </c>
      <c r="L7" s="255">
        <v>419.9</v>
      </c>
      <c r="M7" s="255">
        <v>674</v>
      </c>
      <c r="N7" s="255" t="s">
        <v>4575</v>
      </c>
      <c r="O7" s="255">
        <v>3.88</v>
      </c>
      <c r="P7" s="266">
        <v>44.58</v>
      </c>
      <c r="Q7" s="255"/>
      <c r="R7" s="255">
        <v>102.69</v>
      </c>
      <c r="S7" s="268">
        <v>0.59</v>
      </c>
      <c r="T7" s="255"/>
      <c r="U7" s="268" t="s">
        <v>4570</v>
      </c>
      <c r="V7" s="255" t="s">
        <v>4570</v>
      </c>
      <c r="W7" s="268" t="s">
        <v>4570</v>
      </c>
      <c r="X7" s="268">
        <v>25</v>
      </c>
      <c r="Y7" s="269">
        <v>48934.09</v>
      </c>
      <c r="Z7" s="268" t="s">
        <v>4571</v>
      </c>
      <c r="AA7" s="268" t="s">
        <v>549</v>
      </c>
      <c r="AB7" s="255"/>
      <c r="AC7" s="255">
        <v>58</v>
      </c>
      <c r="AD7" s="268">
        <v>0.33</v>
      </c>
      <c r="AE7" s="268" t="s">
        <v>549</v>
      </c>
      <c r="AF7" s="268" t="s">
        <v>4569</v>
      </c>
      <c r="AG7" s="270">
        <v>29.81</v>
      </c>
      <c r="AH7" s="270">
        <v>4.07</v>
      </c>
      <c r="AI7" s="270">
        <v>33.880000000000003</v>
      </c>
      <c r="AJ7" s="266">
        <v>24.93</v>
      </c>
      <c r="AK7" s="255" t="s">
        <v>4576</v>
      </c>
    </row>
    <row r="8" spans="1:37" x14ac:dyDescent="0.35">
      <c r="A8" s="258">
        <v>44980</v>
      </c>
      <c r="B8" s="259" t="s">
        <v>1004</v>
      </c>
      <c r="C8" s="260">
        <v>44958</v>
      </c>
      <c r="D8" s="260">
        <v>44959</v>
      </c>
      <c r="E8" s="262">
        <v>44958</v>
      </c>
      <c r="F8" s="263">
        <v>9050</v>
      </c>
      <c r="G8" s="271">
        <v>164.64</v>
      </c>
      <c r="H8" s="263" t="s">
        <v>4580</v>
      </c>
      <c r="I8" s="261">
        <v>5010</v>
      </c>
      <c r="J8" s="265" t="s">
        <v>4567</v>
      </c>
      <c r="K8" s="255">
        <v>7</v>
      </c>
      <c r="L8" s="269">
        <v>1584.32</v>
      </c>
      <c r="M8" s="255">
        <v>706</v>
      </c>
      <c r="N8" s="255" t="s">
        <v>4581</v>
      </c>
      <c r="O8" s="255">
        <v>37.700000000000003</v>
      </c>
      <c r="P8" s="266">
        <v>103.07</v>
      </c>
      <c r="Q8" s="255"/>
      <c r="R8" s="255" t="s">
        <v>4569</v>
      </c>
      <c r="S8" s="268" t="s">
        <v>4569</v>
      </c>
      <c r="T8" s="255"/>
      <c r="U8" s="268" t="s">
        <v>4570</v>
      </c>
      <c r="V8" s="255" t="s">
        <v>4570</v>
      </c>
      <c r="W8" s="268" t="s">
        <v>4570</v>
      </c>
      <c r="X8" s="268">
        <v>25</v>
      </c>
      <c r="Y8" s="269">
        <v>15247.82</v>
      </c>
      <c r="Z8" s="268" t="s">
        <v>4571</v>
      </c>
      <c r="AA8" s="268" t="s">
        <v>549</v>
      </c>
      <c r="AB8" s="255"/>
      <c r="AC8" s="255">
        <v>58</v>
      </c>
      <c r="AD8" s="268">
        <v>3.1</v>
      </c>
      <c r="AE8" s="268">
        <v>571</v>
      </c>
      <c r="AF8" s="268">
        <v>5.45</v>
      </c>
      <c r="AG8" s="270">
        <v>71.25</v>
      </c>
      <c r="AH8" s="270">
        <v>2.97</v>
      </c>
      <c r="AI8" s="270">
        <v>74.22</v>
      </c>
      <c r="AJ8" s="266">
        <v>90.42</v>
      </c>
      <c r="AK8" s="255" t="s">
        <v>4582</v>
      </c>
    </row>
    <row r="9" spans="1:37" x14ac:dyDescent="0.35">
      <c r="A9" s="258">
        <v>44980</v>
      </c>
      <c r="B9" s="259" t="s">
        <v>1004</v>
      </c>
      <c r="C9" s="260">
        <v>44958</v>
      </c>
      <c r="D9" s="260">
        <v>44959</v>
      </c>
      <c r="E9" s="262">
        <v>44958</v>
      </c>
      <c r="F9" s="263">
        <v>9049</v>
      </c>
      <c r="G9" s="271">
        <v>306.86</v>
      </c>
      <c r="H9" s="263" t="s">
        <v>4583</v>
      </c>
      <c r="I9" s="261">
        <v>5014</v>
      </c>
      <c r="J9" s="265" t="s">
        <v>4567</v>
      </c>
      <c r="K9" s="255">
        <v>7</v>
      </c>
      <c r="L9" s="269">
        <v>1584.32</v>
      </c>
      <c r="M9" s="255">
        <v>706</v>
      </c>
      <c r="N9" s="255" t="s">
        <v>4581</v>
      </c>
      <c r="O9" s="255">
        <v>87.79</v>
      </c>
      <c r="P9" s="266">
        <v>206.8</v>
      </c>
      <c r="Q9" s="255"/>
      <c r="R9" s="255" t="s">
        <v>4569</v>
      </c>
      <c r="S9" s="268" t="s">
        <v>4569</v>
      </c>
      <c r="T9" s="255"/>
      <c r="U9" s="268" t="s">
        <v>4570</v>
      </c>
      <c r="V9" s="255" t="s">
        <v>4570</v>
      </c>
      <c r="W9" s="268" t="s">
        <v>4570</v>
      </c>
      <c r="X9" s="268">
        <v>25</v>
      </c>
      <c r="Y9" s="269">
        <v>31378</v>
      </c>
      <c r="Z9" s="268" t="s">
        <v>4571</v>
      </c>
      <c r="AA9" s="268" t="s">
        <v>549</v>
      </c>
      <c r="AB9" s="255"/>
      <c r="AC9" s="255">
        <v>58</v>
      </c>
      <c r="AD9" s="268">
        <v>7.21</v>
      </c>
      <c r="AE9" s="268">
        <v>571</v>
      </c>
      <c r="AF9" s="268">
        <v>11.22</v>
      </c>
      <c r="AG9" s="270">
        <v>131.22</v>
      </c>
      <c r="AH9" s="270">
        <v>5.47</v>
      </c>
      <c r="AI9" s="270">
        <v>136.68</v>
      </c>
      <c r="AJ9" s="266">
        <v>170.18</v>
      </c>
      <c r="AK9" s="255" t="s">
        <v>4582</v>
      </c>
    </row>
    <row r="10" spans="1:37" x14ac:dyDescent="0.35">
      <c r="A10" s="258">
        <v>44980</v>
      </c>
      <c r="B10" s="259" t="s">
        <v>1004</v>
      </c>
      <c r="C10" s="260">
        <v>44958</v>
      </c>
      <c r="D10" s="260">
        <v>44959</v>
      </c>
      <c r="E10" s="262">
        <v>44958</v>
      </c>
      <c r="F10" s="263">
        <v>9055</v>
      </c>
      <c r="G10" s="271">
        <v>154</v>
      </c>
      <c r="H10" s="263" t="s">
        <v>4584</v>
      </c>
      <c r="I10" s="261">
        <v>5010</v>
      </c>
      <c r="J10" s="265" t="s">
        <v>4567</v>
      </c>
      <c r="K10" s="255">
        <v>7</v>
      </c>
      <c r="L10" s="269">
        <v>1584.32</v>
      </c>
      <c r="M10" s="255">
        <v>706</v>
      </c>
      <c r="N10" s="255" t="s">
        <v>4581</v>
      </c>
      <c r="O10" s="255">
        <v>41.49</v>
      </c>
      <c r="P10" s="266">
        <v>106.35</v>
      </c>
      <c r="Q10" s="255"/>
      <c r="R10" s="255" t="s">
        <v>4569</v>
      </c>
      <c r="S10" s="268" t="s">
        <v>4569</v>
      </c>
      <c r="T10" s="255"/>
      <c r="U10" s="268" t="s">
        <v>4570</v>
      </c>
      <c r="V10" s="255" t="s">
        <v>4570</v>
      </c>
      <c r="W10" s="268" t="s">
        <v>4570</v>
      </c>
      <c r="X10" s="268">
        <v>25</v>
      </c>
      <c r="Y10" s="269">
        <v>24654.11</v>
      </c>
      <c r="Z10" s="268" t="s">
        <v>4571</v>
      </c>
      <c r="AA10" s="268" t="s">
        <v>549</v>
      </c>
      <c r="AB10" s="255"/>
      <c r="AC10" s="255">
        <v>58</v>
      </c>
      <c r="AD10" s="268">
        <v>3.41</v>
      </c>
      <c r="AE10" s="268">
        <v>571</v>
      </c>
      <c r="AF10" s="268">
        <v>8.81</v>
      </c>
      <c r="AG10" s="270">
        <v>78.709999999999994</v>
      </c>
      <c r="AH10" s="270">
        <v>3.28</v>
      </c>
      <c r="AI10" s="270">
        <v>81.99</v>
      </c>
      <c r="AJ10" s="266">
        <v>72.010000000000005</v>
      </c>
      <c r="AK10" s="255" t="s">
        <v>4582</v>
      </c>
    </row>
    <row r="11" spans="1:37" x14ac:dyDescent="0.35">
      <c r="A11" s="258">
        <v>44980</v>
      </c>
      <c r="B11" s="259" t="s">
        <v>1004</v>
      </c>
      <c r="C11" s="260">
        <v>44958</v>
      </c>
      <c r="D11" s="260">
        <v>44959</v>
      </c>
      <c r="E11" s="262">
        <v>44958</v>
      </c>
      <c r="F11" s="263">
        <v>9054</v>
      </c>
      <c r="G11" s="273">
        <v>3304.42</v>
      </c>
      <c r="H11" s="263" t="s">
        <v>4585</v>
      </c>
      <c r="I11" s="261">
        <v>5011</v>
      </c>
      <c r="J11" s="265" t="s">
        <v>4567</v>
      </c>
      <c r="K11" s="255">
        <v>7</v>
      </c>
      <c r="L11" s="269">
        <v>1584.32</v>
      </c>
      <c r="M11" s="255">
        <v>706</v>
      </c>
      <c r="N11" s="255" t="s">
        <v>4581</v>
      </c>
      <c r="O11" s="255">
        <v>499.09</v>
      </c>
      <c r="P11" s="267">
        <v>2673.15</v>
      </c>
      <c r="Q11" s="255"/>
      <c r="R11" s="255" t="s">
        <v>4569</v>
      </c>
      <c r="S11" s="268" t="s">
        <v>4569</v>
      </c>
      <c r="T11" s="255"/>
      <c r="U11" s="268" t="s">
        <v>4570</v>
      </c>
      <c r="V11" s="255" t="s">
        <v>4570</v>
      </c>
      <c r="W11" s="268" t="s">
        <v>4570</v>
      </c>
      <c r="X11" s="268">
        <v>25</v>
      </c>
      <c r="Y11" s="269">
        <v>1379075.87</v>
      </c>
      <c r="Z11" s="274">
        <v>1229.08</v>
      </c>
      <c r="AA11" s="268" t="s">
        <v>549</v>
      </c>
      <c r="AB11" s="255"/>
      <c r="AC11" s="255">
        <v>58</v>
      </c>
      <c r="AD11" s="268">
        <v>41</v>
      </c>
      <c r="AE11" s="268">
        <v>571</v>
      </c>
      <c r="AF11" s="268">
        <v>492.98</v>
      </c>
      <c r="AG11" s="270">
        <v>2287.15</v>
      </c>
      <c r="AH11" s="270">
        <v>95.3</v>
      </c>
      <c r="AI11" s="270">
        <v>2382.4499999999998</v>
      </c>
      <c r="AJ11" s="266">
        <v>921.97</v>
      </c>
      <c r="AK11" s="255" t="s">
        <v>4586</v>
      </c>
    </row>
    <row r="12" spans="1:37" x14ac:dyDescent="0.35">
      <c r="A12" s="258">
        <v>44980</v>
      </c>
      <c r="B12" s="259" t="s">
        <v>1004</v>
      </c>
      <c r="C12" s="260">
        <v>44959</v>
      </c>
      <c r="D12" s="260">
        <v>44960</v>
      </c>
      <c r="E12" s="262">
        <v>44959</v>
      </c>
      <c r="F12" s="263">
        <v>170793</v>
      </c>
      <c r="G12" s="273">
        <v>1480.24</v>
      </c>
      <c r="H12" s="263" t="s">
        <v>4587</v>
      </c>
      <c r="I12" s="261">
        <v>5010</v>
      </c>
      <c r="J12" s="272" t="s">
        <v>4574</v>
      </c>
      <c r="K12" s="255">
        <v>1</v>
      </c>
      <c r="L12" s="255">
        <v>881.5</v>
      </c>
      <c r="M12" s="255">
        <v>980</v>
      </c>
      <c r="N12" s="255" t="s">
        <v>4568</v>
      </c>
      <c r="O12" s="255">
        <v>980</v>
      </c>
      <c r="P12" s="255" t="s">
        <v>4588</v>
      </c>
      <c r="Q12" s="255"/>
      <c r="R12" s="255">
        <v>102.69</v>
      </c>
      <c r="S12" s="268">
        <v>102.69</v>
      </c>
      <c r="T12" s="255"/>
      <c r="U12" s="268" t="s">
        <v>4570</v>
      </c>
      <c r="V12" s="255" t="s">
        <v>4570</v>
      </c>
      <c r="W12" s="268" t="s">
        <v>4570</v>
      </c>
      <c r="X12" s="268">
        <v>25</v>
      </c>
      <c r="Y12" s="269">
        <v>140999.69</v>
      </c>
      <c r="Z12" s="268" t="s">
        <v>4571</v>
      </c>
      <c r="AA12" s="268" t="s">
        <v>549</v>
      </c>
      <c r="AB12" s="255"/>
      <c r="AC12" s="255">
        <v>58</v>
      </c>
      <c r="AD12" s="268">
        <v>58</v>
      </c>
      <c r="AE12" s="268" t="s">
        <v>549</v>
      </c>
      <c r="AF12" s="268" t="s">
        <v>4569</v>
      </c>
      <c r="AG12" s="270">
        <v>1165.69</v>
      </c>
      <c r="AH12" s="270">
        <v>158.96</v>
      </c>
      <c r="AI12" s="270">
        <v>1324.65</v>
      </c>
      <c r="AJ12" s="266">
        <v>155.59</v>
      </c>
      <c r="AK12" s="255" t="s">
        <v>4589</v>
      </c>
    </row>
    <row r="13" spans="1:37" x14ac:dyDescent="0.35">
      <c r="A13" s="258">
        <v>44980</v>
      </c>
      <c r="B13" s="259" t="s">
        <v>1004</v>
      </c>
      <c r="C13" s="260">
        <v>44959</v>
      </c>
      <c r="D13" s="260">
        <v>44960</v>
      </c>
      <c r="E13" s="262">
        <v>44959</v>
      </c>
      <c r="F13" s="263">
        <v>9058</v>
      </c>
      <c r="G13" s="273">
        <v>1290.6300000000001</v>
      </c>
      <c r="H13" s="263" t="s">
        <v>4590</v>
      </c>
      <c r="I13" s="261">
        <v>5013</v>
      </c>
      <c r="J13" s="265" t="s">
        <v>4567</v>
      </c>
      <c r="K13" s="255">
        <v>1</v>
      </c>
      <c r="L13" s="255">
        <v>935</v>
      </c>
      <c r="M13" s="255">
        <v>578</v>
      </c>
      <c r="N13" s="255" t="s">
        <v>4568</v>
      </c>
      <c r="O13" s="255">
        <v>578</v>
      </c>
      <c r="P13" s="266">
        <v>661</v>
      </c>
      <c r="Q13" s="255"/>
      <c r="R13" s="255" t="s">
        <v>4569</v>
      </c>
      <c r="S13" s="268" t="s">
        <v>4569</v>
      </c>
      <c r="T13" s="255"/>
      <c r="U13" s="268" t="s">
        <v>4570</v>
      </c>
      <c r="V13" s="255" t="s">
        <v>4570</v>
      </c>
      <c r="W13" s="268" t="s">
        <v>4570</v>
      </c>
      <c r="X13" s="268">
        <v>25</v>
      </c>
      <c r="Y13" s="269">
        <v>133542.17000000001</v>
      </c>
      <c r="Z13" s="268" t="s">
        <v>4571</v>
      </c>
      <c r="AA13" s="268" t="s">
        <v>549</v>
      </c>
      <c r="AB13" s="255"/>
      <c r="AC13" s="255">
        <v>58</v>
      </c>
      <c r="AD13" s="268">
        <v>58</v>
      </c>
      <c r="AE13" s="268" t="s">
        <v>549</v>
      </c>
      <c r="AF13" s="268" t="s">
        <v>4569</v>
      </c>
      <c r="AG13" s="270">
        <v>661</v>
      </c>
      <c r="AH13" s="270">
        <v>27.54</v>
      </c>
      <c r="AI13" s="270">
        <v>688.54</v>
      </c>
      <c r="AJ13" s="266">
        <v>602.09</v>
      </c>
      <c r="AK13" s="255" t="s">
        <v>4582</v>
      </c>
    </row>
    <row r="14" spans="1:37" x14ac:dyDescent="0.35">
      <c r="A14" s="258">
        <v>44980</v>
      </c>
      <c r="B14" s="259" t="s">
        <v>1004</v>
      </c>
      <c r="C14" s="260">
        <v>44960</v>
      </c>
      <c r="D14" s="260">
        <v>44961</v>
      </c>
      <c r="E14" s="262">
        <v>44960</v>
      </c>
      <c r="F14" s="263">
        <v>170792</v>
      </c>
      <c r="G14" s="273">
        <v>2951.25</v>
      </c>
      <c r="H14" s="263" t="s">
        <v>4591</v>
      </c>
      <c r="I14" s="261">
        <v>5010</v>
      </c>
      <c r="J14" s="272" t="s">
        <v>4574</v>
      </c>
      <c r="K14" s="255">
        <v>1</v>
      </c>
      <c r="L14" s="269">
        <v>3965</v>
      </c>
      <c r="M14" s="269">
        <v>1296</v>
      </c>
      <c r="N14" s="255" t="s">
        <v>4592</v>
      </c>
      <c r="O14" s="269">
        <v>1296</v>
      </c>
      <c r="P14" s="255" t="s">
        <v>4588</v>
      </c>
      <c r="Q14" s="255"/>
      <c r="R14" s="255">
        <v>128.35</v>
      </c>
      <c r="S14" s="268">
        <v>128.35</v>
      </c>
      <c r="T14" s="255"/>
      <c r="U14" s="268" t="s">
        <v>4570</v>
      </c>
      <c r="V14" s="255" t="s">
        <v>4570</v>
      </c>
      <c r="W14" s="268" t="s">
        <v>4570</v>
      </c>
      <c r="X14" s="268">
        <v>25</v>
      </c>
      <c r="Y14" s="269">
        <v>376761.56</v>
      </c>
      <c r="Z14" s="268">
        <v>226.76</v>
      </c>
      <c r="AA14" s="268" t="s">
        <v>549</v>
      </c>
      <c r="AB14" s="255"/>
      <c r="AC14" s="255">
        <v>58</v>
      </c>
      <c r="AD14" s="268">
        <v>58</v>
      </c>
      <c r="AE14" s="268" t="s">
        <v>549</v>
      </c>
      <c r="AF14" s="268" t="s">
        <v>4569</v>
      </c>
      <c r="AG14" s="270">
        <v>1734.11</v>
      </c>
      <c r="AH14" s="270">
        <v>236.47</v>
      </c>
      <c r="AI14" s="270">
        <v>1970.58</v>
      </c>
      <c r="AJ14" s="266">
        <v>980.67</v>
      </c>
      <c r="AK14" s="255" t="s">
        <v>4593</v>
      </c>
    </row>
    <row r="15" spans="1:37" x14ac:dyDescent="0.35">
      <c r="A15" s="258">
        <v>44980</v>
      </c>
      <c r="B15" s="259" t="s">
        <v>1004</v>
      </c>
      <c r="C15" s="260">
        <v>44963</v>
      </c>
      <c r="D15" s="260">
        <v>44964</v>
      </c>
      <c r="E15" s="262">
        <v>44963</v>
      </c>
      <c r="F15" s="263">
        <v>9087</v>
      </c>
      <c r="G15" s="271">
        <v>498.96</v>
      </c>
      <c r="H15" s="263" t="s">
        <v>4594</v>
      </c>
      <c r="I15" s="261">
        <v>5010</v>
      </c>
      <c r="J15" s="265" t="s">
        <v>4567</v>
      </c>
      <c r="K15" s="255">
        <v>5</v>
      </c>
      <c r="L15" s="255">
        <v>224.2</v>
      </c>
      <c r="M15" s="255">
        <v>450</v>
      </c>
      <c r="N15" s="255" t="s">
        <v>4575</v>
      </c>
      <c r="O15" s="255">
        <v>361.28</v>
      </c>
      <c r="P15" s="266">
        <v>117.72</v>
      </c>
      <c r="Q15" s="255"/>
      <c r="R15" s="255" t="s">
        <v>4569</v>
      </c>
      <c r="S15" s="268" t="s">
        <v>4569</v>
      </c>
      <c r="T15" s="255"/>
      <c r="U15" s="268" t="s">
        <v>4570</v>
      </c>
      <c r="V15" s="255" t="s">
        <v>4570</v>
      </c>
      <c r="W15" s="268" t="s">
        <v>4570</v>
      </c>
      <c r="X15" s="268">
        <v>25</v>
      </c>
      <c r="Y15" s="269">
        <v>70328.95</v>
      </c>
      <c r="Z15" s="268" t="s">
        <v>4571</v>
      </c>
      <c r="AA15" s="268" t="s">
        <v>549</v>
      </c>
      <c r="AB15" s="255"/>
      <c r="AC15" s="255">
        <v>58</v>
      </c>
      <c r="AD15" s="268">
        <v>46.57</v>
      </c>
      <c r="AE15" s="268" t="s">
        <v>549</v>
      </c>
      <c r="AF15" s="268" t="s">
        <v>4569</v>
      </c>
      <c r="AG15" s="270">
        <v>432.85</v>
      </c>
      <c r="AH15" s="270">
        <v>18.04</v>
      </c>
      <c r="AI15" s="270">
        <v>450.89</v>
      </c>
      <c r="AJ15" s="266">
        <v>48.07</v>
      </c>
      <c r="AK15" s="255" t="s">
        <v>4582</v>
      </c>
    </row>
    <row r="16" spans="1:37" x14ac:dyDescent="0.35">
      <c r="A16" s="258">
        <v>44980</v>
      </c>
      <c r="B16" s="259" t="s">
        <v>1004</v>
      </c>
      <c r="C16" s="260">
        <v>44965</v>
      </c>
      <c r="D16" s="260">
        <v>44966</v>
      </c>
      <c r="E16" s="262">
        <v>44965</v>
      </c>
      <c r="F16" s="263">
        <v>9095</v>
      </c>
      <c r="G16" s="271">
        <v>103.59</v>
      </c>
      <c r="H16" s="263" t="s">
        <v>4595</v>
      </c>
      <c r="I16" s="261">
        <v>5010</v>
      </c>
      <c r="J16" s="265" t="s">
        <v>4567</v>
      </c>
      <c r="K16" s="255">
        <v>3</v>
      </c>
      <c r="L16" s="255">
        <v>97.8</v>
      </c>
      <c r="M16" s="255">
        <v>181</v>
      </c>
      <c r="N16" s="255" t="s">
        <v>4596</v>
      </c>
      <c r="O16" s="255">
        <v>39.090000000000003</v>
      </c>
      <c r="P16" s="266">
        <v>60.36</v>
      </c>
      <c r="Q16" s="255"/>
      <c r="R16" s="255" t="s">
        <v>4569</v>
      </c>
      <c r="S16" s="268" t="s">
        <v>4569</v>
      </c>
      <c r="T16" s="255"/>
      <c r="U16" s="268" t="s">
        <v>4570</v>
      </c>
      <c r="V16" s="255" t="s">
        <v>4570</v>
      </c>
      <c r="W16" s="268" t="s">
        <v>4570</v>
      </c>
      <c r="X16" s="268">
        <v>25</v>
      </c>
      <c r="Y16" s="269">
        <v>19556.07</v>
      </c>
      <c r="Z16" s="268" t="s">
        <v>4571</v>
      </c>
      <c r="AA16" s="268" t="s">
        <v>549</v>
      </c>
      <c r="AB16" s="255"/>
      <c r="AC16" s="255">
        <v>58</v>
      </c>
      <c r="AD16" s="268">
        <v>12.53</v>
      </c>
      <c r="AE16" s="268" t="s">
        <v>549</v>
      </c>
      <c r="AF16" s="268" t="s">
        <v>4569</v>
      </c>
      <c r="AG16" s="270">
        <v>76.61</v>
      </c>
      <c r="AH16" s="270">
        <v>3.19</v>
      </c>
      <c r="AI16" s="270">
        <v>79.8</v>
      </c>
      <c r="AJ16" s="266">
        <v>23.79</v>
      </c>
      <c r="AK16" s="255" t="s">
        <v>4597</v>
      </c>
    </row>
    <row r="17" spans="1:37" x14ac:dyDescent="0.35">
      <c r="A17" s="258">
        <v>44980</v>
      </c>
      <c r="B17" s="259" t="s">
        <v>1004</v>
      </c>
      <c r="C17" s="260">
        <v>44965</v>
      </c>
      <c r="D17" s="260">
        <v>44966</v>
      </c>
      <c r="E17" s="262">
        <v>44965</v>
      </c>
      <c r="F17" s="263">
        <v>9096</v>
      </c>
      <c r="G17" s="271">
        <v>197.45</v>
      </c>
      <c r="H17" s="263" t="s">
        <v>4598</v>
      </c>
      <c r="I17" s="261">
        <v>4005</v>
      </c>
      <c r="J17" s="265" t="s">
        <v>4567</v>
      </c>
      <c r="K17" s="255">
        <v>3</v>
      </c>
      <c r="L17" s="255">
        <v>97.8</v>
      </c>
      <c r="M17" s="255">
        <v>181</v>
      </c>
      <c r="N17" s="255" t="s">
        <v>4596</v>
      </c>
      <c r="O17" s="255">
        <v>86.39</v>
      </c>
      <c r="P17" s="266">
        <v>103.16</v>
      </c>
      <c r="Q17" s="255"/>
      <c r="R17" s="255" t="s">
        <v>4569</v>
      </c>
      <c r="S17" s="268" t="s">
        <v>4569</v>
      </c>
      <c r="T17" s="255"/>
      <c r="U17" s="268" t="s">
        <v>4570</v>
      </c>
      <c r="V17" s="255" t="s">
        <v>4570</v>
      </c>
      <c r="W17" s="268" t="s">
        <v>4570</v>
      </c>
      <c r="X17" s="268">
        <v>25</v>
      </c>
      <c r="Y17" s="269">
        <v>113972.66</v>
      </c>
      <c r="Z17" s="268" t="s">
        <v>4571</v>
      </c>
      <c r="AA17" s="268" t="s">
        <v>549</v>
      </c>
      <c r="AB17" s="255"/>
      <c r="AC17" s="255">
        <v>58</v>
      </c>
      <c r="AD17" s="268">
        <v>27.68</v>
      </c>
      <c r="AE17" s="268" t="s">
        <v>549</v>
      </c>
      <c r="AF17" s="268" t="s">
        <v>4569</v>
      </c>
      <c r="AG17" s="270">
        <v>139.07</v>
      </c>
      <c r="AH17" s="270">
        <v>5.79</v>
      </c>
      <c r="AI17" s="270">
        <v>144.87</v>
      </c>
      <c r="AJ17" s="266">
        <v>52.58</v>
      </c>
      <c r="AK17" s="255" t="s">
        <v>4597</v>
      </c>
    </row>
    <row r="18" spans="1:37" x14ac:dyDescent="0.35">
      <c r="A18" s="258">
        <v>44980</v>
      </c>
      <c r="B18" s="259" t="s">
        <v>1004</v>
      </c>
      <c r="C18" s="260">
        <v>44965</v>
      </c>
      <c r="D18" s="260">
        <v>44966</v>
      </c>
      <c r="E18" s="262">
        <v>44965</v>
      </c>
      <c r="F18" s="263">
        <v>171292</v>
      </c>
      <c r="G18" s="261">
        <v>608.74</v>
      </c>
      <c r="H18" s="263" t="s">
        <v>4599</v>
      </c>
      <c r="I18" s="261">
        <v>5014</v>
      </c>
      <c r="J18" s="265" t="s">
        <v>4567</v>
      </c>
      <c r="K18" s="255">
        <v>1</v>
      </c>
      <c r="L18" s="255">
        <v>0.6</v>
      </c>
      <c r="M18" s="255">
        <v>181</v>
      </c>
      <c r="N18" s="255" t="s">
        <v>4596</v>
      </c>
      <c r="O18" s="255">
        <v>181</v>
      </c>
      <c r="P18" s="266">
        <v>169</v>
      </c>
      <c r="Q18" s="255"/>
      <c r="R18" s="255">
        <v>102.69</v>
      </c>
      <c r="S18" s="268">
        <v>102.69</v>
      </c>
      <c r="T18" s="255"/>
      <c r="U18" s="268" t="s">
        <v>4570</v>
      </c>
      <c r="V18" s="255" t="s">
        <v>4570</v>
      </c>
      <c r="W18" s="268" t="s">
        <v>4570</v>
      </c>
      <c r="X18" s="268">
        <v>25</v>
      </c>
      <c r="Y18" s="269">
        <v>8553.15</v>
      </c>
      <c r="Z18" s="268" t="s">
        <v>4571</v>
      </c>
      <c r="AA18" s="268" t="s">
        <v>549</v>
      </c>
      <c r="AB18" s="255"/>
      <c r="AC18" s="255">
        <v>58</v>
      </c>
      <c r="AD18" s="268">
        <v>58</v>
      </c>
      <c r="AE18" s="268" t="s">
        <v>549</v>
      </c>
      <c r="AF18" s="268" t="s">
        <v>4569</v>
      </c>
      <c r="AG18" s="270">
        <v>366.69</v>
      </c>
      <c r="AH18" s="270">
        <v>50</v>
      </c>
      <c r="AI18" s="270">
        <v>416.69</v>
      </c>
      <c r="AJ18" s="266">
        <v>192.05</v>
      </c>
      <c r="AK18" s="255" t="s">
        <v>4600</v>
      </c>
    </row>
    <row r="19" spans="1:37" x14ac:dyDescent="0.35">
      <c r="A19" s="258">
        <v>44980</v>
      </c>
      <c r="B19" s="259" t="s">
        <v>1004</v>
      </c>
      <c r="C19" s="260">
        <v>44970</v>
      </c>
      <c r="D19" s="260">
        <v>44971</v>
      </c>
      <c r="E19" s="262">
        <v>44970</v>
      </c>
      <c r="F19" s="263">
        <v>9133</v>
      </c>
      <c r="G19" s="261">
        <v>590.96</v>
      </c>
      <c r="H19" s="263" t="s">
        <v>4601</v>
      </c>
      <c r="I19" s="261">
        <v>5010</v>
      </c>
      <c r="J19" s="265" t="s">
        <v>4567</v>
      </c>
      <c r="K19" s="255">
        <v>2</v>
      </c>
      <c r="L19" s="255">
        <v>265.64</v>
      </c>
      <c r="M19" s="255">
        <v>450</v>
      </c>
      <c r="N19" s="255" t="s">
        <v>4575</v>
      </c>
      <c r="O19" s="255">
        <v>431.98</v>
      </c>
      <c r="P19" s="266">
        <v>135.34</v>
      </c>
      <c r="Q19" s="255"/>
      <c r="R19" s="255" t="s">
        <v>4569</v>
      </c>
      <c r="S19" s="268" t="s">
        <v>4569</v>
      </c>
      <c r="T19" s="255"/>
      <c r="U19" s="268" t="s">
        <v>4570</v>
      </c>
      <c r="V19" s="255" t="s">
        <v>4570</v>
      </c>
      <c r="W19" s="268" t="s">
        <v>4570</v>
      </c>
      <c r="X19" s="268">
        <v>25</v>
      </c>
      <c r="Y19" s="269">
        <v>87485.31</v>
      </c>
      <c r="Z19" s="268" t="s">
        <v>4571</v>
      </c>
      <c r="AA19" s="268" t="s">
        <v>549</v>
      </c>
      <c r="AB19" s="255"/>
      <c r="AC19" s="255">
        <v>58</v>
      </c>
      <c r="AD19" s="268">
        <v>55.68</v>
      </c>
      <c r="AE19" s="268" t="s">
        <v>549</v>
      </c>
      <c r="AF19" s="268" t="s">
        <v>4569</v>
      </c>
      <c r="AG19" s="270">
        <v>512.65</v>
      </c>
      <c r="AH19" s="270">
        <v>21.36</v>
      </c>
      <c r="AI19" s="270">
        <v>534.01</v>
      </c>
      <c r="AJ19" s="266">
        <v>56.95</v>
      </c>
      <c r="AK19" s="255" t="s">
        <v>4602</v>
      </c>
    </row>
    <row r="20" spans="1:37" x14ac:dyDescent="0.35">
      <c r="A20" s="258">
        <v>44980</v>
      </c>
      <c r="B20" s="259" t="s">
        <v>1004</v>
      </c>
      <c r="C20" s="260">
        <v>44971</v>
      </c>
      <c r="D20" s="260">
        <v>44972</v>
      </c>
      <c r="E20" s="262">
        <v>44971</v>
      </c>
      <c r="F20" s="263">
        <v>9151</v>
      </c>
      <c r="G20" s="261">
        <v>617.76</v>
      </c>
      <c r="H20" s="263" t="s">
        <v>4603</v>
      </c>
      <c r="I20" s="261">
        <v>5010</v>
      </c>
      <c r="J20" s="265" t="s">
        <v>4567</v>
      </c>
      <c r="K20" s="255">
        <v>4</v>
      </c>
      <c r="L20" s="255">
        <v>164.11</v>
      </c>
      <c r="M20" s="255">
        <v>450</v>
      </c>
      <c r="N20" s="255" t="s">
        <v>4575</v>
      </c>
      <c r="O20" s="255">
        <v>394.31</v>
      </c>
      <c r="P20" s="266">
        <v>125.95</v>
      </c>
      <c r="Q20" s="255"/>
      <c r="R20" s="255" t="s">
        <v>4569</v>
      </c>
      <c r="S20" s="268" t="s">
        <v>4569</v>
      </c>
      <c r="T20" s="255"/>
      <c r="U20" s="268" t="s">
        <v>4570</v>
      </c>
      <c r="V20" s="255" t="s">
        <v>4570</v>
      </c>
      <c r="W20" s="268" t="s">
        <v>4570</v>
      </c>
      <c r="X20" s="268">
        <v>25</v>
      </c>
      <c r="Y20" s="269">
        <v>136594.18</v>
      </c>
      <c r="Z20" s="268" t="s">
        <v>4571</v>
      </c>
      <c r="AA20" s="268" t="s">
        <v>549</v>
      </c>
      <c r="AB20" s="255"/>
      <c r="AC20" s="255">
        <v>58</v>
      </c>
      <c r="AD20" s="268">
        <v>50.82</v>
      </c>
      <c r="AE20" s="268" t="s">
        <v>549</v>
      </c>
      <c r="AF20" s="268" t="s">
        <v>4569</v>
      </c>
      <c r="AG20" s="270">
        <v>470.13</v>
      </c>
      <c r="AH20" s="270">
        <v>19.59</v>
      </c>
      <c r="AI20" s="270">
        <v>489.72</v>
      </c>
      <c r="AJ20" s="266">
        <v>128.04</v>
      </c>
      <c r="AK20" s="255" t="s">
        <v>4604</v>
      </c>
    </row>
    <row r="21" spans="1:37" x14ac:dyDescent="0.35">
      <c r="A21" s="258">
        <v>44980</v>
      </c>
      <c r="B21" s="259" t="s">
        <v>1004</v>
      </c>
      <c r="C21" s="260">
        <v>44971</v>
      </c>
      <c r="D21" s="260">
        <v>44972</v>
      </c>
      <c r="E21" s="262">
        <v>44971</v>
      </c>
      <c r="F21" s="263">
        <v>9152</v>
      </c>
      <c r="G21" s="261">
        <v>64.77</v>
      </c>
      <c r="H21" s="263" t="s">
        <v>4605</v>
      </c>
      <c r="I21" s="261">
        <v>5010</v>
      </c>
      <c r="J21" s="265" t="s">
        <v>4567</v>
      </c>
      <c r="K21" s="255">
        <v>4</v>
      </c>
      <c r="L21" s="255">
        <v>164.11</v>
      </c>
      <c r="M21" s="255">
        <v>450</v>
      </c>
      <c r="N21" s="255" t="s">
        <v>4575</v>
      </c>
      <c r="O21" s="255">
        <v>7.65</v>
      </c>
      <c r="P21" s="266">
        <v>29.58</v>
      </c>
      <c r="Q21" s="255"/>
      <c r="R21" s="255" t="s">
        <v>4569</v>
      </c>
      <c r="S21" s="268" t="s">
        <v>4569</v>
      </c>
      <c r="T21" s="255"/>
      <c r="U21" s="268" t="s">
        <v>4570</v>
      </c>
      <c r="V21" s="255" t="s">
        <v>4570</v>
      </c>
      <c r="W21" s="268" t="s">
        <v>4570</v>
      </c>
      <c r="X21" s="268">
        <v>25</v>
      </c>
      <c r="Y21" s="255">
        <v>111.3</v>
      </c>
      <c r="Z21" s="268" t="s">
        <v>4571</v>
      </c>
      <c r="AA21" s="268" t="s">
        <v>549</v>
      </c>
      <c r="AB21" s="255"/>
      <c r="AC21" s="255">
        <v>58</v>
      </c>
      <c r="AD21" s="268">
        <v>0.99</v>
      </c>
      <c r="AE21" s="268" t="s">
        <v>549</v>
      </c>
      <c r="AF21" s="268" t="s">
        <v>4569</v>
      </c>
      <c r="AG21" s="270">
        <v>33.64</v>
      </c>
      <c r="AH21" s="270">
        <v>1.4</v>
      </c>
      <c r="AI21" s="270">
        <v>35.04</v>
      </c>
      <c r="AJ21" s="266">
        <v>29.73</v>
      </c>
      <c r="AK21" s="255" t="s">
        <v>4604</v>
      </c>
    </row>
    <row r="22" spans="1:37" x14ac:dyDescent="0.35">
      <c r="A22" s="258">
        <v>44980</v>
      </c>
      <c r="B22" s="259" t="s">
        <v>1004</v>
      </c>
      <c r="C22" s="260">
        <v>44971</v>
      </c>
      <c r="D22" s="260">
        <v>44972</v>
      </c>
      <c r="E22" s="262">
        <v>44971</v>
      </c>
      <c r="F22" s="263">
        <v>9150</v>
      </c>
      <c r="G22" s="261">
        <v>83.86</v>
      </c>
      <c r="H22" s="263" t="s">
        <v>4606</v>
      </c>
      <c r="I22" s="261">
        <v>5010</v>
      </c>
      <c r="J22" s="265" t="s">
        <v>4567</v>
      </c>
      <c r="K22" s="255">
        <v>4</v>
      </c>
      <c r="L22" s="255">
        <v>164.11</v>
      </c>
      <c r="M22" s="255">
        <v>450</v>
      </c>
      <c r="N22" s="255" t="s">
        <v>4575</v>
      </c>
      <c r="O22" s="255">
        <v>21</v>
      </c>
      <c r="P22" s="266">
        <v>32.9</v>
      </c>
      <c r="Q22" s="255"/>
      <c r="R22" s="255" t="s">
        <v>4569</v>
      </c>
      <c r="S22" s="268" t="s">
        <v>4569</v>
      </c>
      <c r="T22" s="255"/>
      <c r="U22" s="268" t="s">
        <v>4570</v>
      </c>
      <c r="V22" s="255" t="s">
        <v>4570</v>
      </c>
      <c r="W22" s="268" t="s">
        <v>4570</v>
      </c>
      <c r="X22" s="268">
        <v>25</v>
      </c>
      <c r="Y22" s="269">
        <v>3395.94</v>
      </c>
      <c r="Z22" s="268" t="s">
        <v>4571</v>
      </c>
      <c r="AA22" s="268" t="s">
        <v>549</v>
      </c>
      <c r="AB22" s="255"/>
      <c r="AC22" s="255">
        <v>58</v>
      </c>
      <c r="AD22" s="268">
        <v>2.71</v>
      </c>
      <c r="AE22" s="268" t="s">
        <v>549</v>
      </c>
      <c r="AF22" s="268" t="s">
        <v>4569</v>
      </c>
      <c r="AG22" s="270">
        <v>48.71</v>
      </c>
      <c r="AH22" s="270">
        <v>2.0299999999999998</v>
      </c>
      <c r="AI22" s="270">
        <v>50.74</v>
      </c>
      <c r="AJ22" s="266">
        <v>33.119999999999997</v>
      </c>
      <c r="AK22" s="255" t="s">
        <v>4604</v>
      </c>
    </row>
    <row r="23" spans="1:37" x14ac:dyDescent="0.35">
      <c r="A23" s="258">
        <v>44980</v>
      </c>
      <c r="B23" s="259" t="s">
        <v>1004</v>
      </c>
      <c r="C23" s="260">
        <v>44971</v>
      </c>
      <c r="D23" s="260">
        <v>44972</v>
      </c>
      <c r="E23" s="262">
        <v>44971</v>
      </c>
      <c r="F23" s="263">
        <v>9153</v>
      </c>
      <c r="G23" s="261">
        <v>92.48</v>
      </c>
      <c r="H23" s="263" t="s">
        <v>4607</v>
      </c>
      <c r="I23" s="261">
        <v>4005</v>
      </c>
      <c r="J23" s="265" t="s">
        <v>4567</v>
      </c>
      <c r="K23" s="255">
        <v>4</v>
      </c>
      <c r="L23" s="255">
        <v>164.11</v>
      </c>
      <c r="M23" s="255">
        <v>450</v>
      </c>
      <c r="N23" s="255" t="s">
        <v>4575</v>
      </c>
      <c r="O23" s="255">
        <v>27.04</v>
      </c>
      <c r="P23" s="266">
        <v>34.4</v>
      </c>
      <c r="Q23" s="255"/>
      <c r="R23" s="255" t="s">
        <v>4569</v>
      </c>
      <c r="S23" s="268" t="s">
        <v>4569</v>
      </c>
      <c r="T23" s="255"/>
      <c r="U23" s="268" t="s">
        <v>4570</v>
      </c>
      <c r="V23" s="255" t="s">
        <v>4570</v>
      </c>
      <c r="W23" s="268" t="s">
        <v>4570</v>
      </c>
      <c r="X23" s="268">
        <v>25</v>
      </c>
      <c r="Y23" s="269">
        <v>21403.58</v>
      </c>
      <c r="Z23" s="268" t="s">
        <v>4571</v>
      </c>
      <c r="AA23" s="268" t="s">
        <v>549</v>
      </c>
      <c r="AB23" s="255"/>
      <c r="AC23" s="255">
        <v>58</v>
      </c>
      <c r="AD23" s="268">
        <v>3.48</v>
      </c>
      <c r="AE23" s="268" t="s">
        <v>549</v>
      </c>
      <c r="AF23" s="268" t="s">
        <v>4569</v>
      </c>
      <c r="AG23" s="270">
        <v>55.52</v>
      </c>
      <c r="AH23" s="270">
        <v>2.31</v>
      </c>
      <c r="AI23" s="270">
        <v>57.83</v>
      </c>
      <c r="AJ23" s="266">
        <v>34.65</v>
      </c>
      <c r="AK23" s="255" t="s">
        <v>4604</v>
      </c>
    </row>
    <row r="24" spans="1:37" x14ac:dyDescent="0.35">
      <c r="A24" s="258">
        <v>44980</v>
      </c>
      <c r="B24" s="259" t="s">
        <v>1004</v>
      </c>
      <c r="C24" s="260">
        <v>44972</v>
      </c>
      <c r="D24" s="260">
        <v>44973</v>
      </c>
      <c r="E24" s="262">
        <v>44972</v>
      </c>
      <c r="F24" s="263">
        <v>171966</v>
      </c>
      <c r="G24" s="261">
        <v>680.24</v>
      </c>
      <c r="H24" s="263" t="s">
        <v>4608</v>
      </c>
      <c r="I24" s="261">
        <v>5010</v>
      </c>
      <c r="J24" s="272" t="s">
        <v>4574</v>
      </c>
      <c r="K24" s="255">
        <v>1</v>
      </c>
      <c r="L24" s="255">
        <v>17.399999999999999</v>
      </c>
      <c r="M24" s="255">
        <v>350</v>
      </c>
      <c r="N24" s="255" t="s">
        <v>4596</v>
      </c>
      <c r="O24" s="255">
        <v>350</v>
      </c>
      <c r="P24" s="255" t="s">
        <v>4588</v>
      </c>
      <c r="Q24" s="255"/>
      <c r="R24" s="255">
        <v>102.69</v>
      </c>
      <c r="S24" s="268">
        <v>102.69</v>
      </c>
      <c r="T24" s="255"/>
      <c r="U24" s="268" t="s">
        <v>4570</v>
      </c>
      <c r="V24" s="255" t="s">
        <v>4570</v>
      </c>
      <c r="W24" s="268" t="s">
        <v>4570</v>
      </c>
      <c r="X24" s="268">
        <v>25</v>
      </c>
      <c r="Y24" s="269">
        <v>4858.29</v>
      </c>
      <c r="Z24" s="268" t="s">
        <v>4571</v>
      </c>
      <c r="AA24" s="268" t="s">
        <v>549</v>
      </c>
      <c r="AB24" s="255"/>
      <c r="AC24" s="255">
        <v>58</v>
      </c>
      <c r="AD24" s="268">
        <v>58</v>
      </c>
      <c r="AE24" s="268" t="s">
        <v>549</v>
      </c>
      <c r="AF24" s="268" t="s">
        <v>4569</v>
      </c>
      <c r="AG24" s="270">
        <v>535.69000000000005</v>
      </c>
      <c r="AH24" s="270">
        <v>73.05</v>
      </c>
      <c r="AI24" s="270">
        <v>608.74</v>
      </c>
      <c r="AJ24" s="266">
        <v>71.5</v>
      </c>
      <c r="AK24" s="255" t="s">
        <v>4609</v>
      </c>
    </row>
    <row r="25" spans="1:37" x14ac:dyDescent="0.35">
      <c r="A25" s="258">
        <v>44980</v>
      </c>
      <c r="B25" s="259" t="s">
        <v>1004</v>
      </c>
      <c r="C25" s="260">
        <v>44972</v>
      </c>
      <c r="D25" s="260">
        <v>44973</v>
      </c>
      <c r="E25" s="262">
        <v>44972</v>
      </c>
      <c r="F25" s="263">
        <v>171964</v>
      </c>
      <c r="G25" s="261">
        <v>971.59</v>
      </c>
      <c r="H25" s="263" t="s">
        <v>96</v>
      </c>
      <c r="I25" s="261">
        <v>4005</v>
      </c>
      <c r="J25" s="255" t="s">
        <v>4610</v>
      </c>
      <c r="K25" s="255">
        <v>1</v>
      </c>
      <c r="L25" s="255">
        <v>37.4</v>
      </c>
      <c r="M25" s="255">
        <v>350</v>
      </c>
      <c r="N25" s="255" t="s">
        <v>4596</v>
      </c>
      <c r="O25" s="255">
        <v>350</v>
      </c>
      <c r="P25" s="266">
        <v>350</v>
      </c>
      <c r="Q25" s="255"/>
      <c r="R25" s="255">
        <v>130</v>
      </c>
      <c r="S25" s="268">
        <v>130</v>
      </c>
      <c r="T25" s="255"/>
      <c r="U25" s="268" t="s">
        <v>4570</v>
      </c>
      <c r="V25" s="255" t="s">
        <v>4570</v>
      </c>
      <c r="W25" s="268" t="s">
        <v>4570</v>
      </c>
      <c r="X25" s="268">
        <v>25</v>
      </c>
      <c r="Y25" s="269">
        <v>8772.42</v>
      </c>
      <c r="Z25" s="268" t="s">
        <v>4571</v>
      </c>
      <c r="AA25" s="268" t="s">
        <v>549</v>
      </c>
      <c r="AB25" s="255"/>
      <c r="AC25" s="255"/>
      <c r="AD25" s="268" t="s">
        <v>4611</v>
      </c>
      <c r="AE25" s="268" t="s">
        <v>549</v>
      </c>
      <c r="AF25" s="268" t="s">
        <v>4569</v>
      </c>
      <c r="AG25" s="270">
        <v>505</v>
      </c>
      <c r="AH25" s="270">
        <v>68.86</v>
      </c>
      <c r="AI25" s="270">
        <v>573.86</v>
      </c>
      <c r="AJ25" s="266">
        <v>397.73</v>
      </c>
      <c r="AK25" s="255" t="s">
        <v>4612</v>
      </c>
    </row>
    <row r="26" spans="1:37" x14ac:dyDescent="0.35">
      <c r="A26" s="258">
        <v>44986</v>
      </c>
      <c r="B26" s="259" t="s">
        <v>1004</v>
      </c>
      <c r="C26" s="260">
        <v>44973</v>
      </c>
      <c r="D26" s="260">
        <v>44974</v>
      </c>
      <c r="E26" s="262">
        <v>44973</v>
      </c>
      <c r="F26" s="263">
        <v>9173</v>
      </c>
      <c r="G26" s="271">
        <v>275</v>
      </c>
      <c r="H26" s="263" t="s">
        <v>4613</v>
      </c>
      <c r="I26" s="261">
        <v>5010</v>
      </c>
      <c r="J26" s="265" t="s">
        <v>4567</v>
      </c>
      <c r="K26" s="255">
        <v>9</v>
      </c>
      <c r="L26" s="255">
        <v>694.92</v>
      </c>
      <c r="M26" s="255">
        <v>578</v>
      </c>
      <c r="N26" s="255" t="s">
        <v>4568</v>
      </c>
      <c r="O26" s="255">
        <v>64.040000000000006</v>
      </c>
      <c r="P26" s="266">
        <v>210.96</v>
      </c>
      <c r="Q26" s="255"/>
      <c r="R26" s="255" t="s">
        <v>4569</v>
      </c>
      <c r="S26" s="268" t="s">
        <v>4569</v>
      </c>
      <c r="T26" s="255"/>
      <c r="U26" s="268" t="s">
        <v>4570</v>
      </c>
      <c r="V26" s="255" t="s">
        <v>4570</v>
      </c>
      <c r="W26" s="268" t="s">
        <v>4570</v>
      </c>
      <c r="X26" s="268">
        <v>25</v>
      </c>
      <c r="Y26" s="269">
        <v>19877.669999999998</v>
      </c>
      <c r="Z26" s="268" t="s">
        <v>4571</v>
      </c>
      <c r="AA26" s="268" t="s">
        <v>549</v>
      </c>
      <c r="AB26" s="255"/>
      <c r="AC26" s="255">
        <v>58</v>
      </c>
      <c r="AD26" s="268">
        <v>6.43</v>
      </c>
      <c r="AE26" s="268" t="s">
        <v>549</v>
      </c>
      <c r="AF26" s="268" t="s">
        <v>4569</v>
      </c>
      <c r="AG26" s="270">
        <v>95.47</v>
      </c>
      <c r="AH26" s="270">
        <v>3.98</v>
      </c>
      <c r="AI26" s="270">
        <v>99.45</v>
      </c>
      <c r="AJ26" s="266">
        <v>175.55</v>
      </c>
      <c r="AK26" s="255" t="s">
        <v>4614</v>
      </c>
    </row>
    <row r="27" spans="1:37" x14ac:dyDescent="0.35">
      <c r="A27" s="258">
        <v>44986</v>
      </c>
      <c r="B27" s="259" t="s">
        <v>1004</v>
      </c>
      <c r="C27" s="260">
        <v>44973</v>
      </c>
      <c r="D27" s="260">
        <v>44974</v>
      </c>
      <c r="E27" s="262">
        <v>44973</v>
      </c>
      <c r="F27" s="263">
        <v>9176</v>
      </c>
      <c r="G27" s="271">
        <v>275</v>
      </c>
      <c r="H27" s="263" t="s">
        <v>4615</v>
      </c>
      <c r="I27" s="261">
        <v>5002</v>
      </c>
      <c r="J27" s="265" t="s">
        <v>4567</v>
      </c>
      <c r="K27" s="255">
        <v>9</v>
      </c>
      <c r="L27" s="255">
        <v>694.92</v>
      </c>
      <c r="M27" s="255">
        <v>578</v>
      </c>
      <c r="N27" s="255" t="s">
        <v>4568</v>
      </c>
      <c r="O27" s="255">
        <v>0.27</v>
      </c>
      <c r="P27" s="266">
        <v>274.73</v>
      </c>
      <c r="Q27" s="255"/>
      <c r="R27" s="255" t="s">
        <v>4569</v>
      </c>
      <c r="S27" s="268" t="s">
        <v>4569</v>
      </c>
      <c r="T27" s="255"/>
      <c r="U27" s="268" t="s">
        <v>4570</v>
      </c>
      <c r="V27" s="255" t="s">
        <v>4570</v>
      </c>
      <c r="W27" s="268" t="s">
        <v>4570</v>
      </c>
      <c r="X27" s="268">
        <v>25</v>
      </c>
      <c r="Y27" s="255">
        <v>523.09</v>
      </c>
      <c r="Z27" s="268" t="s">
        <v>4571</v>
      </c>
      <c r="AA27" s="268" t="s">
        <v>549</v>
      </c>
      <c r="AB27" s="255"/>
      <c r="AC27" s="255">
        <v>58</v>
      </c>
      <c r="AD27" s="268">
        <v>0.03</v>
      </c>
      <c r="AE27" s="268" t="s">
        <v>549</v>
      </c>
      <c r="AF27" s="268" t="s">
        <v>4569</v>
      </c>
      <c r="AG27" s="270">
        <v>25.29</v>
      </c>
      <c r="AH27" s="270">
        <v>1.05</v>
      </c>
      <c r="AI27" s="270">
        <v>26.35</v>
      </c>
      <c r="AJ27" s="266">
        <v>248.65</v>
      </c>
      <c r="AK27" s="255" t="s">
        <v>4614</v>
      </c>
    </row>
    <row r="28" spans="1:37" x14ac:dyDescent="0.35">
      <c r="A28" s="258">
        <v>44986</v>
      </c>
      <c r="B28" s="259" t="s">
        <v>1004</v>
      </c>
      <c r="C28" s="260">
        <v>44973</v>
      </c>
      <c r="D28" s="260">
        <v>44974</v>
      </c>
      <c r="E28" s="262">
        <v>44973</v>
      </c>
      <c r="F28" s="263">
        <v>9177</v>
      </c>
      <c r="G28" s="271">
        <v>275</v>
      </c>
      <c r="H28" s="263" t="s">
        <v>4616</v>
      </c>
      <c r="I28" s="261">
        <v>5002</v>
      </c>
      <c r="J28" s="265" t="s">
        <v>4567</v>
      </c>
      <c r="K28" s="255">
        <v>9</v>
      </c>
      <c r="L28" s="255">
        <v>694.92</v>
      </c>
      <c r="M28" s="255">
        <v>578</v>
      </c>
      <c r="N28" s="255" t="s">
        <v>4568</v>
      </c>
      <c r="O28" s="255">
        <v>4.76</v>
      </c>
      <c r="P28" s="266">
        <v>270.24</v>
      </c>
      <c r="Q28" s="255"/>
      <c r="R28" s="255" t="s">
        <v>4569</v>
      </c>
      <c r="S28" s="268" t="s">
        <v>4569</v>
      </c>
      <c r="T28" s="255"/>
      <c r="U28" s="268" t="s">
        <v>4570</v>
      </c>
      <c r="V28" s="255" t="s">
        <v>4570</v>
      </c>
      <c r="W28" s="268" t="s">
        <v>4570</v>
      </c>
      <c r="X28" s="268">
        <v>25</v>
      </c>
      <c r="Y28" s="269">
        <v>5542.03</v>
      </c>
      <c r="Z28" s="268" t="s">
        <v>4571</v>
      </c>
      <c r="AA28" s="268" t="s">
        <v>549</v>
      </c>
      <c r="AB28" s="255"/>
      <c r="AC28" s="255">
        <v>58</v>
      </c>
      <c r="AD28" s="268">
        <v>0.48</v>
      </c>
      <c r="AE28" s="268" t="s">
        <v>549</v>
      </c>
      <c r="AF28" s="268" t="s">
        <v>4569</v>
      </c>
      <c r="AG28" s="270">
        <v>30.24</v>
      </c>
      <c r="AH28" s="270">
        <v>1.26</v>
      </c>
      <c r="AI28" s="270">
        <v>31.49</v>
      </c>
      <c r="AJ28" s="266">
        <v>243.51</v>
      </c>
      <c r="AK28" s="255" t="s">
        <v>4614</v>
      </c>
    </row>
    <row r="29" spans="1:37" x14ac:dyDescent="0.35">
      <c r="A29" s="258">
        <v>44986</v>
      </c>
      <c r="B29" s="259" t="s">
        <v>1004</v>
      </c>
      <c r="C29" s="260">
        <v>44973</v>
      </c>
      <c r="D29" s="260">
        <v>44974</v>
      </c>
      <c r="E29" s="262">
        <v>44973</v>
      </c>
      <c r="F29" s="263">
        <v>9178</v>
      </c>
      <c r="G29" s="271">
        <v>275</v>
      </c>
      <c r="H29" s="263" t="s">
        <v>4617</v>
      </c>
      <c r="I29" s="261">
        <v>5003</v>
      </c>
      <c r="J29" s="265" t="s">
        <v>4567</v>
      </c>
      <c r="K29" s="255">
        <v>9</v>
      </c>
      <c r="L29" s="255">
        <v>694.92</v>
      </c>
      <c r="M29" s="255">
        <v>578</v>
      </c>
      <c r="N29" s="255" t="s">
        <v>4568</v>
      </c>
      <c r="O29" s="255">
        <v>38.43</v>
      </c>
      <c r="P29" s="266">
        <v>236.57</v>
      </c>
      <c r="Q29" s="255"/>
      <c r="R29" s="255" t="s">
        <v>4569</v>
      </c>
      <c r="S29" s="268" t="s">
        <v>4569</v>
      </c>
      <c r="T29" s="255"/>
      <c r="U29" s="268" t="s">
        <v>4570</v>
      </c>
      <c r="V29" s="255" t="s">
        <v>4570</v>
      </c>
      <c r="W29" s="268" t="s">
        <v>4570</v>
      </c>
      <c r="X29" s="268">
        <v>25</v>
      </c>
      <c r="Y29" s="269">
        <v>24775.78</v>
      </c>
      <c r="Z29" s="268" t="s">
        <v>4571</v>
      </c>
      <c r="AA29" s="268" t="s">
        <v>549</v>
      </c>
      <c r="AB29" s="255"/>
      <c r="AC29" s="255">
        <v>58</v>
      </c>
      <c r="AD29" s="268">
        <v>3.86</v>
      </c>
      <c r="AE29" s="268" t="s">
        <v>549</v>
      </c>
      <c r="AF29" s="268" t="s">
        <v>4569</v>
      </c>
      <c r="AG29" s="270">
        <v>67.28</v>
      </c>
      <c r="AH29" s="270">
        <v>2.8</v>
      </c>
      <c r="AI29" s="270">
        <v>70.09</v>
      </c>
      <c r="AJ29" s="266">
        <v>204.91</v>
      </c>
      <c r="AK29" s="255" t="s">
        <v>4614</v>
      </c>
    </row>
    <row r="30" spans="1:37" x14ac:dyDescent="0.35">
      <c r="A30" s="258">
        <v>44986</v>
      </c>
      <c r="B30" s="259" t="s">
        <v>1004</v>
      </c>
      <c r="C30" s="260">
        <v>44973</v>
      </c>
      <c r="D30" s="260">
        <v>44974</v>
      </c>
      <c r="E30" s="262">
        <v>44973</v>
      </c>
      <c r="F30" s="263">
        <v>9181</v>
      </c>
      <c r="G30" s="271">
        <v>275</v>
      </c>
      <c r="H30" s="263" t="s">
        <v>4618</v>
      </c>
      <c r="I30" s="261">
        <v>5002</v>
      </c>
      <c r="J30" s="265" t="s">
        <v>4567</v>
      </c>
      <c r="K30" s="255">
        <v>9</v>
      </c>
      <c r="L30" s="255">
        <v>694.92</v>
      </c>
      <c r="M30" s="255">
        <v>578</v>
      </c>
      <c r="N30" s="255" t="s">
        <v>4568</v>
      </c>
      <c r="O30" s="255">
        <v>9.6199999999999992</v>
      </c>
      <c r="P30" s="266">
        <v>265.38</v>
      </c>
      <c r="Q30" s="255"/>
      <c r="R30" s="255" t="s">
        <v>4569</v>
      </c>
      <c r="S30" s="268" t="s">
        <v>4569</v>
      </c>
      <c r="T30" s="255"/>
      <c r="U30" s="268" t="s">
        <v>4570</v>
      </c>
      <c r="V30" s="255" t="s">
        <v>4570</v>
      </c>
      <c r="W30" s="268" t="s">
        <v>4570</v>
      </c>
      <c r="X30" s="268">
        <v>25</v>
      </c>
      <c r="Y30" s="269">
        <v>5986.8</v>
      </c>
      <c r="Z30" s="268" t="s">
        <v>4571</v>
      </c>
      <c r="AA30" s="268" t="s">
        <v>549</v>
      </c>
      <c r="AB30" s="255"/>
      <c r="AC30" s="255">
        <v>58</v>
      </c>
      <c r="AD30" s="268">
        <v>0.96</v>
      </c>
      <c r="AE30" s="268" t="s">
        <v>549</v>
      </c>
      <c r="AF30" s="268" t="s">
        <v>4569</v>
      </c>
      <c r="AG30" s="270">
        <v>35.58</v>
      </c>
      <c r="AH30" s="270">
        <v>1.48</v>
      </c>
      <c r="AI30" s="270">
        <v>37.06</v>
      </c>
      <c r="AJ30" s="266">
        <v>237.94</v>
      </c>
      <c r="AK30" s="255" t="s">
        <v>4614</v>
      </c>
    </row>
    <row r="31" spans="1:37" x14ac:dyDescent="0.35">
      <c r="A31" s="258">
        <v>44986</v>
      </c>
      <c r="B31" s="259" t="s">
        <v>1004</v>
      </c>
      <c r="C31" s="260">
        <v>44973</v>
      </c>
      <c r="D31" s="260">
        <v>44974</v>
      </c>
      <c r="E31" s="262">
        <v>44973</v>
      </c>
      <c r="F31" s="263">
        <v>9174</v>
      </c>
      <c r="G31" s="271">
        <v>275</v>
      </c>
      <c r="H31" s="263" t="s">
        <v>4619</v>
      </c>
      <c r="I31" s="261">
        <v>4005</v>
      </c>
      <c r="J31" s="265" t="s">
        <v>4567</v>
      </c>
      <c r="K31" s="255">
        <v>9</v>
      </c>
      <c r="L31" s="255">
        <v>694.92</v>
      </c>
      <c r="M31" s="255">
        <v>578</v>
      </c>
      <c r="N31" s="255" t="s">
        <v>4568</v>
      </c>
      <c r="O31" s="255">
        <v>25.3</v>
      </c>
      <c r="P31" s="266">
        <v>249.7</v>
      </c>
      <c r="Q31" s="255"/>
      <c r="R31" s="255" t="s">
        <v>4569</v>
      </c>
      <c r="S31" s="268" t="s">
        <v>4569</v>
      </c>
      <c r="T31" s="255"/>
      <c r="U31" s="268" t="s">
        <v>4570</v>
      </c>
      <c r="V31" s="255" t="s">
        <v>4570</v>
      </c>
      <c r="W31" s="268" t="s">
        <v>4570</v>
      </c>
      <c r="X31" s="268">
        <v>25</v>
      </c>
      <c r="Y31" s="269">
        <v>64077.17</v>
      </c>
      <c r="Z31" s="268" t="s">
        <v>4571</v>
      </c>
      <c r="AA31" s="268" t="s">
        <v>549</v>
      </c>
      <c r="AB31" s="255"/>
      <c r="AC31" s="255">
        <v>58</v>
      </c>
      <c r="AD31" s="268">
        <v>2.54</v>
      </c>
      <c r="AE31" s="268" t="s">
        <v>549</v>
      </c>
      <c r="AF31" s="268" t="s">
        <v>4569</v>
      </c>
      <c r="AG31" s="270">
        <v>52.84</v>
      </c>
      <c r="AH31" s="270">
        <v>2.2000000000000002</v>
      </c>
      <c r="AI31" s="270">
        <v>55.04</v>
      </c>
      <c r="AJ31" s="266">
        <v>219.96</v>
      </c>
      <c r="AK31" s="255" t="s">
        <v>4614</v>
      </c>
    </row>
    <row r="32" spans="1:37" x14ac:dyDescent="0.35">
      <c r="A32" s="258">
        <v>44986</v>
      </c>
      <c r="B32" s="259" t="s">
        <v>1004</v>
      </c>
      <c r="C32" s="260">
        <v>44973</v>
      </c>
      <c r="D32" s="260">
        <v>44974</v>
      </c>
      <c r="E32" s="262">
        <v>44973</v>
      </c>
      <c r="F32" s="263">
        <v>9175</v>
      </c>
      <c r="G32" s="271">
        <v>275</v>
      </c>
      <c r="H32" s="263" t="s">
        <v>4620</v>
      </c>
      <c r="I32" s="261">
        <v>4006</v>
      </c>
      <c r="J32" s="265" t="s">
        <v>4567</v>
      </c>
      <c r="K32" s="255">
        <v>9</v>
      </c>
      <c r="L32" s="255">
        <v>694.92</v>
      </c>
      <c r="M32" s="255">
        <v>578</v>
      </c>
      <c r="N32" s="255" t="s">
        <v>4568</v>
      </c>
      <c r="O32" s="255">
        <v>5.99</v>
      </c>
      <c r="P32" s="266">
        <v>269.01</v>
      </c>
      <c r="Q32" s="255"/>
      <c r="R32" s="255" t="s">
        <v>4569</v>
      </c>
      <c r="S32" s="268" t="s">
        <v>4569</v>
      </c>
      <c r="T32" s="255"/>
      <c r="U32" s="268" t="s">
        <v>4570</v>
      </c>
      <c r="V32" s="255" t="s">
        <v>4570</v>
      </c>
      <c r="W32" s="268" t="s">
        <v>4570</v>
      </c>
      <c r="X32" s="268">
        <v>25</v>
      </c>
      <c r="Y32" s="269">
        <v>50340.89</v>
      </c>
      <c r="Z32" s="268" t="s">
        <v>4571</v>
      </c>
      <c r="AA32" s="268" t="s">
        <v>549</v>
      </c>
      <c r="AB32" s="255"/>
      <c r="AC32" s="255">
        <v>58</v>
      </c>
      <c r="AD32" s="268">
        <v>0.6</v>
      </c>
      <c r="AE32" s="268" t="s">
        <v>549</v>
      </c>
      <c r="AF32" s="268" t="s">
        <v>4569</v>
      </c>
      <c r="AG32" s="270">
        <v>31.59</v>
      </c>
      <c r="AH32" s="270">
        <v>1.32</v>
      </c>
      <c r="AI32" s="270">
        <v>32.909999999999997</v>
      </c>
      <c r="AJ32" s="266">
        <v>242.09</v>
      </c>
      <c r="AK32" s="255" t="s">
        <v>4614</v>
      </c>
    </row>
    <row r="33" spans="1:37" x14ac:dyDescent="0.35">
      <c r="A33" s="258">
        <v>44986</v>
      </c>
      <c r="B33" s="259" t="s">
        <v>1004</v>
      </c>
      <c r="C33" s="260">
        <v>44973</v>
      </c>
      <c r="D33" s="260">
        <v>44974</v>
      </c>
      <c r="E33" s="262">
        <v>44973</v>
      </c>
      <c r="F33" s="263">
        <v>9180</v>
      </c>
      <c r="G33" s="271">
        <v>275</v>
      </c>
      <c r="H33" s="263" t="s">
        <v>4621</v>
      </c>
      <c r="I33" s="261">
        <v>5003</v>
      </c>
      <c r="J33" s="265" t="s">
        <v>4567</v>
      </c>
      <c r="K33" s="255">
        <v>9</v>
      </c>
      <c r="L33" s="255">
        <v>694.92</v>
      </c>
      <c r="M33" s="255">
        <v>578</v>
      </c>
      <c r="N33" s="255" t="s">
        <v>4568</v>
      </c>
      <c r="O33" s="255">
        <v>416.96</v>
      </c>
      <c r="P33" s="272">
        <v>-141.96</v>
      </c>
      <c r="Q33" s="255"/>
      <c r="R33" s="255" t="s">
        <v>4569</v>
      </c>
      <c r="S33" s="268" t="s">
        <v>4569</v>
      </c>
      <c r="T33" s="255"/>
      <c r="U33" s="268" t="s">
        <v>4570</v>
      </c>
      <c r="V33" s="255" t="s">
        <v>4570</v>
      </c>
      <c r="W33" s="268" t="s">
        <v>4570</v>
      </c>
      <c r="X33" s="268">
        <v>25</v>
      </c>
      <c r="Y33" s="269">
        <v>23965.599999999999</v>
      </c>
      <c r="Z33" s="268" t="s">
        <v>4571</v>
      </c>
      <c r="AA33" s="268" t="s">
        <v>549</v>
      </c>
      <c r="AB33" s="255"/>
      <c r="AC33" s="255">
        <v>58</v>
      </c>
      <c r="AD33" s="268">
        <v>41.84</v>
      </c>
      <c r="AE33" s="268" t="s">
        <v>549</v>
      </c>
      <c r="AF33" s="268" t="s">
        <v>4569</v>
      </c>
      <c r="AG33" s="270">
        <v>483.8</v>
      </c>
      <c r="AH33" s="270">
        <v>20.16</v>
      </c>
      <c r="AI33" s="270">
        <v>503.95</v>
      </c>
      <c r="AJ33" s="272">
        <v>-228.95</v>
      </c>
      <c r="AK33" s="255" t="s">
        <v>4622</v>
      </c>
    </row>
    <row r="34" spans="1:37" x14ac:dyDescent="0.35">
      <c r="A34" s="258">
        <v>44986</v>
      </c>
      <c r="B34" s="259" t="s">
        <v>1004</v>
      </c>
      <c r="C34" s="260">
        <v>44979</v>
      </c>
      <c r="D34" s="260">
        <v>44980</v>
      </c>
      <c r="E34" s="262">
        <v>44979</v>
      </c>
      <c r="F34" s="263">
        <v>9210</v>
      </c>
      <c r="G34" s="271">
        <v>109.45</v>
      </c>
      <c r="H34" s="263" t="s">
        <v>4623</v>
      </c>
      <c r="I34" s="261">
        <v>5014</v>
      </c>
      <c r="J34" s="265" t="s">
        <v>4567</v>
      </c>
      <c r="K34" s="255">
        <v>10</v>
      </c>
      <c r="L34" s="255">
        <v>212.52</v>
      </c>
      <c r="M34" s="255">
        <v>450</v>
      </c>
      <c r="N34" s="255" t="s">
        <v>4575</v>
      </c>
      <c r="O34" s="255">
        <v>131.71</v>
      </c>
      <c r="P34" s="272">
        <v>-22.26</v>
      </c>
      <c r="Q34" s="255"/>
      <c r="R34" s="255" t="s">
        <v>4569</v>
      </c>
      <c r="S34" s="268" t="s">
        <v>4569</v>
      </c>
      <c r="T34" s="255"/>
      <c r="U34" s="268" t="s">
        <v>4570</v>
      </c>
      <c r="V34" s="255" t="s">
        <v>4570</v>
      </c>
      <c r="W34" s="268" t="s">
        <v>4570</v>
      </c>
      <c r="X34" s="268">
        <v>25</v>
      </c>
      <c r="Y34" s="269">
        <v>26491.91</v>
      </c>
      <c r="Z34" s="268" t="s">
        <v>4571</v>
      </c>
      <c r="AA34" s="268" t="s">
        <v>549</v>
      </c>
      <c r="AB34" s="255"/>
      <c r="AC34" s="255">
        <v>58</v>
      </c>
      <c r="AD34" s="268">
        <v>16.98</v>
      </c>
      <c r="AE34" s="268" t="s">
        <v>549</v>
      </c>
      <c r="AF34" s="268" t="s">
        <v>4569</v>
      </c>
      <c r="AG34" s="270">
        <v>173.68</v>
      </c>
      <c r="AH34" s="270">
        <v>7.24</v>
      </c>
      <c r="AI34" s="270">
        <v>180.92</v>
      </c>
      <c r="AJ34" s="272">
        <v>-71.47</v>
      </c>
      <c r="AK34" s="255" t="s">
        <v>4624</v>
      </c>
    </row>
    <row r="35" spans="1:37" x14ac:dyDescent="0.35">
      <c r="A35" s="258">
        <v>44986</v>
      </c>
      <c r="B35" s="259" t="s">
        <v>1004</v>
      </c>
      <c r="C35" s="260">
        <v>44979</v>
      </c>
      <c r="D35" s="260">
        <v>44980</v>
      </c>
      <c r="E35" s="262">
        <v>44979</v>
      </c>
      <c r="F35" s="263">
        <v>9212</v>
      </c>
      <c r="G35" s="271">
        <v>64.02</v>
      </c>
      <c r="H35" s="263" t="s">
        <v>4625</v>
      </c>
      <c r="I35" s="261">
        <v>5010</v>
      </c>
      <c r="J35" s="265" t="s">
        <v>4567</v>
      </c>
      <c r="K35" s="255">
        <v>10</v>
      </c>
      <c r="L35" s="255">
        <v>212.52</v>
      </c>
      <c r="M35" s="255">
        <v>450</v>
      </c>
      <c r="N35" s="255" t="s">
        <v>4575</v>
      </c>
      <c r="O35" s="255">
        <v>57.51</v>
      </c>
      <c r="P35" s="266">
        <v>6.51</v>
      </c>
      <c r="Q35" s="255"/>
      <c r="R35" s="255" t="s">
        <v>4569</v>
      </c>
      <c r="S35" s="268" t="s">
        <v>4569</v>
      </c>
      <c r="T35" s="255"/>
      <c r="U35" s="268" t="s">
        <v>4570</v>
      </c>
      <c r="V35" s="255" t="s">
        <v>4570</v>
      </c>
      <c r="W35" s="268" t="s">
        <v>4570</v>
      </c>
      <c r="X35" s="268">
        <v>25</v>
      </c>
      <c r="Y35" s="269">
        <v>29531.61</v>
      </c>
      <c r="Z35" s="268" t="s">
        <v>4571</v>
      </c>
      <c r="AA35" s="268" t="s">
        <v>549</v>
      </c>
      <c r="AB35" s="255"/>
      <c r="AC35" s="255">
        <v>58</v>
      </c>
      <c r="AD35" s="268">
        <v>7.41</v>
      </c>
      <c r="AE35" s="268" t="s">
        <v>549</v>
      </c>
      <c r="AF35" s="268" t="s">
        <v>4569</v>
      </c>
      <c r="AG35" s="270">
        <v>89.92</v>
      </c>
      <c r="AH35" s="270">
        <v>3.75</v>
      </c>
      <c r="AI35" s="270">
        <v>93.67</v>
      </c>
      <c r="AJ35" s="272">
        <v>-29.65</v>
      </c>
      <c r="AK35" s="255" t="s">
        <v>4624</v>
      </c>
    </row>
    <row r="36" spans="1:37" x14ac:dyDescent="0.35">
      <c r="A36" s="258">
        <v>44986</v>
      </c>
      <c r="B36" s="259" t="s">
        <v>1004</v>
      </c>
      <c r="C36" s="260">
        <v>44979</v>
      </c>
      <c r="D36" s="260">
        <v>44980</v>
      </c>
      <c r="E36" s="262">
        <v>44979</v>
      </c>
      <c r="F36" s="263">
        <v>9215</v>
      </c>
      <c r="G36" s="271">
        <v>63.77</v>
      </c>
      <c r="H36" s="263" t="s">
        <v>4626</v>
      </c>
      <c r="I36" s="261">
        <v>5010</v>
      </c>
      <c r="J36" s="265" t="s">
        <v>4567</v>
      </c>
      <c r="K36" s="255">
        <v>10</v>
      </c>
      <c r="L36" s="255">
        <v>212.52</v>
      </c>
      <c r="M36" s="255">
        <v>450</v>
      </c>
      <c r="N36" s="255" t="s">
        <v>4575</v>
      </c>
      <c r="O36" s="255">
        <v>57.09</v>
      </c>
      <c r="P36" s="266">
        <v>6.68</v>
      </c>
      <c r="Q36" s="255"/>
      <c r="R36" s="255" t="s">
        <v>4569</v>
      </c>
      <c r="S36" s="268" t="s">
        <v>4569</v>
      </c>
      <c r="T36" s="255"/>
      <c r="U36" s="268" t="s">
        <v>4570</v>
      </c>
      <c r="V36" s="255" t="s">
        <v>4570</v>
      </c>
      <c r="W36" s="268" t="s">
        <v>4570</v>
      </c>
      <c r="X36" s="268">
        <v>25</v>
      </c>
      <c r="Y36" s="269">
        <v>17777.98</v>
      </c>
      <c r="Z36" s="268" t="s">
        <v>4571</v>
      </c>
      <c r="AA36" s="268" t="s">
        <v>549</v>
      </c>
      <c r="AB36" s="255"/>
      <c r="AC36" s="255">
        <v>58</v>
      </c>
      <c r="AD36" s="268">
        <v>7.36</v>
      </c>
      <c r="AE36" s="268" t="s">
        <v>549</v>
      </c>
      <c r="AF36" s="268" t="s">
        <v>4569</v>
      </c>
      <c r="AG36" s="270">
        <v>89.44</v>
      </c>
      <c r="AH36" s="270">
        <v>3.73</v>
      </c>
      <c r="AI36" s="270">
        <v>93.17</v>
      </c>
      <c r="AJ36" s="272">
        <v>-29.4</v>
      </c>
      <c r="AK36" s="255" t="s">
        <v>4624</v>
      </c>
    </row>
    <row r="37" spans="1:37" x14ac:dyDescent="0.35">
      <c r="A37" s="258">
        <v>44986</v>
      </c>
      <c r="B37" s="259" t="s">
        <v>1004</v>
      </c>
      <c r="C37" s="260">
        <v>44979</v>
      </c>
      <c r="D37" s="260">
        <v>44980</v>
      </c>
      <c r="E37" s="262">
        <v>44979</v>
      </c>
      <c r="F37" s="263">
        <v>9211</v>
      </c>
      <c r="G37" s="271">
        <v>95.71</v>
      </c>
      <c r="H37" s="263" t="s">
        <v>4627</v>
      </c>
      <c r="I37" s="261">
        <v>5010</v>
      </c>
      <c r="J37" s="265" t="s">
        <v>4567</v>
      </c>
      <c r="K37" s="255">
        <v>10</v>
      </c>
      <c r="L37" s="255">
        <v>212.52</v>
      </c>
      <c r="M37" s="255">
        <v>450</v>
      </c>
      <c r="N37" s="255" t="s">
        <v>4575</v>
      </c>
      <c r="O37" s="255">
        <v>109.26</v>
      </c>
      <c r="P37" s="272">
        <v>-13.55</v>
      </c>
      <c r="Q37" s="255"/>
      <c r="R37" s="255" t="s">
        <v>4569</v>
      </c>
      <c r="S37" s="268" t="s">
        <v>4569</v>
      </c>
      <c r="T37" s="255"/>
      <c r="U37" s="268" t="s">
        <v>4570</v>
      </c>
      <c r="V37" s="255" t="s">
        <v>4570</v>
      </c>
      <c r="W37" s="268" t="s">
        <v>4570</v>
      </c>
      <c r="X37" s="268">
        <v>25</v>
      </c>
      <c r="Y37" s="269">
        <v>12347.2</v>
      </c>
      <c r="Z37" s="268" t="s">
        <v>4571</v>
      </c>
      <c r="AA37" s="268" t="s">
        <v>549</v>
      </c>
      <c r="AB37" s="255"/>
      <c r="AC37" s="255">
        <v>58</v>
      </c>
      <c r="AD37" s="268">
        <v>14.08</v>
      </c>
      <c r="AE37" s="268" t="s">
        <v>549</v>
      </c>
      <c r="AF37" s="268" t="s">
        <v>4569</v>
      </c>
      <c r="AG37" s="270">
        <v>148.34</v>
      </c>
      <c r="AH37" s="270">
        <v>6.18</v>
      </c>
      <c r="AI37" s="270">
        <v>154.52000000000001</v>
      </c>
      <c r="AJ37" s="272">
        <v>-58.81</v>
      </c>
      <c r="AK37" s="255" t="s">
        <v>4624</v>
      </c>
    </row>
    <row r="38" spans="1:37" x14ac:dyDescent="0.35">
      <c r="A38" s="258">
        <v>44986</v>
      </c>
      <c r="B38" s="259" t="s">
        <v>1004</v>
      </c>
      <c r="C38" s="260">
        <v>44979</v>
      </c>
      <c r="D38" s="260">
        <v>44980</v>
      </c>
      <c r="E38" s="262">
        <v>44979</v>
      </c>
      <c r="F38" s="263">
        <v>9213</v>
      </c>
      <c r="G38" s="271">
        <v>62.23</v>
      </c>
      <c r="H38" s="263" t="s">
        <v>4628</v>
      </c>
      <c r="I38" s="261">
        <v>5002</v>
      </c>
      <c r="J38" s="265" t="s">
        <v>4567</v>
      </c>
      <c r="K38" s="255">
        <v>10</v>
      </c>
      <c r="L38" s="255">
        <v>212.52</v>
      </c>
      <c r="M38" s="255">
        <v>450</v>
      </c>
      <c r="N38" s="255" t="s">
        <v>4575</v>
      </c>
      <c r="O38" s="255">
        <v>54.59</v>
      </c>
      <c r="P38" s="266">
        <v>7.64</v>
      </c>
      <c r="Q38" s="255"/>
      <c r="R38" s="255" t="s">
        <v>4569</v>
      </c>
      <c r="S38" s="268" t="s">
        <v>4569</v>
      </c>
      <c r="T38" s="255"/>
      <c r="U38" s="268" t="s">
        <v>4570</v>
      </c>
      <c r="V38" s="255" t="s">
        <v>4570</v>
      </c>
      <c r="W38" s="268" t="s">
        <v>4570</v>
      </c>
      <c r="X38" s="268">
        <v>25</v>
      </c>
      <c r="Y38" s="269">
        <v>12656.2</v>
      </c>
      <c r="Z38" s="268" t="s">
        <v>4571</v>
      </c>
      <c r="AA38" s="268" t="s">
        <v>549</v>
      </c>
      <c r="AB38" s="255"/>
      <c r="AC38" s="255">
        <v>58</v>
      </c>
      <c r="AD38" s="268">
        <v>7.04</v>
      </c>
      <c r="AE38" s="268" t="s">
        <v>549</v>
      </c>
      <c r="AF38" s="268" t="s">
        <v>4569</v>
      </c>
      <c r="AG38" s="270">
        <v>86.62</v>
      </c>
      <c r="AH38" s="270">
        <v>3.61</v>
      </c>
      <c r="AI38" s="270">
        <v>90.23</v>
      </c>
      <c r="AJ38" s="272">
        <v>-28</v>
      </c>
      <c r="AK38" s="255" t="s">
        <v>4624</v>
      </c>
    </row>
    <row r="39" spans="1:37" x14ac:dyDescent="0.35">
      <c r="A39" s="258">
        <v>44986</v>
      </c>
      <c r="B39" s="259" t="s">
        <v>1004</v>
      </c>
      <c r="C39" s="260">
        <v>44980</v>
      </c>
      <c r="D39" s="260">
        <v>44981</v>
      </c>
      <c r="E39" s="262">
        <v>44980</v>
      </c>
      <c r="F39" s="263">
        <v>9224</v>
      </c>
      <c r="G39" s="271">
        <v>895.56</v>
      </c>
      <c r="H39" s="263" t="s">
        <v>4629</v>
      </c>
      <c r="I39" s="261">
        <v>5003</v>
      </c>
      <c r="J39" s="265" t="s">
        <v>4567</v>
      </c>
      <c r="K39" s="255">
        <v>2</v>
      </c>
      <c r="L39" s="269">
        <v>3810</v>
      </c>
      <c r="M39" s="255">
        <v>783</v>
      </c>
      <c r="N39" s="255" t="s">
        <v>4592</v>
      </c>
      <c r="O39" s="255">
        <v>246.61</v>
      </c>
      <c r="P39" s="266">
        <v>648.95000000000005</v>
      </c>
      <c r="Q39" s="255"/>
      <c r="R39" s="255" t="s">
        <v>4569</v>
      </c>
      <c r="S39" s="268" t="s">
        <v>4569</v>
      </c>
      <c r="T39" s="255"/>
      <c r="U39" s="268" t="s">
        <v>4570</v>
      </c>
      <c r="V39" s="255" t="s">
        <v>4570</v>
      </c>
      <c r="W39" s="268" t="s">
        <v>4570</v>
      </c>
      <c r="X39" s="268">
        <v>25</v>
      </c>
      <c r="Y39" s="269">
        <v>277020.73</v>
      </c>
      <c r="Z39" s="268">
        <v>127.02</v>
      </c>
      <c r="AA39" s="268" t="s">
        <v>549</v>
      </c>
      <c r="AB39" s="255"/>
      <c r="AC39" s="255">
        <v>58</v>
      </c>
      <c r="AD39" s="268">
        <v>18.27</v>
      </c>
      <c r="AE39" s="268" t="s">
        <v>549</v>
      </c>
      <c r="AF39" s="268" t="s">
        <v>4569</v>
      </c>
      <c r="AG39" s="270">
        <v>416.9</v>
      </c>
      <c r="AH39" s="270">
        <v>17.37</v>
      </c>
      <c r="AI39" s="270">
        <v>434.27</v>
      </c>
      <c r="AJ39" s="266">
        <v>461.29</v>
      </c>
      <c r="AK39" s="255" t="s">
        <v>4630</v>
      </c>
    </row>
    <row r="40" spans="1:37" x14ac:dyDescent="0.35">
      <c r="A40" s="258">
        <v>44986</v>
      </c>
      <c r="B40" s="259" t="s">
        <v>1004</v>
      </c>
      <c r="C40" s="260">
        <v>44980</v>
      </c>
      <c r="D40" s="260">
        <v>44981</v>
      </c>
      <c r="E40" s="262">
        <v>44980</v>
      </c>
      <c r="F40" s="263">
        <v>9223</v>
      </c>
      <c r="G40" s="273">
        <v>1704.69</v>
      </c>
      <c r="H40" s="263" t="s">
        <v>4631</v>
      </c>
      <c r="I40" s="261">
        <v>5002</v>
      </c>
      <c r="J40" s="265" t="s">
        <v>4567</v>
      </c>
      <c r="K40" s="255">
        <v>2</v>
      </c>
      <c r="L40" s="269">
        <v>3810</v>
      </c>
      <c r="M40" s="255">
        <v>783</v>
      </c>
      <c r="N40" s="255" t="s">
        <v>4592</v>
      </c>
      <c r="O40" s="255">
        <v>536.39</v>
      </c>
      <c r="P40" s="267">
        <v>1168.3</v>
      </c>
      <c r="Q40" s="255"/>
      <c r="R40" s="255" t="s">
        <v>4569</v>
      </c>
      <c r="S40" s="268" t="s">
        <v>4569</v>
      </c>
      <c r="T40" s="255"/>
      <c r="U40" s="268" t="s">
        <v>4570</v>
      </c>
      <c r="V40" s="255" t="s">
        <v>4570</v>
      </c>
      <c r="W40" s="268" t="s">
        <v>4570</v>
      </c>
      <c r="X40" s="268">
        <v>25</v>
      </c>
      <c r="Y40" s="269">
        <v>244696.72</v>
      </c>
      <c r="Z40" s="268">
        <v>94.7</v>
      </c>
      <c r="AA40" s="268" t="s">
        <v>549</v>
      </c>
      <c r="AB40" s="255"/>
      <c r="AC40" s="255">
        <v>58</v>
      </c>
      <c r="AD40" s="268">
        <v>39.729999999999997</v>
      </c>
      <c r="AE40" s="268" t="s">
        <v>549</v>
      </c>
      <c r="AF40" s="268" t="s">
        <v>4569</v>
      </c>
      <c r="AG40" s="270">
        <v>695.81</v>
      </c>
      <c r="AH40" s="270">
        <v>28.99</v>
      </c>
      <c r="AI40" s="270">
        <v>724.81</v>
      </c>
      <c r="AJ40" s="266">
        <v>979.88</v>
      </c>
      <c r="AK40" s="255" t="s">
        <v>4630</v>
      </c>
    </row>
    <row r="41" spans="1:37" x14ac:dyDescent="0.35">
      <c r="A41" s="276">
        <v>44986</v>
      </c>
      <c r="B41" s="277" t="s">
        <v>1004</v>
      </c>
      <c r="C41" s="278">
        <v>44980</v>
      </c>
      <c r="D41" s="278">
        <v>44981</v>
      </c>
      <c r="E41" s="279">
        <v>44980</v>
      </c>
      <c r="F41" s="280">
        <v>9225</v>
      </c>
      <c r="G41" s="281">
        <v>275</v>
      </c>
      <c r="H41" s="280" t="s">
        <v>4632</v>
      </c>
      <c r="I41" s="282">
        <v>5014</v>
      </c>
      <c r="J41" s="283" t="s">
        <v>4567</v>
      </c>
      <c r="K41" s="284">
        <v>2</v>
      </c>
      <c r="L41" s="284">
        <v>88.76</v>
      </c>
      <c r="M41" s="284">
        <v>181</v>
      </c>
      <c r="N41" s="284" t="s">
        <v>4596</v>
      </c>
      <c r="O41" s="284">
        <v>9.7100000000000009</v>
      </c>
      <c r="P41" s="285">
        <v>265.29000000000002</v>
      </c>
      <c r="Q41" s="284"/>
      <c r="R41" s="284" t="s">
        <v>4569</v>
      </c>
      <c r="S41" s="284" t="s">
        <v>4569</v>
      </c>
      <c r="T41" s="284"/>
      <c r="U41" s="284" t="s">
        <v>4570</v>
      </c>
      <c r="V41" s="284" t="s">
        <v>4570</v>
      </c>
      <c r="W41" s="284" t="s">
        <v>4570</v>
      </c>
      <c r="X41" s="284">
        <v>25</v>
      </c>
      <c r="Y41" s="286">
        <v>11129.65</v>
      </c>
      <c r="Z41" s="284" t="s">
        <v>4571</v>
      </c>
      <c r="AA41" s="284" t="s">
        <v>549</v>
      </c>
      <c r="AB41" s="284"/>
      <c r="AC41" s="284">
        <v>58</v>
      </c>
      <c r="AD41" s="284">
        <v>3.11</v>
      </c>
      <c r="AE41" s="284" t="s">
        <v>549</v>
      </c>
      <c r="AF41" s="284" t="s">
        <v>4569</v>
      </c>
      <c r="AG41" s="287">
        <v>37.82</v>
      </c>
      <c r="AH41" s="287">
        <v>1.58</v>
      </c>
      <c r="AI41" s="287">
        <v>39.39</v>
      </c>
      <c r="AJ41" s="285">
        <v>235.61</v>
      </c>
      <c r="AK41" s="284" t="s">
        <v>4630</v>
      </c>
    </row>
    <row r="42" spans="1:37" x14ac:dyDescent="0.35">
      <c r="A42" s="276">
        <v>44986</v>
      </c>
      <c r="B42" s="277" t="s">
        <v>1004</v>
      </c>
      <c r="C42" s="278">
        <v>44980</v>
      </c>
      <c r="D42" s="278">
        <v>44981</v>
      </c>
      <c r="E42" s="279">
        <v>44980</v>
      </c>
      <c r="F42" s="280">
        <v>9226</v>
      </c>
      <c r="G42" s="281">
        <v>718.67</v>
      </c>
      <c r="H42" s="289" t="s">
        <v>4633</v>
      </c>
      <c r="I42" s="282">
        <v>5010</v>
      </c>
      <c r="J42" s="283" t="s">
        <v>4567</v>
      </c>
      <c r="K42" s="284">
        <v>2</v>
      </c>
      <c r="L42" s="284">
        <v>88.76</v>
      </c>
      <c r="M42" s="284">
        <v>181</v>
      </c>
      <c r="N42" s="284" t="s">
        <v>4596</v>
      </c>
      <c r="O42" s="284">
        <v>171.29</v>
      </c>
      <c r="P42" s="285">
        <v>547.38</v>
      </c>
      <c r="Q42" s="284"/>
      <c r="R42" s="284" t="s">
        <v>4569</v>
      </c>
      <c r="S42" s="284" t="s">
        <v>4569</v>
      </c>
      <c r="T42" s="284"/>
      <c r="U42" s="284" t="s">
        <v>4570</v>
      </c>
      <c r="V42" s="284" t="s">
        <v>4570</v>
      </c>
      <c r="W42" s="284" t="s">
        <v>4570</v>
      </c>
      <c r="X42" s="284">
        <v>25</v>
      </c>
      <c r="Y42" s="286">
        <v>30322.6</v>
      </c>
      <c r="Z42" s="284" t="s">
        <v>4571</v>
      </c>
      <c r="AA42" s="284" t="s">
        <v>549</v>
      </c>
      <c r="AB42" s="284"/>
      <c r="AC42" s="284">
        <v>58</v>
      </c>
      <c r="AD42" s="284">
        <v>54.89</v>
      </c>
      <c r="AE42" s="284" t="s">
        <v>549</v>
      </c>
      <c r="AF42" s="284" t="s">
        <v>4569</v>
      </c>
      <c r="AG42" s="287">
        <v>251.18</v>
      </c>
      <c r="AH42" s="287">
        <v>10.47</v>
      </c>
      <c r="AI42" s="287">
        <v>261.64999999999998</v>
      </c>
      <c r="AJ42" s="285">
        <v>457.02</v>
      </c>
      <c r="AK42" s="284" t="s">
        <v>4630</v>
      </c>
    </row>
    <row r="43" spans="1:37" x14ac:dyDescent="0.35">
      <c r="A43" s="258">
        <v>44999</v>
      </c>
      <c r="B43" s="259" t="s">
        <v>1004</v>
      </c>
      <c r="C43" s="260">
        <v>44984</v>
      </c>
      <c r="D43" s="260">
        <v>44985</v>
      </c>
      <c r="E43" s="262">
        <v>44984</v>
      </c>
      <c r="F43" s="263">
        <v>9253</v>
      </c>
      <c r="G43" s="261">
        <v>343.29</v>
      </c>
      <c r="H43" s="263" t="s">
        <v>4634</v>
      </c>
      <c r="I43" s="261">
        <v>5014</v>
      </c>
      <c r="J43" s="265" t="s">
        <v>4567</v>
      </c>
      <c r="K43" s="255">
        <v>3</v>
      </c>
      <c r="L43" s="269">
        <v>2306</v>
      </c>
      <c r="M43" s="255">
        <v>706</v>
      </c>
      <c r="N43" s="255" t="s">
        <v>4581</v>
      </c>
      <c r="O43" s="255">
        <v>176.04</v>
      </c>
      <c r="P43" s="266">
        <v>167.25</v>
      </c>
      <c r="Q43" s="255"/>
      <c r="R43" s="255" t="s">
        <v>4569</v>
      </c>
      <c r="S43" s="268" t="s">
        <v>4569</v>
      </c>
      <c r="T43" s="255"/>
      <c r="U43" s="268" t="s">
        <v>4570</v>
      </c>
      <c r="V43" s="255" t="s">
        <v>4570</v>
      </c>
      <c r="W43" s="268" t="s">
        <v>4570</v>
      </c>
      <c r="X43" s="268">
        <v>25</v>
      </c>
      <c r="Y43" s="269">
        <v>168206.87</v>
      </c>
      <c r="Z43" s="268">
        <v>18.21</v>
      </c>
      <c r="AA43" s="268" t="s">
        <v>549</v>
      </c>
      <c r="AB43" s="255"/>
      <c r="AC43" s="255">
        <v>58</v>
      </c>
      <c r="AD43" s="268">
        <v>14.46</v>
      </c>
      <c r="AE43" s="268" t="s">
        <v>549</v>
      </c>
      <c r="AF43" s="268" t="s">
        <v>4569</v>
      </c>
      <c r="AG43" s="270">
        <v>233.71</v>
      </c>
      <c r="AH43" s="270">
        <v>9.74</v>
      </c>
      <c r="AI43" s="270">
        <v>243.45</v>
      </c>
      <c r="AJ43" s="266">
        <v>99.84</v>
      </c>
      <c r="AK43" s="255" t="s">
        <v>4635</v>
      </c>
    </row>
    <row r="44" spans="1:37" x14ac:dyDescent="0.35">
      <c r="A44" s="258">
        <v>44999</v>
      </c>
      <c r="B44" s="259" t="s">
        <v>1004</v>
      </c>
      <c r="C44" s="260">
        <v>44984</v>
      </c>
      <c r="D44" s="260">
        <v>44985</v>
      </c>
      <c r="E44" s="262">
        <v>44984</v>
      </c>
      <c r="F44" s="263">
        <v>9254</v>
      </c>
      <c r="G44" s="261">
        <v>556.53</v>
      </c>
      <c r="H44" s="263" t="s">
        <v>4636</v>
      </c>
      <c r="I44" s="261">
        <v>5010</v>
      </c>
      <c r="J44" s="265" t="s">
        <v>4567</v>
      </c>
      <c r="K44" s="255">
        <v>3</v>
      </c>
      <c r="L44" s="269">
        <v>2306</v>
      </c>
      <c r="M44" s="255">
        <v>706</v>
      </c>
      <c r="N44" s="255" t="s">
        <v>4581</v>
      </c>
      <c r="O44" s="255">
        <v>280.13</v>
      </c>
      <c r="P44" s="266">
        <v>276.39999999999998</v>
      </c>
      <c r="Q44" s="255"/>
      <c r="R44" s="255" t="s">
        <v>4569</v>
      </c>
      <c r="S44" s="268" t="s">
        <v>4569</v>
      </c>
      <c r="T44" s="255"/>
      <c r="U44" s="268" t="s">
        <v>4570</v>
      </c>
      <c r="V44" s="255" t="s">
        <v>4570</v>
      </c>
      <c r="W44" s="268" t="s">
        <v>4570</v>
      </c>
      <c r="X44" s="268">
        <v>25</v>
      </c>
      <c r="Y44" s="269">
        <v>202665.73</v>
      </c>
      <c r="Z44" s="268">
        <v>52.67</v>
      </c>
      <c r="AA44" s="268" t="s">
        <v>549</v>
      </c>
      <c r="AB44" s="255"/>
      <c r="AC44" s="255">
        <v>58</v>
      </c>
      <c r="AD44" s="268">
        <v>23.01</v>
      </c>
      <c r="AE44" s="268" t="s">
        <v>549</v>
      </c>
      <c r="AF44" s="268" t="s">
        <v>4569</v>
      </c>
      <c r="AG44" s="270">
        <v>380.81</v>
      </c>
      <c r="AH44" s="270">
        <v>15.87</v>
      </c>
      <c r="AI44" s="270">
        <v>396.68</v>
      </c>
      <c r="AJ44" s="266">
        <v>159.85</v>
      </c>
      <c r="AK44" s="255" t="s">
        <v>4635</v>
      </c>
    </row>
    <row r="45" spans="1:37" x14ac:dyDescent="0.35">
      <c r="A45" s="258">
        <v>44999</v>
      </c>
      <c r="B45" s="259" t="s">
        <v>1004</v>
      </c>
      <c r="C45" s="260">
        <v>44984</v>
      </c>
      <c r="D45" s="260">
        <v>44985</v>
      </c>
      <c r="E45" s="262">
        <v>44984</v>
      </c>
      <c r="F45" s="263">
        <v>9255</v>
      </c>
      <c r="G45" s="264">
        <v>2135.4</v>
      </c>
      <c r="H45" s="263" t="s">
        <v>4637</v>
      </c>
      <c r="I45" s="261">
        <v>4006</v>
      </c>
      <c r="J45" s="265" t="s">
        <v>4567</v>
      </c>
      <c r="K45" s="255">
        <v>3</v>
      </c>
      <c r="L45" s="269">
        <v>2306</v>
      </c>
      <c r="M45" s="255">
        <v>706</v>
      </c>
      <c r="N45" s="255" t="s">
        <v>4581</v>
      </c>
      <c r="O45" s="255">
        <v>249.82</v>
      </c>
      <c r="P45" s="267">
        <v>1885.58</v>
      </c>
      <c r="Q45" s="255"/>
      <c r="R45" s="255" t="s">
        <v>4569</v>
      </c>
      <c r="S45" s="268" t="s">
        <v>4569</v>
      </c>
      <c r="T45" s="255"/>
      <c r="U45" s="268" t="s">
        <v>4570</v>
      </c>
      <c r="V45" s="255" t="s">
        <v>4570</v>
      </c>
      <c r="W45" s="268" t="s">
        <v>4570</v>
      </c>
      <c r="X45" s="268">
        <v>25</v>
      </c>
      <c r="Y45" s="269">
        <v>1045176.96</v>
      </c>
      <c r="Z45" s="268">
        <v>895.18</v>
      </c>
      <c r="AA45" s="268" t="s">
        <v>549</v>
      </c>
      <c r="AB45" s="255"/>
      <c r="AC45" s="255">
        <v>58</v>
      </c>
      <c r="AD45" s="268">
        <v>20.52</v>
      </c>
      <c r="AE45" s="268" t="s">
        <v>549</v>
      </c>
      <c r="AF45" s="268" t="s">
        <v>4569</v>
      </c>
      <c r="AG45" s="270">
        <v>1190.53</v>
      </c>
      <c r="AH45" s="270">
        <v>49.61</v>
      </c>
      <c r="AI45" s="270">
        <v>1240.1300000000001</v>
      </c>
      <c r="AJ45" s="266">
        <v>895.27</v>
      </c>
      <c r="AK45" s="255" t="s">
        <v>4635</v>
      </c>
    </row>
    <row r="46" spans="1:37" x14ac:dyDescent="0.35">
      <c r="A46" s="258">
        <v>44999</v>
      </c>
      <c r="B46" s="259" t="s">
        <v>1004</v>
      </c>
      <c r="C46" s="260">
        <v>44984</v>
      </c>
      <c r="D46" s="260">
        <v>44985</v>
      </c>
      <c r="E46" s="262">
        <v>44984</v>
      </c>
      <c r="F46" s="263">
        <v>9252</v>
      </c>
      <c r="G46" s="261">
        <v>443.4</v>
      </c>
      <c r="H46" s="263" t="s">
        <v>4638</v>
      </c>
      <c r="I46" s="261">
        <v>5010</v>
      </c>
      <c r="J46" s="265" t="s">
        <v>4567</v>
      </c>
      <c r="K46" s="255">
        <v>1</v>
      </c>
      <c r="L46" s="255">
        <v>42.5</v>
      </c>
      <c r="M46" s="255">
        <v>181</v>
      </c>
      <c r="N46" s="255" t="s">
        <v>4596</v>
      </c>
      <c r="O46" s="255">
        <v>181</v>
      </c>
      <c r="P46" s="266">
        <v>262.39999999999998</v>
      </c>
      <c r="Q46" s="255"/>
      <c r="R46" s="255" t="s">
        <v>4569</v>
      </c>
      <c r="S46" s="268" t="s">
        <v>4569</v>
      </c>
      <c r="T46" s="255"/>
      <c r="U46" s="268" t="s">
        <v>4570</v>
      </c>
      <c r="V46" s="255" t="s">
        <v>4570</v>
      </c>
      <c r="W46" s="268" t="s">
        <v>4570</v>
      </c>
      <c r="X46" s="268">
        <v>25</v>
      </c>
      <c r="Y46" s="269">
        <v>10095.790000000001</v>
      </c>
      <c r="Z46" s="268" t="s">
        <v>4571</v>
      </c>
      <c r="AA46" s="268" t="s">
        <v>549</v>
      </c>
      <c r="AB46" s="255"/>
      <c r="AC46" s="255">
        <v>58</v>
      </c>
      <c r="AD46" s="268">
        <v>58</v>
      </c>
      <c r="AE46" s="268" t="s">
        <v>549</v>
      </c>
      <c r="AF46" s="268" t="s">
        <v>4569</v>
      </c>
      <c r="AG46" s="270">
        <v>264</v>
      </c>
      <c r="AH46" s="270">
        <v>11</v>
      </c>
      <c r="AI46" s="270">
        <v>275</v>
      </c>
      <c r="AJ46" s="266">
        <v>168.4</v>
      </c>
      <c r="AK46" s="255" t="s">
        <v>4635</v>
      </c>
    </row>
    <row r="47" spans="1:37" x14ac:dyDescent="0.35">
      <c r="A47" s="258">
        <v>44999</v>
      </c>
      <c r="B47" s="259" t="s">
        <v>1004</v>
      </c>
      <c r="C47" s="260">
        <v>44984</v>
      </c>
      <c r="D47" s="260">
        <v>44985</v>
      </c>
      <c r="E47" s="262">
        <v>44984</v>
      </c>
      <c r="F47" s="263">
        <v>172781</v>
      </c>
      <c r="G47" s="271">
        <v>223.54</v>
      </c>
      <c r="H47" s="263" t="s">
        <v>4639</v>
      </c>
      <c r="I47" s="261">
        <v>5002</v>
      </c>
      <c r="J47" s="272" t="s">
        <v>4574</v>
      </c>
      <c r="K47" s="255">
        <v>1</v>
      </c>
      <c r="L47" s="255">
        <v>17.850000000000001</v>
      </c>
      <c r="M47" s="255">
        <v>350</v>
      </c>
      <c r="N47" s="255" t="s">
        <v>4596</v>
      </c>
      <c r="O47" s="255">
        <v>350</v>
      </c>
      <c r="P47" s="272">
        <v>-246.48</v>
      </c>
      <c r="Q47" s="255"/>
      <c r="R47" s="255">
        <v>30.37</v>
      </c>
      <c r="S47" s="268">
        <v>30.37</v>
      </c>
      <c r="T47" s="255"/>
      <c r="U47" s="268" t="s">
        <v>4570</v>
      </c>
      <c r="V47" s="255" t="s">
        <v>4570</v>
      </c>
      <c r="W47" s="268" t="s">
        <v>4570</v>
      </c>
      <c r="X47" s="268">
        <v>25</v>
      </c>
      <c r="Y47" s="269">
        <v>9091.68</v>
      </c>
      <c r="Z47" s="268" t="s">
        <v>4571</v>
      </c>
      <c r="AA47" s="268" t="s">
        <v>549</v>
      </c>
      <c r="AB47" s="255"/>
      <c r="AC47" s="255">
        <v>58</v>
      </c>
      <c r="AD47" s="268">
        <v>58</v>
      </c>
      <c r="AE47" s="268" t="s">
        <v>549</v>
      </c>
      <c r="AF47" s="268" t="s">
        <v>4569</v>
      </c>
      <c r="AG47" s="270">
        <v>463.37</v>
      </c>
      <c r="AH47" s="270">
        <v>63.19</v>
      </c>
      <c r="AI47" s="270">
        <v>526.55999999999995</v>
      </c>
      <c r="AJ47" s="272">
        <v>-303.02</v>
      </c>
      <c r="AK47" s="255" t="s">
        <v>4640</v>
      </c>
    </row>
    <row r="48" spans="1:37" x14ac:dyDescent="0.35">
      <c r="A48" s="258">
        <v>44999</v>
      </c>
      <c r="B48" s="259" t="s">
        <v>1004</v>
      </c>
      <c r="C48" s="260">
        <v>44986</v>
      </c>
      <c r="D48" s="260">
        <v>44987</v>
      </c>
      <c r="E48" s="262">
        <v>44986</v>
      </c>
      <c r="F48" s="263">
        <v>9339</v>
      </c>
      <c r="G48" s="261">
        <v>52.56</v>
      </c>
      <c r="H48" s="263" t="s">
        <v>4641</v>
      </c>
      <c r="I48" s="261">
        <v>5014</v>
      </c>
      <c r="J48" s="265" t="s">
        <v>4567</v>
      </c>
      <c r="K48" s="255">
        <v>11</v>
      </c>
      <c r="L48" s="255">
        <v>446.3</v>
      </c>
      <c r="M48" s="255">
        <v>450</v>
      </c>
      <c r="N48" s="255" t="s">
        <v>4575</v>
      </c>
      <c r="O48" s="255">
        <v>0.34</v>
      </c>
      <c r="P48" s="266">
        <v>26.12</v>
      </c>
      <c r="Q48" s="255"/>
      <c r="R48" s="255" t="s">
        <v>4569</v>
      </c>
      <c r="S48" s="268" t="s">
        <v>4569</v>
      </c>
      <c r="T48" s="255"/>
      <c r="U48" s="268" t="s">
        <v>4570</v>
      </c>
      <c r="V48" s="255" t="s">
        <v>4570</v>
      </c>
      <c r="W48" s="268" t="s">
        <v>4570</v>
      </c>
      <c r="X48" s="268">
        <v>25</v>
      </c>
      <c r="Y48" s="269">
        <v>59580.11</v>
      </c>
      <c r="Z48" s="268" t="s">
        <v>4571</v>
      </c>
      <c r="AA48" s="268" t="s">
        <v>549</v>
      </c>
      <c r="AB48" s="255"/>
      <c r="AC48" s="255">
        <v>58</v>
      </c>
      <c r="AD48" s="268">
        <v>0.04</v>
      </c>
      <c r="AE48" s="268" t="s">
        <v>549</v>
      </c>
      <c r="AF48" s="268" t="s">
        <v>4569</v>
      </c>
      <c r="AG48" s="270">
        <v>25.39</v>
      </c>
      <c r="AH48" s="270">
        <v>1.06</v>
      </c>
      <c r="AI48" s="270">
        <v>26.44</v>
      </c>
      <c r="AJ48" s="266">
        <v>26.12</v>
      </c>
      <c r="AK48" s="255" t="s">
        <v>4642</v>
      </c>
    </row>
    <row r="49" spans="1:37" x14ac:dyDescent="0.35">
      <c r="A49" s="258">
        <v>44999</v>
      </c>
      <c r="B49" s="259" t="s">
        <v>1004</v>
      </c>
      <c r="C49" s="260">
        <v>44986</v>
      </c>
      <c r="D49" s="260">
        <v>44987</v>
      </c>
      <c r="E49" s="262">
        <v>44986</v>
      </c>
      <c r="F49" s="263">
        <v>9329</v>
      </c>
      <c r="G49" s="271">
        <v>236.34</v>
      </c>
      <c r="H49" s="263" t="s">
        <v>4643</v>
      </c>
      <c r="I49" s="261">
        <v>5010</v>
      </c>
      <c r="J49" s="265" t="s">
        <v>4567</v>
      </c>
      <c r="K49" s="255">
        <v>11</v>
      </c>
      <c r="L49" s="255">
        <v>446.3</v>
      </c>
      <c r="M49" s="255">
        <v>450</v>
      </c>
      <c r="N49" s="255" t="s">
        <v>4575</v>
      </c>
      <c r="O49" s="255">
        <v>73.91</v>
      </c>
      <c r="P49" s="266">
        <v>162.43</v>
      </c>
      <c r="Q49" s="255"/>
      <c r="R49" s="255" t="s">
        <v>4569</v>
      </c>
      <c r="S49" s="268" t="s">
        <v>4569</v>
      </c>
      <c r="T49" s="255"/>
      <c r="U49" s="268" t="s">
        <v>4570</v>
      </c>
      <c r="V49" s="255" t="s">
        <v>4570</v>
      </c>
      <c r="W49" s="268" t="s">
        <v>4570</v>
      </c>
      <c r="X49" s="268">
        <v>25</v>
      </c>
      <c r="Y49" s="269">
        <v>21719.62</v>
      </c>
      <c r="Z49" s="268" t="s">
        <v>4571</v>
      </c>
      <c r="AA49" s="268" t="s">
        <v>549</v>
      </c>
      <c r="AB49" s="255"/>
      <c r="AC49" s="255">
        <v>58</v>
      </c>
      <c r="AD49" s="268">
        <v>9.5299999999999994</v>
      </c>
      <c r="AE49" s="268" t="s">
        <v>549</v>
      </c>
      <c r="AF49" s="268" t="s">
        <v>4569</v>
      </c>
      <c r="AG49" s="270">
        <v>108.43</v>
      </c>
      <c r="AH49" s="270">
        <v>4.5199999999999996</v>
      </c>
      <c r="AI49" s="270">
        <v>112.95</v>
      </c>
      <c r="AJ49" s="266">
        <v>123.39</v>
      </c>
      <c r="AK49" s="255" t="s">
        <v>4644</v>
      </c>
    </row>
    <row r="50" spans="1:37" x14ac:dyDescent="0.35">
      <c r="A50" s="258">
        <v>44999</v>
      </c>
      <c r="B50" s="259" t="s">
        <v>1004</v>
      </c>
      <c r="C50" s="260">
        <v>44987</v>
      </c>
      <c r="D50" s="260">
        <v>44988</v>
      </c>
      <c r="E50" s="262">
        <v>44987</v>
      </c>
      <c r="F50" s="275">
        <v>9277</v>
      </c>
      <c r="G50" s="261">
        <v>165.69</v>
      </c>
      <c r="H50" s="263" t="s">
        <v>4645</v>
      </c>
      <c r="I50" s="261">
        <v>5014</v>
      </c>
      <c r="J50" s="265" t="s">
        <v>4567</v>
      </c>
      <c r="K50" s="255">
        <v>2</v>
      </c>
      <c r="L50" s="255">
        <v>151</v>
      </c>
      <c r="M50" s="255">
        <v>450</v>
      </c>
      <c r="N50" s="255" t="s">
        <v>4575</v>
      </c>
      <c r="O50" s="255">
        <v>402.32</v>
      </c>
      <c r="P50" s="272">
        <v>-320.20999999999998</v>
      </c>
      <c r="Q50" s="255"/>
      <c r="R50" s="255">
        <v>70.599999999999994</v>
      </c>
      <c r="S50" s="268">
        <v>63.12</v>
      </c>
      <c r="T50" s="255"/>
      <c r="U50" s="268" t="s">
        <v>4570</v>
      </c>
      <c r="V50" s="255" t="s">
        <v>4570</v>
      </c>
      <c r="W50" s="268" t="s">
        <v>4570</v>
      </c>
      <c r="X50" s="268">
        <v>25</v>
      </c>
      <c r="Y50" s="269">
        <v>1916.08</v>
      </c>
      <c r="Z50" s="268" t="s">
        <v>4571</v>
      </c>
      <c r="AA50" s="268" t="s">
        <v>549</v>
      </c>
      <c r="AB50" s="255"/>
      <c r="AC50" s="255">
        <v>58</v>
      </c>
      <c r="AD50" s="268">
        <v>51.85</v>
      </c>
      <c r="AE50" s="268" t="s">
        <v>549</v>
      </c>
      <c r="AF50" s="268" t="s">
        <v>4569</v>
      </c>
      <c r="AG50" s="270">
        <v>542.29</v>
      </c>
      <c r="AH50" s="270">
        <v>22.6</v>
      </c>
      <c r="AI50" s="270">
        <v>564.89</v>
      </c>
      <c r="AJ50" s="272">
        <v>-399.2</v>
      </c>
      <c r="AK50" s="255" t="s">
        <v>4646</v>
      </c>
    </row>
    <row r="51" spans="1:37" x14ac:dyDescent="0.35">
      <c r="A51" s="258">
        <v>44999</v>
      </c>
      <c r="B51" s="259" t="s">
        <v>1004</v>
      </c>
      <c r="C51" s="260">
        <v>44987</v>
      </c>
      <c r="D51" s="260">
        <v>44988</v>
      </c>
      <c r="E51" s="262">
        <v>44987</v>
      </c>
      <c r="F51" s="275">
        <v>9277</v>
      </c>
      <c r="G51" s="271">
        <v>82.11</v>
      </c>
      <c r="H51" s="263" t="s">
        <v>4647</v>
      </c>
      <c r="I51" s="261">
        <v>5010</v>
      </c>
      <c r="J51" s="265" t="s">
        <v>4567</v>
      </c>
      <c r="K51" s="255">
        <v>2</v>
      </c>
      <c r="L51" s="255">
        <v>151</v>
      </c>
      <c r="M51" s="255">
        <v>450</v>
      </c>
      <c r="N51" s="255" t="s">
        <v>4575</v>
      </c>
      <c r="O51" s="255">
        <v>47.68</v>
      </c>
      <c r="P51" s="266">
        <v>192.94</v>
      </c>
      <c r="Q51" s="255"/>
      <c r="R51" s="255">
        <v>70.599999999999994</v>
      </c>
      <c r="S51" s="268">
        <v>7.48</v>
      </c>
      <c r="T51" s="255"/>
      <c r="U51" s="268" t="s">
        <v>4570</v>
      </c>
      <c r="V51" s="255" t="s">
        <v>4570</v>
      </c>
      <c r="W51" s="268" t="s">
        <v>4570</v>
      </c>
      <c r="X51" s="268">
        <v>25</v>
      </c>
      <c r="Y51" s="269">
        <v>29564.27</v>
      </c>
      <c r="Z51" s="268" t="s">
        <v>4571</v>
      </c>
      <c r="AA51" s="268" t="s">
        <v>549</v>
      </c>
      <c r="AB51" s="255"/>
      <c r="AC51" s="255">
        <v>58</v>
      </c>
      <c r="AD51" s="268">
        <v>6.15</v>
      </c>
      <c r="AE51" s="268" t="s">
        <v>549</v>
      </c>
      <c r="AF51" s="268" t="s">
        <v>4569</v>
      </c>
      <c r="AG51" s="270">
        <v>86.31</v>
      </c>
      <c r="AH51" s="270">
        <v>11.77</v>
      </c>
      <c r="AI51" s="270">
        <v>98.08</v>
      </c>
      <c r="AJ51" s="272">
        <v>-15.97</v>
      </c>
      <c r="AK51" s="255" t="s">
        <v>4646</v>
      </c>
    </row>
    <row r="52" spans="1:37" x14ac:dyDescent="0.35">
      <c r="A52" s="258">
        <v>44999</v>
      </c>
      <c r="B52" s="259" t="s">
        <v>1004</v>
      </c>
      <c r="C52" s="260">
        <v>44991</v>
      </c>
      <c r="D52" s="260">
        <v>44992</v>
      </c>
      <c r="E52" s="262">
        <v>44991</v>
      </c>
      <c r="F52" s="263">
        <v>173741</v>
      </c>
      <c r="G52" s="261">
        <v>35.39</v>
      </c>
      <c r="H52" s="263" t="s">
        <v>4648</v>
      </c>
      <c r="I52" s="261">
        <v>5010</v>
      </c>
      <c r="J52" s="272" t="s">
        <v>4574</v>
      </c>
      <c r="K52" s="255">
        <v>3</v>
      </c>
      <c r="L52" s="255">
        <v>102.2</v>
      </c>
      <c r="M52" s="255">
        <v>674</v>
      </c>
      <c r="N52" s="255" t="s">
        <v>4575</v>
      </c>
      <c r="O52" s="255">
        <v>4.95</v>
      </c>
      <c r="P52" s="255">
        <v>0</v>
      </c>
      <c r="Q52" s="255"/>
      <c r="R52" s="255">
        <v>102.69</v>
      </c>
      <c r="S52" s="268">
        <v>0.75</v>
      </c>
      <c r="T52" s="255"/>
      <c r="U52" s="268" t="s">
        <v>4570</v>
      </c>
      <c r="V52" s="255" t="s">
        <v>4570</v>
      </c>
      <c r="W52" s="268" t="s">
        <v>4570</v>
      </c>
      <c r="X52" s="268">
        <v>25</v>
      </c>
      <c r="Y52" s="269">
        <v>1681.68</v>
      </c>
      <c r="Z52" s="268" t="s">
        <v>4571</v>
      </c>
      <c r="AA52" s="268" t="s">
        <v>549</v>
      </c>
      <c r="AB52" s="255"/>
      <c r="AC52" s="255">
        <v>58</v>
      </c>
      <c r="AD52" s="268">
        <v>0.43</v>
      </c>
      <c r="AE52" s="268" t="s">
        <v>549</v>
      </c>
      <c r="AF52" s="268" t="s">
        <v>4569</v>
      </c>
      <c r="AG52" s="270">
        <v>31.13</v>
      </c>
      <c r="AH52" s="270">
        <v>4.24</v>
      </c>
      <c r="AI52" s="270">
        <v>35.369999999999997</v>
      </c>
      <c r="AJ52" s="255">
        <v>0.02</v>
      </c>
      <c r="AK52" s="255" t="s">
        <v>4649</v>
      </c>
    </row>
    <row r="53" spans="1:37" x14ac:dyDescent="0.35">
      <c r="A53" s="258">
        <v>44999</v>
      </c>
      <c r="B53" s="259" t="s">
        <v>1004</v>
      </c>
      <c r="C53" s="260">
        <v>44991</v>
      </c>
      <c r="D53" s="260">
        <v>44992</v>
      </c>
      <c r="E53" s="262">
        <v>44991</v>
      </c>
      <c r="F53" s="263">
        <v>9320</v>
      </c>
      <c r="G53" s="261">
        <v>653.42999999999995</v>
      </c>
      <c r="H53" s="263" t="s">
        <v>4650</v>
      </c>
      <c r="I53" s="261">
        <v>5010</v>
      </c>
      <c r="J53" s="265" t="s">
        <v>4567</v>
      </c>
      <c r="K53" s="255">
        <v>6</v>
      </c>
      <c r="L53" s="255">
        <v>183.46</v>
      </c>
      <c r="M53" s="255">
        <v>450</v>
      </c>
      <c r="N53" s="255" t="s">
        <v>4575</v>
      </c>
      <c r="O53" s="255">
        <v>404.72</v>
      </c>
      <c r="P53" s="266">
        <v>248.71</v>
      </c>
      <c r="Q53" s="255"/>
      <c r="R53" s="255" t="s">
        <v>4569</v>
      </c>
      <c r="S53" s="268" t="s">
        <v>4569</v>
      </c>
      <c r="T53" s="255"/>
      <c r="U53" s="268" t="s">
        <v>4570</v>
      </c>
      <c r="V53" s="255" t="s">
        <v>4570</v>
      </c>
      <c r="W53" s="268" t="s">
        <v>4570</v>
      </c>
      <c r="X53" s="268">
        <v>25</v>
      </c>
      <c r="Y53" s="255">
        <v>552.51</v>
      </c>
      <c r="Z53" s="268" t="s">
        <v>4571</v>
      </c>
      <c r="AA53" s="268" t="s">
        <v>549</v>
      </c>
      <c r="AB53" s="255"/>
      <c r="AC53" s="255">
        <v>58</v>
      </c>
      <c r="AD53" s="268">
        <v>52.16</v>
      </c>
      <c r="AE53" s="268" t="s">
        <v>549</v>
      </c>
      <c r="AF53" s="268" t="s">
        <v>4569</v>
      </c>
      <c r="AG53" s="270">
        <v>481.88</v>
      </c>
      <c r="AH53" s="270">
        <v>20.079999999999998</v>
      </c>
      <c r="AI53" s="270">
        <v>501.96</v>
      </c>
      <c r="AJ53" s="266">
        <v>151.47</v>
      </c>
      <c r="AK53" s="255" t="s">
        <v>4644</v>
      </c>
    </row>
    <row r="54" spans="1:37" x14ac:dyDescent="0.35">
      <c r="A54" s="258">
        <v>44999</v>
      </c>
      <c r="B54" s="259" t="s">
        <v>1004</v>
      </c>
      <c r="C54" s="260">
        <v>44992</v>
      </c>
      <c r="D54" s="260">
        <v>44993</v>
      </c>
      <c r="E54" s="262">
        <v>44992</v>
      </c>
      <c r="F54" s="263">
        <v>9347</v>
      </c>
      <c r="G54" s="273">
        <v>1597.78</v>
      </c>
      <c r="H54" s="263" t="s">
        <v>4651</v>
      </c>
      <c r="I54" s="261">
        <v>5010</v>
      </c>
      <c r="J54" s="265" t="s">
        <v>4567</v>
      </c>
      <c r="K54" s="255">
        <v>1</v>
      </c>
      <c r="L54" s="269">
        <v>1356</v>
      </c>
      <c r="M54" s="255">
        <v>706</v>
      </c>
      <c r="N54" s="255" t="s">
        <v>4581</v>
      </c>
      <c r="O54" s="255">
        <v>706</v>
      </c>
      <c r="P54" s="266">
        <v>891.78</v>
      </c>
      <c r="Q54" s="255"/>
      <c r="R54" s="255" t="s">
        <v>4569</v>
      </c>
      <c r="S54" s="268" t="s">
        <v>4569</v>
      </c>
      <c r="T54" s="255"/>
      <c r="U54" s="268" t="s">
        <v>4570</v>
      </c>
      <c r="V54" s="255" t="s">
        <v>4570</v>
      </c>
      <c r="W54" s="268" t="s">
        <v>4570</v>
      </c>
      <c r="X54" s="268">
        <v>25</v>
      </c>
      <c r="Y54" s="269">
        <v>7453.66</v>
      </c>
      <c r="Z54" s="268" t="s">
        <v>4571</v>
      </c>
      <c r="AA54" s="268" t="s">
        <v>549</v>
      </c>
      <c r="AB54" s="255"/>
      <c r="AC54" s="255">
        <v>58</v>
      </c>
      <c r="AD54" s="268">
        <v>58</v>
      </c>
      <c r="AE54" s="268" t="s">
        <v>549</v>
      </c>
      <c r="AF54" s="268" t="s">
        <v>4569</v>
      </c>
      <c r="AG54" s="270">
        <v>789</v>
      </c>
      <c r="AH54" s="270">
        <v>32.880000000000003</v>
      </c>
      <c r="AI54" s="270">
        <v>821.88</v>
      </c>
      <c r="AJ54" s="266">
        <v>775.91</v>
      </c>
      <c r="AK54" s="255" t="s">
        <v>4644</v>
      </c>
    </row>
    <row r="55" spans="1:37" x14ac:dyDescent="0.35">
      <c r="A55" s="258">
        <v>44999</v>
      </c>
      <c r="B55" s="259" t="s">
        <v>1004</v>
      </c>
      <c r="C55" s="260">
        <v>44992</v>
      </c>
      <c r="D55" s="260">
        <v>44993</v>
      </c>
      <c r="E55" s="262">
        <v>44992</v>
      </c>
      <c r="F55" s="263">
        <v>9342</v>
      </c>
      <c r="G55" s="271">
        <v>973.5</v>
      </c>
      <c r="H55" s="263" t="s">
        <v>4652</v>
      </c>
      <c r="I55" s="261">
        <v>5003</v>
      </c>
      <c r="J55" s="265" t="s">
        <v>4567</v>
      </c>
      <c r="K55" s="255">
        <v>5</v>
      </c>
      <c r="L55" s="255">
        <v>690.28</v>
      </c>
      <c r="M55" s="255">
        <v>578</v>
      </c>
      <c r="N55" s="255" t="s">
        <v>4568</v>
      </c>
      <c r="O55" s="255">
        <v>368.43</v>
      </c>
      <c r="P55" s="266">
        <v>605.07000000000005</v>
      </c>
      <c r="Q55" s="255"/>
      <c r="R55" s="255" t="s">
        <v>4569</v>
      </c>
      <c r="S55" s="268" t="s">
        <v>4569</v>
      </c>
      <c r="T55" s="255"/>
      <c r="U55" s="268" t="s">
        <v>4570</v>
      </c>
      <c r="V55" s="255" t="s">
        <v>4570</v>
      </c>
      <c r="W55" s="268" t="s">
        <v>4570</v>
      </c>
      <c r="X55" s="268">
        <v>25</v>
      </c>
      <c r="Y55" s="269">
        <v>11778.88</v>
      </c>
      <c r="Z55" s="268" t="s">
        <v>4571</v>
      </c>
      <c r="AA55" s="268" t="s">
        <v>549</v>
      </c>
      <c r="AB55" s="255"/>
      <c r="AC55" s="255">
        <v>58</v>
      </c>
      <c r="AD55" s="268">
        <v>36.97</v>
      </c>
      <c r="AE55" s="268" t="s">
        <v>549</v>
      </c>
      <c r="AF55" s="268" t="s">
        <v>4569</v>
      </c>
      <c r="AG55" s="270">
        <v>430.4</v>
      </c>
      <c r="AH55" s="270">
        <v>17.93</v>
      </c>
      <c r="AI55" s="270">
        <v>448.33</v>
      </c>
      <c r="AJ55" s="266">
        <v>525.16999999999996</v>
      </c>
      <c r="AK55" s="255" t="s">
        <v>4644</v>
      </c>
    </row>
  </sheetData>
  <mergeCells count="5">
    <mergeCell ref="R2:S2"/>
    <mergeCell ref="T2:U2"/>
    <mergeCell ref="V2:W2"/>
    <mergeCell ref="AC2:AD2"/>
    <mergeCell ref="AE2:AF2"/>
  </mergeCells>
  <pageMargins left="0.7" right="0.7" top="0.75" bottom="0.75" header="0.3" footer="0.3"/>
  <headerFooter>
    <oddFooter>&amp;C_x000D_&amp;1#&amp;"Calibri"&amp;10&amp;K000000 General Business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A083EE07765E94E97BA71870A5D7611" ma:contentTypeVersion="17" ma:contentTypeDescription="Criar um novo documento." ma:contentTypeScope="" ma:versionID="9319bab8c201b1deba2e16921758219a">
  <xsd:schema xmlns:xsd="http://www.w3.org/2001/XMLSchema" xmlns:xs="http://www.w3.org/2001/XMLSchema" xmlns:p="http://schemas.microsoft.com/office/2006/metadata/properties" xmlns:ns2="77b650ce-322e-4269-9aa7-ddff791918ae" xmlns:ns3="df53781f-140a-44b9-900a-862c203b056b" targetNamespace="http://schemas.microsoft.com/office/2006/metadata/properties" ma:root="true" ma:fieldsID="11fe0ee5e3f06558c882193f6f05a5c5" ns2:_="" ns3:_="">
    <xsd:import namespace="77b650ce-322e-4269-9aa7-ddff791918ae"/>
    <xsd:import namespace="df53781f-140a-44b9-900a-862c203b05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b650ce-322e-4269-9aa7-ddff791918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Etiquetas de Imagem" ma:readOnly="false" ma:fieldId="{5cf76f15-5ced-4ddc-b409-7134ff3c332f}" ma:taxonomyMulti="true" ma:sspId="104f84fb-59a3-4df4-ac62-035047cd0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53781f-140a-44b9-900a-862c203b056b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hes de 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70231389-e101-40db-bc62-dcb9e1ae1df8}" ma:internalName="TaxCatchAll" ma:showField="CatchAllData" ma:web="df53781f-140a-44b9-900a-862c203b05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53781f-140a-44b9-900a-862c203b056b" xsi:nil="true"/>
    <lcf76f155ced4ddcb4097134ff3c332f xmlns="77b650ce-322e-4269-9aa7-ddff791918ae">
      <Terms xmlns="http://schemas.microsoft.com/office/infopath/2007/PartnerControls"/>
    </lcf76f155ced4ddcb4097134ff3c332f>
    <SharedWithUsers xmlns="df53781f-140a-44b9-900a-862c203b056b">
      <UserInfo>
        <DisplayName>Alessandra Cristina</DisplayName>
        <AccountId>13</AccountId>
        <AccountType/>
      </UserInfo>
      <UserInfo>
        <DisplayName>Fabiana Boldino</DisplayName>
        <AccountId>39</AccountId>
        <AccountType/>
      </UserInfo>
      <UserInfo>
        <DisplayName>Karen Thayla (Shared)</DisplayName>
        <AccountId>81</AccountId>
        <AccountType/>
      </UserInfo>
      <UserInfo>
        <DisplayName>Atendimento Hitachi</DisplayName>
        <AccountId>188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690041EC-C3BA-476F-9B99-D03FA914964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b650ce-322e-4269-9aa7-ddff791918ae"/>
    <ds:schemaRef ds:uri="df53781f-140a-44b9-900a-862c203b05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DF96522-CA61-4DB6-B5D3-C42CDDBE9329}">
  <ds:schemaRefs>
    <ds:schemaRef ds:uri="http://schemas.microsoft.com/office/2006/metadata/properties"/>
    <ds:schemaRef ds:uri="http://schemas.microsoft.com/office/infopath/2007/PartnerControls"/>
    <ds:schemaRef ds:uri="df53781f-140a-44b9-900a-862c203b056b"/>
    <ds:schemaRef ds:uri="77b650ce-322e-4269-9aa7-ddff791918ae"/>
  </ds:schemaRefs>
</ds:datastoreItem>
</file>

<file path=customXml/itemProps3.xml><?xml version="1.0" encoding="utf-8"?>
<ds:datastoreItem xmlns:ds="http://schemas.openxmlformats.org/officeDocument/2006/customXml" ds:itemID="{D4C820E9-BD21-42AB-B82C-D6BF429FF49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5FAF7D17-B15A-464A-AA02-1FC6E91CB5CF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3aac0ad3-18d9-49e9-a80d-c985041778ba}" enabled="1" method="Standard" siteId="{c3e32f53-cb7f-4809-968d-1cc4ccc785f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14</vt:i4>
      </vt:variant>
    </vt:vector>
  </HeadingPairs>
  <TitlesOfParts>
    <vt:vector size="25" baseType="lpstr">
      <vt:lpstr>DATAPAR ATUALIZADO</vt:lpstr>
      <vt:lpstr>DATAPAR</vt:lpstr>
      <vt:lpstr>ABB</vt:lpstr>
      <vt:lpstr>KPI Hitachi</vt:lpstr>
      <vt:lpstr>KPI</vt:lpstr>
      <vt:lpstr>HITACHI MARÍTIMO</vt:lpstr>
      <vt:lpstr>HITACHI MARITIMO</vt:lpstr>
      <vt:lpstr>VALOR AÉREO</vt:lpstr>
      <vt:lpstr>TESTE</vt:lpstr>
      <vt:lpstr>Contas a receber</vt:lpstr>
      <vt:lpstr>Planilha Audilog</vt:lpstr>
      <vt:lpstr>'KPI (2)'!Desvios</vt:lpstr>
      <vt:lpstr>Desvios</vt:lpstr>
      <vt:lpstr>'KPI (2)'!Desvios1</vt:lpstr>
      <vt:lpstr>Desvios1</vt:lpstr>
      <vt:lpstr>'KPI (2)'!Performance</vt:lpstr>
      <vt:lpstr>Performance</vt:lpstr>
      <vt:lpstr>'KPI (2)'!Performance1</vt:lpstr>
      <vt:lpstr>Performance1</vt:lpstr>
      <vt:lpstr>TESTE!TITULO</vt:lpstr>
      <vt:lpstr>TITULO</vt:lpstr>
      <vt:lpstr>TESTE!TOTAL2</vt:lpstr>
      <vt:lpstr>TOTAL2</vt:lpstr>
      <vt:lpstr>TESTE!VALORES</vt:lpstr>
      <vt:lpstr>VALORES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Aline Nagy</dc:creator>
  <cp:keywords/>
  <dc:description/>
  <cp:lastModifiedBy>Rocha, Felipe (FL)</cp:lastModifiedBy>
  <cp:revision/>
  <dcterms:created xsi:type="dcterms:W3CDTF">2022-04-07T13:41:58Z</dcterms:created>
  <dcterms:modified xsi:type="dcterms:W3CDTF">2024-11-12T01:37:20Z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0x0101004A083EE07765E94E97BA71870A5D7611</vt:lpwstr>
  </property>
  <property fmtid="{D5CDD505-2E9C-101B-9397-08002B2CF9AE}" pid="3" name="MediaServiceImageTags">
    <vt:lpwstr/>
  </property>
  <property fmtid="{D5CDD505-2E9C-101B-9397-08002B2CF9AE}" pid="4" name="MSIP_Label_3aac0ad3-18d9-49e9-a80d-c985041778ba_Enabled">
    <vt:lpwstr>true</vt:lpwstr>
  </property>
  <property fmtid="{D5CDD505-2E9C-101B-9397-08002B2CF9AE}" pid="5" name="MSIP_Label_3aac0ad3-18d9-49e9-a80d-c985041778ba_SetDate">
    <vt:lpwstr>2024-11-10T01:56:41Z</vt:lpwstr>
  </property>
  <property fmtid="{D5CDD505-2E9C-101B-9397-08002B2CF9AE}" pid="6" name="MSIP_Label_3aac0ad3-18d9-49e9-a80d-c985041778ba_Method">
    <vt:lpwstr>Standard</vt:lpwstr>
  </property>
  <property fmtid="{D5CDD505-2E9C-101B-9397-08002B2CF9AE}" pid="7" name="MSIP_Label_3aac0ad3-18d9-49e9-a80d-c985041778ba_Name">
    <vt:lpwstr>General Business</vt:lpwstr>
  </property>
  <property fmtid="{D5CDD505-2E9C-101B-9397-08002B2CF9AE}" pid="8" name="MSIP_Label_3aac0ad3-18d9-49e9-a80d-c985041778ba_SiteId">
    <vt:lpwstr>c3e32f53-cb7f-4809-968d-1cc4ccc785fe</vt:lpwstr>
  </property>
  <property fmtid="{D5CDD505-2E9C-101B-9397-08002B2CF9AE}" pid="9" name="MSIP_Label_3aac0ad3-18d9-49e9-a80d-c985041778ba_ActionId">
    <vt:lpwstr>875e2086-94f5-4967-a6da-93a2f5bbcf33</vt:lpwstr>
  </property>
  <property fmtid="{D5CDD505-2E9C-101B-9397-08002B2CF9AE}" pid="10" name="MSIP_Label_3aac0ad3-18d9-49e9-a80d-c985041778ba_ContentBits">
    <vt:lpwstr>2</vt:lpwstr>
  </property>
</Properties>
</file>