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vyn\OneDrive\Documentos\"/>
    </mc:Choice>
  </mc:AlternateContent>
  <xr:revisionPtr revIDLastSave="0" documentId="8_{F2E2FF05-3621-4E22-A58A-191233D01CA3}" xr6:coauthVersionLast="47" xr6:coauthVersionMax="47" xr10:uidLastSave="{00000000-0000-0000-0000-000000000000}"/>
  <bookViews>
    <workbookView xWindow="-108" yWindow="-108" windowWidth="23256" windowHeight="12576" tabRatio="68" xr2:uid="{B4990F5A-95FD-4C3A-8B99-F7072BD9466C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14" i="1"/>
  <c r="D17" i="1" s="1"/>
  <c r="C33" i="1" l="1"/>
  <c r="D36" i="1" s="1"/>
  <c r="C24" i="1"/>
  <c r="C25" i="1"/>
  <c r="D25" i="1" s="1"/>
  <c r="C29" i="1"/>
  <c r="D29" i="1" s="1"/>
  <c r="C28" i="1"/>
  <c r="D28" i="1" s="1"/>
  <c r="C26" i="1"/>
  <c r="D26" i="1" s="1"/>
  <c r="C30" i="1"/>
  <c r="D30" i="1" s="1"/>
  <c r="D20" i="1"/>
  <c r="D21" i="1" s="1"/>
  <c r="C27" i="1"/>
  <c r="D27" i="1" s="1"/>
  <c r="D24" i="1"/>
  <c r="D41" i="1"/>
  <c r="D37" i="1"/>
  <c r="D38" i="1" l="1"/>
  <c r="D39" i="1"/>
  <c r="D40" i="1"/>
  <c r="D42" i="1"/>
</calcChain>
</file>

<file path=xl/sharedStrings.xml><?xml version="1.0" encoding="utf-8"?>
<sst xmlns="http://schemas.openxmlformats.org/spreadsheetml/2006/main" count="71" uniqueCount="36">
  <si>
    <t>Quanto Investir Por Mês?</t>
  </si>
  <si>
    <t>Por Quanto Anos?</t>
  </si>
  <si>
    <t>Taxa de Rendimento  Mensal?</t>
  </si>
  <si>
    <t>Dividendos Mensais?</t>
  </si>
  <si>
    <t>Patrimônio Acumulado?</t>
  </si>
  <si>
    <t>Quanto em 2 Anos?</t>
  </si>
  <si>
    <t>Quanto em 5 Anos?</t>
  </si>
  <si>
    <t>Quanto em 10 Anos?</t>
  </si>
  <si>
    <t>Quanto em 15 Anos?</t>
  </si>
  <si>
    <t>Cenários</t>
  </si>
  <si>
    <t>Quanto em 20 Anos?</t>
  </si>
  <si>
    <t>Quanto em 25 Anos?</t>
  </si>
  <si>
    <t>Quanto em 30 Anos?</t>
  </si>
  <si>
    <t>Dividendo</t>
  </si>
  <si>
    <t>Rendimento de Carteira</t>
  </si>
  <si>
    <t>Salário</t>
  </si>
  <si>
    <t>Sugestão de Investimento</t>
  </si>
  <si>
    <t>CONFIGURAÇÕES</t>
  </si>
  <si>
    <t>AGRESSIVO</t>
  </si>
  <si>
    <t>VALOR A SER INVESTIDO POR MÊS</t>
  </si>
  <si>
    <t>PERFIL</t>
  </si>
  <si>
    <t>TIPO DE FII</t>
  </si>
  <si>
    <t>Percentual Sugerido</t>
  </si>
  <si>
    <t>Valor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</si>
  <si>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</si>
  <si>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</si>
  <si>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</si>
  <si>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</si>
  <si>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</si>
  <si>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</si>
  <si>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</si>
  <si>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</si>
  <si>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</si>
  <si>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</si>
  <si>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TIPO FII</t>
  </si>
  <si>
    <t>INVESTIMENTO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</si>
</sst>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  <numFmt numFmtId="168" formatCode="&quot;R$&quot;\ #,##0.000;[Red]\-&quot;R$&quot;\ #,##0.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medium">
        <color indexed="64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8" fontId="3" fillId="4" borderId="8" xfId="0" applyNumberFormat="1" applyFont="1" applyFill="1" applyBorder="1" applyAlignment="1">
      <alignment horizontal="center" vertical="center"/>
    </xf>
    <xf numFmtId="168" fontId="3" fillId="4" borderId="10" xfId="0" applyNumberFormat="1" applyFon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8" fontId="0" fillId="7" borderId="13" xfId="0" applyNumberFormat="1" applyFill="1" applyBorder="1" applyAlignment="1">
      <alignment horizontal="center"/>
    </xf>
    <xf numFmtId="8" fontId="0" fillId="7" borderId="6" xfId="0" applyNumberFormat="1" applyFill="1" applyBorder="1" applyAlignment="1">
      <alignment horizontal="center"/>
    </xf>
    <xf numFmtId="8" fontId="0" fillId="7" borderId="12" xfId="0" applyNumberFormat="1" applyFill="1" applyBorder="1" applyAlignment="1">
      <alignment horizontal="center"/>
    </xf>
    <xf numFmtId="8" fontId="0" fillId="7" borderId="8" xfId="0" applyNumberFormat="1" applyFill="1" applyBorder="1" applyAlignment="1">
      <alignment horizontal="center"/>
    </xf>
    <xf numFmtId="8" fontId="0" fillId="7" borderId="14" xfId="0" applyNumberFormat="1" applyFill="1" applyBorder="1" applyAlignment="1">
      <alignment horizontal="center"/>
    </xf>
    <xf numFmtId="8" fontId="0" fillId="7" borderId="10" xfId="0" applyNumberForma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7" fontId="0" fillId="0" borderId="16" xfId="0" applyNumberFormat="1" applyBorder="1" applyAlignment="1">
      <alignment horizontal="center"/>
    </xf>
    <xf numFmtId="167" fontId="3" fillId="0" borderId="16" xfId="1" applyNumberFormat="1" applyFont="1" applyBorder="1" applyAlignment="1">
      <alignment horizontal="center" vertical="center"/>
    </xf>
    <xf numFmtId="0" fontId="8" fillId="7" borderId="15" xfId="0" applyFont="1" applyFill="1" applyBorder="1" applyAlignment="1">
      <alignment horizontal="left" indent="4"/>
    </xf>
    <xf numFmtId="0" fontId="8" fillId="7" borderId="11" xfId="0" applyFont="1" applyFill="1" applyBorder="1" applyAlignment="1">
      <alignment horizontal="left" indent="4"/>
    </xf>
    <xf numFmtId="0" fontId="8" fillId="7" borderId="7" xfId="0" applyFont="1" applyFill="1" applyBorder="1" applyAlignment="1">
      <alignment horizontal="left" indent="4"/>
    </xf>
    <xf numFmtId="0" fontId="8" fillId="7" borderId="12" xfId="0" applyFont="1" applyFill="1" applyBorder="1" applyAlignment="1">
      <alignment horizontal="left" indent="4"/>
    </xf>
    <xf numFmtId="0" fontId="8" fillId="7" borderId="9" xfId="0" applyFont="1" applyFill="1" applyBorder="1" applyAlignment="1">
      <alignment horizontal="left" indent="4"/>
    </xf>
    <xf numFmtId="0" fontId="8" fillId="7" borderId="14" xfId="0" applyFont="1" applyFill="1" applyBorder="1" applyAlignment="1">
      <alignment horizontal="left" indent="4"/>
    </xf>
    <xf numFmtId="0" fontId="8" fillId="7" borderId="5" xfId="0" applyFont="1" applyFill="1" applyBorder="1" applyAlignment="1">
      <alignment horizontal="left" indent="4"/>
    </xf>
    <xf numFmtId="0" fontId="8" fillId="7" borderId="7" xfId="0" applyFont="1" applyFill="1" applyBorder="1" applyAlignment="1">
      <alignment horizontal="left" indent="4"/>
    </xf>
    <xf numFmtId="0" fontId="8" fillId="7" borderId="9" xfId="0" applyFont="1" applyFill="1" applyBorder="1" applyAlignment="1">
      <alignment horizontal="left" indent="4"/>
    </xf>
    <xf numFmtId="0" fontId="9" fillId="4" borderId="7" xfId="0" applyFont="1" applyFill="1" applyBorder="1" applyAlignment="1">
      <alignment horizontal="left" indent="4"/>
    </xf>
    <xf numFmtId="0" fontId="9" fillId="4" borderId="12" xfId="0" applyFont="1" applyFill="1" applyBorder="1" applyAlignment="1">
      <alignment horizontal="left" indent="4"/>
    </xf>
    <xf numFmtId="0" fontId="9" fillId="4" borderId="9" xfId="0" applyFont="1" applyFill="1" applyBorder="1" applyAlignment="1">
      <alignment horizontal="left" indent="4"/>
    </xf>
    <xf numFmtId="0" fontId="9" fillId="4" borderId="14" xfId="0" applyFont="1" applyFill="1" applyBorder="1" applyAlignment="1">
      <alignment horizontal="left" indent="4"/>
    </xf>
    <xf numFmtId="0" fontId="8" fillId="7" borderId="15" xfId="0" applyFont="1" applyFill="1" applyBorder="1" applyAlignment="1">
      <alignment horizontal="left" wrapText="1" indent="4"/>
    </xf>
    <xf numFmtId="0" fontId="8" fillId="7" borderId="11" xfId="0" applyFont="1" applyFill="1" applyBorder="1" applyAlignment="1">
      <alignment horizontal="left" wrapText="1" indent="4"/>
    </xf>
    <xf numFmtId="167" fontId="3" fillId="7" borderId="17" xfId="0" applyNumberFormat="1" applyFont="1" applyFill="1" applyBorder="1" applyAlignment="1">
      <alignment horizontal="center"/>
    </xf>
    <xf numFmtId="0" fontId="0" fillId="0" borderId="17" xfId="0" applyBorder="1"/>
    <xf numFmtId="0" fontId="3" fillId="5" borderId="17" xfId="0" applyFont="1" applyFill="1" applyBorder="1" applyAlignment="1">
      <alignment horizontal="center"/>
    </xf>
    <xf numFmtId="9" fontId="0" fillId="0" borderId="17" xfId="0" applyNumberFormat="1" applyBorder="1"/>
    <xf numFmtId="0" fontId="2" fillId="2" borderId="18" xfId="2" applyBorder="1" applyAlignment="1">
      <alignment horizontal="left" indent="4"/>
    </xf>
    <xf numFmtId="0" fontId="2" fillId="2" borderId="19" xfId="2" applyBorder="1"/>
    <xf numFmtId="0" fontId="2" fillId="2" borderId="20" xfId="2" applyBorder="1"/>
    <xf numFmtId="0" fontId="9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167" fontId="0" fillId="0" borderId="22" xfId="0" applyNumberFormat="1" applyBorder="1"/>
    <xf numFmtId="0" fontId="0" fillId="5" borderId="23" xfId="0" applyFill="1" applyBorder="1"/>
    <xf numFmtId="0" fontId="0" fillId="5" borderId="24" xfId="0" applyFill="1" applyBorder="1"/>
    <xf numFmtId="167" fontId="0" fillId="5" borderId="25" xfId="0" applyNumberFormat="1" applyFill="1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3" fillId="0" borderId="8" xfId="0" applyNumberFormat="1" applyFont="1" applyBorder="1" applyAlignment="1">
      <alignment horizontal="center" vertical="center"/>
    </xf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5ED-972F-29A51ADD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Cenários de 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Planilha1!$B$24</c:f>
              <c:strCache>
                <c:ptCount val="1"/>
                <c:pt idx="0">
                  <c:v>Quanto em 2 Anos?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Planilha1!$C$24</c:f>
              <c:numCache>
                <c:formatCode>"R$"#,##0.00_);[Red]\("R$"#,##0.00\)</c:formatCode>
                <c:ptCount val="1"/>
                <c:pt idx="0">
                  <c:v>37573.716860482826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9-4A1A-B310-4932FF44D25B}"/>
            </c:ext>
          </c:extLst>
        </c:ser>
        <c:ser>
          <c:idx val="1"/>
          <c:order val="1"/>
          <c:tx>
            <c:strRef>
              <c:f>Planilha1!$B$25</c:f>
              <c:strCache>
                <c:ptCount val="1"/>
                <c:pt idx="0">
                  <c:v>Quanto em 5 Anos?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Planilha1!$C$25</c:f>
              <c:numCache>
                <c:formatCode>"R$"#,##0.00_);[Red]\("R$"#,##0.00\)</c:formatCode>
                <c:ptCount val="1"/>
                <c:pt idx="0">
                  <c:v>109073.50375219583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9-4A1A-B310-4932FF44D25B}"/>
            </c:ext>
          </c:extLst>
        </c:ser>
        <c:ser>
          <c:idx val="2"/>
          <c:order val="2"/>
          <c:tx>
            <c:strRef>
              <c:f>Planilha1!$B$26</c:f>
              <c:strCache>
                <c:ptCount val="1"/>
                <c:pt idx="0">
                  <c:v>Quanto em 10 Anos?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Planilha1!$C$26</c:f>
              <c:numCache>
                <c:formatCode>"R$"#,##0.00_);[Red]\("R$"#,##0.00\)</c:formatCode>
                <c:ptCount val="1"/>
                <c:pt idx="0">
                  <c:v>283963.90585464676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9-4A1A-B310-4932FF44D25B}"/>
            </c:ext>
          </c:extLst>
        </c:ser>
        <c:ser>
          <c:idx val="3"/>
          <c:order val="3"/>
          <c:tx>
            <c:strRef>
              <c:f>Planilha1!$B$27</c:f>
              <c:strCache>
                <c:ptCount val="1"/>
                <c:pt idx="0">
                  <c:v>Quanto em 15 Anos?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Planilha1!$C$27</c:f>
              <c:numCache>
                <c:formatCode>"R$"#,##0.00_);[Red]\("R$"#,##0.00\)</c:formatCode>
                <c:ptCount val="1"/>
                <c:pt idx="0">
                  <c:v>564386.29713536322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9-4A1A-B310-4932FF44D25B}"/>
            </c:ext>
          </c:extLst>
        </c:ser>
        <c:ser>
          <c:idx val="4"/>
          <c:order val="4"/>
          <c:tx>
            <c:strRef>
              <c:f>Planilha1!$B$28</c:f>
              <c:strCache>
                <c:ptCount val="1"/>
                <c:pt idx="0">
                  <c:v>Quanto em 20 Anos?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Planilha1!$C$28</c:f>
              <c:numCache>
                <c:formatCode>"R$"#,##0.00_);[Red]\("R$"#,##0.00\)</c:formatCode>
                <c:ptCount val="1"/>
                <c:pt idx="0">
                  <c:v>1014020.5628598473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9-4A1A-B310-4932FF44D25B}"/>
            </c:ext>
          </c:extLst>
        </c:ser>
        <c:ser>
          <c:idx val="5"/>
          <c:order val="5"/>
          <c:tx>
            <c:strRef>
              <c:f>Planilha1!$B$29</c:f>
              <c:strCache>
                <c:ptCount val="1"/>
                <c:pt idx="0">
                  <c:v>Quanto em 25 Anos?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Planilha1!$C$29</c:f>
              <c:numCache>
                <c:formatCode>"R$"#,##0.00_);[Red]\("R$"#,##0.00\)</c:formatCode>
                <c:ptCount val="1"/>
                <c:pt idx="0">
                  <c:v>1734972.1672957891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9-4A1A-B310-4932FF44D25B}"/>
            </c:ext>
          </c:extLst>
        </c:ser>
        <c:ser>
          <c:idx val="6"/>
          <c:order val="6"/>
          <c:tx>
            <c:strRef>
              <c:f>Planilha1!$B$30</c:f>
              <c:strCache>
                <c:ptCount val="1"/>
                <c:pt idx="0">
                  <c:v>Quanto em 30 Anos?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Planilha1!$C$30</c:f>
              <c:numCache>
                <c:formatCode>"R$"#,##0.00_);[Red]\("R$"#,##0.00\)</c:formatCode>
                <c:ptCount val="1"/>
                <c:pt idx="0">
                  <c:v>2890958.8337062425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9-4A1A-B310-4932FF44D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4748336"/>
        <c:axId val="674752656"/>
      </c:barChart>
      <c:catAx>
        <c:axId val="6747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752656"/>
        <c:crosses val="autoZero"/>
        <c:auto val="1"/>
        <c:lblAlgn val="ctr"/>
        <c:lblOffset val="100"/>
        <c:noMultiLvlLbl val="0"/>
      </c:catAx>
      <c:valAx>
        <c:axId val="6747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4</xdr:col>
      <xdr:colOff>33020</xdr:colOff>
      <xdr:row>9</xdr:row>
      <xdr:rowOff>32488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9E9211-89AA-0FB7-B6A7-1D6C9A331F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5"/>
        <a:stretch/>
      </xdr:blipFill>
      <xdr:spPr>
        <a:xfrm>
          <a:off x="208280" y="0"/>
          <a:ext cx="7007860" cy="1678408"/>
        </a:xfrm>
        <a:prstGeom prst="rect">
          <a:avLst/>
        </a:prstGeom>
      </xdr:spPr>
    </xdr:pic>
    <xdr:clientData/>
  </xdr:twoCellAnchor>
  <xdr:twoCellAnchor>
    <xdr:from>
      <xdr:col>1</xdr:col>
      <xdr:colOff>17584</xdr:colOff>
      <xdr:row>43</xdr:row>
      <xdr:rowOff>32238</xdr:rowOff>
    </xdr:from>
    <xdr:to>
      <xdr:col>3</xdr:col>
      <xdr:colOff>949569</xdr:colOff>
      <xdr:row>55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A4B6FE-17FD-CA39-4F68-0E834EC2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17584</xdr:colOff>
      <xdr:row>57</xdr:row>
      <xdr:rowOff>23446</xdr:rowOff>
    </xdr:from>
    <xdr:to>
      <xdr:col>3</xdr:col>
      <xdr:colOff>914400</xdr:colOff>
      <xdr:row>69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2395EF-573F-B86E-2D8D-ECEF65D9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6878-E513-4E7C-BE1E-9040B2159753}">
  <dimension ref="A10:G83"/>
  <sheetViews>
    <sheetView showGridLines="0" showRowColHeaders="0" tabSelected="1" zoomScale="130" zoomScaleNormal="130" workbookViewId="0">
      <selection activeCell="G11" sqref="G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" bestFit="1" customWidth="1"/>
    <col min="2" max="2" width="47.44140625" customWidth="1"/>
    <col min="3" max="3" width="40" customWidth="1"/>
    <col min="4" max="4" width="14.21875" customWidth="1"/>
    <col min="5" max="8" width="4.21875" customWidth="1"/>
    <col min="9" max="11" width="8.88671875" hidden="1" customWidth="1"/>
    <col min="12" max="16384" width="8.88671875" hidden="1"/>
  </cols>
  <sheetData>
    <row r="10" spans="2:4" ht="15" thickBot="1" x14ac:dyDescent="0.35"/>
    <row r="11" spans="2:4" ht="23.4" x14ac:dyDescent="0.3">
      <c r="B11" s="12" t="s">
        <v>17</v>
      </c>
      <c r="C11" s="21"/>
      <c r="D11" s="13"/>
    </row>
    <row r="12" spans="2:4" ht="15.6" x14ac:dyDescent="0.3">
      <c r="B12" s="25" t="s">
        <v>15</v>
      </c>
      <c r="C12" s="26"/>
      <c r="D12" s="23">
        <v>4760</v>
      </c>
    </row>
    <row r="13" spans="2:4" ht="15.6" x14ac:dyDescent="0.3">
      <c r="B13" s="27" t="s">
        <v>14</v>
      </c>
      <c r="C13" s="28"/>
      <c r="D13" s="11">
        <v>8.9999999999999993E-3</v>
      </c>
    </row>
    <row r="14" spans="2:4" ht="16.2" thickBot="1" x14ac:dyDescent="0.35">
      <c r="B14" s="29" t="s">
        <v>16</v>
      </c>
      <c r="C14" s="30"/>
      <c r="D14" s="20">
        <f>D12*30%</f>
        <v>1428</v>
      </c>
    </row>
    <row r="15" spans="2:4" ht="15" thickBot="1" x14ac:dyDescent="0.35"/>
    <row r="16" spans="2:4" ht="26.4" customHeight="1" x14ac:dyDescent="0.3">
      <c r="B16" s="4" t="s">
        <v>35</v>
      </c>
      <c r="C16" s="6"/>
      <c r="D16" s="22"/>
    </row>
    <row r="17" spans="1:4" ht="15.6" x14ac:dyDescent="0.3">
      <c r="B17" s="38" t="s">
        <v>0</v>
      </c>
      <c r="C17" s="39"/>
      <c r="D17" s="24">
        <f>Sugestao_Investimento</f>
        <v>1428</v>
      </c>
    </row>
    <row r="18" spans="1:4" ht="15.6" x14ac:dyDescent="0.3">
      <c r="B18" s="27" t="s">
        <v>1</v>
      </c>
      <c r="C18" s="28"/>
      <c r="D18" s="8">
        <v>25</v>
      </c>
    </row>
    <row r="19" spans="1:4" ht="15.6" x14ac:dyDescent="0.3">
      <c r="B19" s="27" t="s">
        <v>2</v>
      </c>
      <c r="C19" s="28"/>
      <c r="D19" s="60">
        <v>7.9000000000000008E-3</v>
      </c>
    </row>
    <row r="20" spans="1:4" ht="15.6" x14ac:dyDescent="0.3">
      <c r="B20" s="34" t="s">
        <v>4</v>
      </c>
      <c r="C20" s="35"/>
      <c r="D20" s="9">
        <f>FV(Taxa_Mensal,Qtd_Anos*12,Aporte*-1)</f>
        <v>1734972.1672957891</v>
      </c>
    </row>
    <row r="21" spans="1:4" ht="16.2" thickBot="1" x14ac:dyDescent="0.35">
      <c r="B21" s="36" t="s">
        <v>3</v>
      </c>
      <c r="C21" s="37"/>
      <c r="D21" s="10">
        <f>Patrimonio*Rendimento_Carteira</f>
        <v>15614.749505662101</v>
      </c>
    </row>
    <row r="22" spans="1:4" ht="15" thickBot="1" x14ac:dyDescent="0.35">
      <c r="B22" s="2"/>
      <c r="C22" s="2"/>
    </row>
    <row r="23" spans="1:4" ht="26.4" thickBot="1" x14ac:dyDescent="0.35">
      <c r="B23" s="4" t="s">
        <v>9</v>
      </c>
      <c r="C23" s="6"/>
      <c r="D23" s="7" t="s">
        <v>13</v>
      </c>
    </row>
    <row r="24" spans="1:4" ht="15.6" x14ac:dyDescent="0.3">
      <c r="A24" s="3">
        <v>2</v>
      </c>
      <c r="B24" s="31" t="s">
        <v>5</v>
      </c>
      <c r="C24" s="14">
        <f>FV(Taxa_Mensal,$A24*12,$D$17*-1)</f>
        <v>37573.716860482826</v>
      </c>
      <c r="D24" s="15">
        <f>C24*Rendimento_Carteira</f>
        <v>338.16345174434542</v>
      </c>
    </row>
    <row r="25" spans="1:4" ht="15.6" x14ac:dyDescent="0.3">
      <c r="A25" s="3">
        <v>5</v>
      </c>
      <c r="B25" s="32" t="s">
        <v>6</v>
      </c>
      <c r="C25" s="16">
        <f>FV($D$19,$A25*12,$D$17*-1)</f>
        <v>109073.50375219583</v>
      </c>
      <c r="D25" s="17">
        <f>C25*Rendimento_Carteira</f>
        <v>981.6615337697624</v>
      </c>
    </row>
    <row r="26" spans="1:4" ht="15.6" x14ac:dyDescent="0.3">
      <c r="A26" s="3">
        <v>10</v>
      </c>
      <c r="B26" s="32" t="s">
        <v>7</v>
      </c>
      <c r="C26" s="16">
        <f>FV($D$19,$A26*12,$D$17*-1)</f>
        <v>283963.90585464676</v>
      </c>
      <c r="D26" s="17">
        <f>C26*Rendimento_Carteira</f>
        <v>2555.6751526918206</v>
      </c>
    </row>
    <row r="27" spans="1:4" ht="15.6" x14ac:dyDescent="0.3">
      <c r="A27" s="3">
        <v>15</v>
      </c>
      <c r="B27" s="32" t="s">
        <v>8</v>
      </c>
      <c r="C27" s="16">
        <f>FV($D$19,$A27*12,$D$17*-1)</f>
        <v>564386.29713536322</v>
      </c>
      <c r="D27" s="17">
        <f>C27*Rendimento_Carteira</f>
        <v>5079.4766742182683</v>
      </c>
    </row>
    <row r="28" spans="1:4" ht="15.6" x14ac:dyDescent="0.3">
      <c r="A28" s="3">
        <v>20</v>
      </c>
      <c r="B28" s="32" t="s">
        <v>10</v>
      </c>
      <c r="C28" s="16">
        <f>FV($D$19,$A28*12,$D$17*-1)</f>
        <v>1014020.5628598473</v>
      </c>
      <c r="D28" s="17">
        <f>C28*Rendimento_Carteira</f>
        <v>9126.1850657386258</v>
      </c>
    </row>
    <row r="29" spans="1:4" ht="15.6" x14ac:dyDescent="0.3">
      <c r="A29" s="3">
        <v>25</v>
      </c>
      <c r="B29" s="32" t="s">
        <v>11</v>
      </c>
      <c r="C29" s="16">
        <f>FV($D$19,$A29*12,$D$17*-1)</f>
        <v>1734972.1672957891</v>
      </c>
      <c r="D29" s="17">
        <f>C29*Rendimento_Carteira</f>
        <v>15614.749505662101</v>
      </c>
    </row>
    <row r="30" spans="1:4" ht="16.2" thickBot="1" x14ac:dyDescent="0.35">
      <c r="A30" s="3">
        <v>30</v>
      </c>
      <c r="B30" s="33" t="s">
        <v>12</v>
      </c>
      <c r="C30" s="18">
        <f>FV($D$19,$A30*12,$D$17*-1)</f>
        <v>2890958.8337062425</v>
      </c>
      <c r="D30" s="19">
        <f>C30*Rendimento_Carteira</f>
        <v>26018.62950335618</v>
      </c>
    </row>
    <row r="31" spans="1:4" ht="15" thickBot="1" x14ac:dyDescent="0.35"/>
    <row r="32" spans="1:4" x14ac:dyDescent="0.3">
      <c r="B32" s="44" t="s">
        <v>20</v>
      </c>
      <c r="C32" s="45" t="s">
        <v>18</v>
      </c>
      <c r="D32" s="46"/>
    </row>
    <row r="33" spans="2:4" ht="15.6" x14ac:dyDescent="0.3">
      <c r="B33" s="47" t="s">
        <v>19</v>
      </c>
      <c r="C33" s="40">
        <f>Aporte</f>
        <v>1428</v>
      </c>
      <c r="D33" s="48"/>
    </row>
    <row r="34" spans="2:4" x14ac:dyDescent="0.3">
      <c r="B34" s="49"/>
      <c r="C34" s="41"/>
      <c r="D34" s="50"/>
    </row>
    <row r="35" spans="2:4" x14ac:dyDescent="0.3">
      <c r="B35" s="51" t="s">
        <v>21</v>
      </c>
      <c r="C35" s="42" t="s">
        <v>22</v>
      </c>
      <c r="D35" s="52" t="s">
        <v>23</v>
      </c>
    </row>
    <row r="36" spans="2:4" x14ac:dyDescent="0.3">
      <c r="B36" s="53" t="s">
        <v>24</v>
      </c>
      <c r="C36" s="43">
        <f>VLOOKUP($C$32&amp;"_"&amp;B36,Planilha2!$A:$D,4,FALSE)</f>
        <v>0.5</v>
      </c>
      <c r="D36" s="54">
        <f>C36*$C$33</f>
        <v>714</v>
      </c>
    </row>
    <row r="37" spans="2:4" x14ac:dyDescent="0.3">
      <c r="B37" s="53" t="s">
        <v>25</v>
      </c>
      <c r="C37" s="43">
        <f>VLOOKUP($C$32&amp;"_"&amp;B37,Planilha2!$A:$D,4,FALSE)</f>
        <v>0.1</v>
      </c>
      <c r="D37" s="54">
        <f>C37*$C$33</f>
        <v>142.80000000000001</v>
      </c>
    </row>
    <row r="38" spans="2:4" x14ac:dyDescent="0.3">
      <c r="B38" s="53" t="s">
        <v>26</v>
      </c>
      <c r="C38" s="43">
        <f>VLOOKUP($C$32&amp;"_"&amp;B38,Planilha2!$A:$D,4,FALSE)</f>
        <v>0.05</v>
      </c>
      <c r="D38" s="54">
        <f>C38*$C$33</f>
        <v>71.400000000000006</v>
      </c>
    </row>
    <row r="39" spans="2:4" x14ac:dyDescent="0.3">
      <c r="B39" s="53" t="s">
        <v>27</v>
      </c>
      <c r="C39" s="43">
        <f>VLOOKUP($C$32&amp;"_"&amp;B39,Planilha2!$A:$D,4,FALSE)</f>
        <v>0.05</v>
      </c>
      <c r="D39" s="54">
        <f>C39*$C$33</f>
        <v>71.400000000000006</v>
      </c>
    </row>
    <row r="40" spans="2:4" x14ac:dyDescent="0.3">
      <c r="B40" s="53" t="s">
        <v>28</v>
      </c>
      <c r="C40" s="43">
        <f>VLOOKUP($C$32&amp;"_"&amp;B40,Planilha2!$A:$D,4,FALSE)</f>
        <v>0.2</v>
      </c>
      <c r="D40" s="54">
        <f>C40*$C$33</f>
        <v>285.60000000000002</v>
      </c>
    </row>
    <row r="41" spans="2:4" x14ac:dyDescent="0.3">
      <c r="B41" s="53" t="s">
        <v>29</v>
      </c>
      <c r="C41" s="43">
        <f>VLOOKUP($C$32&amp;"_"&amp;B41,Planilha2!$A:$D,4,FALSE)</f>
        <v>0.1</v>
      </c>
      <c r="D41" s="54">
        <f>C41*$C$33</f>
        <v>142.80000000000001</v>
      </c>
    </row>
    <row r="42" spans="2:4" ht="15" thickBot="1" x14ac:dyDescent="0.35">
      <c r="B42" s="55"/>
      <c r="C42" s="56"/>
      <c r="D42" s="57">
        <f>SUM(D36:D41)</f>
        <v>1427.9999999999998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81" customFormat="1" x14ac:dyDescent="0.3"/>
    <row r="82" customFormat="1" x14ac:dyDescent="0.3"/>
    <row r="83" customFormat="1" x14ac:dyDescent="0.3"/>
  </sheetData>
  <mergeCells count="11">
    <mergeCell ref="B11:D11"/>
    <mergeCell ref="B17:C17"/>
    <mergeCell ref="B18:C18"/>
    <mergeCell ref="B19:C19"/>
    <mergeCell ref="B20:C20"/>
    <mergeCell ref="B21:C21"/>
    <mergeCell ref="B16:D16"/>
    <mergeCell ref="B12:C12"/>
    <mergeCell ref="B13:C13"/>
    <mergeCell ref="B14:C14"/>
    <mergeCell ref="B23:C23"/>
  </mergeCells>
  <dataValidations count="1">
    <dataValidation type="list" allowBlank="1" showInputMessage="1" showErrorMessage="1" sqref="C32" xr:uid="{F8D3F4AA-3F1C-437E-B95F-3485831E420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A27-2276-4A3D-9AE8-59CCF6264346}">
  <dimension ref="A2:D20"/>
  <sheetViews>
    <sheetView workbookViewId="0">
      <selection activeCell="D13" sqref="D13"/>
    </sheetView>
  </sheetViews>
  <sheetFormatPr defaultRowHeight="14.4" x14ac:dyDescent="0.3"/>
  <cols>
    <col min="1" max="1" width="31.6640625" bestFit="1" customWidth="1"/>
    <col min="2" max="2" width="14" bestFit="1" customWidth="1"/>
    <col min="3" max="3" width="17.6640625" bestFit="1" customWidth="1"/>
    <col min="4" max="4" width="6.5546875" bestFit="1" customWidth="1"/>
  </cols>
  <sheetData>
    <row r="2" spans="1:4" x14ac:dyDescent="0.3">
      <c r="A2" s="1" t="s">
        <v>32</v>
      </c>
      <c r="B2" s="1" t="s">
        <v>20</v>
      </c>
      <c r="C2" s="1" t="s">
        <v>34</v>
      </c>
      <c r="D2" s="1" t="s">
        <v>31</v>
      </c>
    </row>
    <row r="3" spans="1:4" x14ac:dyDescent="0.3">
      <c r="A3" s="1" t="str">
        <f>B3&amp;"_"&amp;C3</f>
        <v>CONSERVADOR_PAPEL</v>
      </c>
      <c r="B3" s="1" t="s">
        <v>30</v>
      </c>
      <c r="C3" s="1" t="s">
        <v>24</v>
      </c>
      <c r="D3" s="5">
        <v>0.3</v>
      </c>
    </row>
    <row r="4" spans="1:4" x14ac:dyDescent="0.3">
      <c r="A4" s="1" t="str">
        <f t="shared" ref="A4:A20" si="0">B4&amp;"_"&amp;C4</f>
        <v>CONSERVADOR_TIJOLO</v>
      </c>
      <c r="B4" s="1" t="s">
        <v>30</v>
      </c>
      <c r="C4" s="1" t="s">
        <v>25</v>
      </c>
      <c r="D4" s="5">
        <v>0.5</v>
      </c>
    </row>
    <row r="5" spans="1:4" x14ac:dyDescent="0.3">
      <c r="A5" s="1" t="str">
        <f t="shared" si="0"/>
        <v>CONSERVADOR_HÍBRIDOS</v>
      </c>
      <c r="B5" s="1" t="s">
        <v>30</v>
      </c>
      <c r="C5" s="1" t="s">
        <v>26</v>
      </c>
      <c r="D5" s="5">
        <v>0.1</v>
      </c>
    </row>
    <row r="6" spans="1:4" x14ac:dyDescent="0.3">
      <c r="A6" s="1" t="str">
        <f t="shared" si="0"/>
        <v>CONSERVADOR_FOFs</v>
      </c>
      <c r="B6" s="1" t="s">
        <v>30</v>
      </c>
      <c r="C6" s="1" t="s">
        <v>27</v>
      </c>
      <c r="D6" s="5">
        <v>0.1</v>
      </c>
    </row>
    <row r="7" spans="1:4" x14ac:dyDescent="0.3">
      <c r="A7" s="1" t="str">
        <f t="shared" si="0"/>
        <v>CONSERVADOR_DESENVOLVIMENTO</v>
      </c>
      <c r="B7" s="1" t="s">
        <v>30</v>
      </c>
      <c r="C7" s="1" t="s">
        <v>28</v>
      </c>
      <c r="D7" s="5">
        <v>0</v>
      </c>
    </row>
    <row r="8" spans="1:4" x14ac:dyDescent="0.3">
      <c r="A8" s="58" t="str">
        <f t="shared" si="0"/>
        <v>CONSERVADOR_HOTELARIAS</v>
      </c>
      <c r="B8" s="58" t="s">
        <v>30</v>
      </c>
      <c r="C8" s="58" t="s">
        <v>29</v>
      </c>
      <c r="D8" s="59">
        <v>0</v>
      </c>
    </row>
    <row r="9" spans="1:4" x14ac:dyDescent="0.3">
      <c r="A9" s="1" t="str">
        <f t="shared" si="0"/>
        <v>MODERADO_PAPEL</v>
      </c>
      <c r="B9" s="1" t="s">
        <v>33</v>
      </c>
      <c r="C9" s="1" t="s">
        <v>24</v>
      </c>
      <c r="D9" s="5">
        <v>0.32</v>
      </c>
    </row>
    <row r="10" spans="1:4" x14ac:dyDescent="0.3">
      <c r="A10" s="1" t="str">
        <f t="shared" si="0"/>
        <v>MODERADO_TIJOLO</v>
      </c>
      <c r="B10" s="1" t="s">
        <v>33</v>
      </c>
      <c r="C10" s="1" t="s">
        <v>25</v>
      </c>
      <c r="D10" s="5">
        <v>0.35</v>
      </c>
    </row>
    <row r="11" spans="1:4" x14ac:dyDescent="0.3">
      <c r="A11" s="1" t="str">
        <f t="shared" si="0"/>
        <v>MODERADO_HÍBRIDOS</v>
      </c>
      <c r="B11" s="1" t="s">
        <v>33</v>
      </c>
      <c r="C11" s="1" t="s">
        <v>26</v>
      </c>
      <c r="D11" s="5">
        <v>0.08</v>
      </c>
    </row>
    <row r="12" spans="1:4" x14ac:dyDescent="0.3">
      <c r="A12" s="1" t="str">
        <f t="shared" si="0"/>
        <v>MODERADO_FOFs</v>
      </c>
      <c r="B12" s="1" t="s">
        <v>33</v>
      </c>
      <c r="C12" s="1" t="s">
        <v>27</v>
      </c>
      <c r="D12" s="5">
        <v>0.05</v>
      </c>
    </row>
    <row r="13" spans="1:4" x14ac:dyDescent="0.3">
      <c r="A13" s="1" t="str">
        <f t="shared" si="0"/>
        <v>MODERADO_DESENVOLVIMENTO</v>
      </c>
      <c r="B13" s="1" t="s">
        <v>33</v>
      </c>
      <c r="C13" s="1" t="s">
        <v>28</v>
      </c>
      <c r="D13" s="5">
        <v>0.1</v>
      </c>
    </row>
    <row r="14" spans="1:4" x14ac:dyDescent="0.3">
      <c r="A14" s="58" t="str">
        <f t="shared" si="0"/>
        <v>MODERADO_HOTELARIAS</v>
      </c>
      <c r="B14" s="58" t="s">
        <v>33</v>
      </c>
      <c r="C14" s="58" t="s">
        <v>29</v>
      </c>
      <c r="D14" s="59">
        <v>0.1</v>
      </c>
    </row>
    <row r="15" spans="1:4" x14ac:dyDescent="0.3">
      <c r="A15" s="1" t="str">
        <f t="shared" si="0"/>
        <v>AGRESSIVO_PAPEL</v>
      </c>
      <c r="B15" s="1" t="s">
        <v>18</v>
      </c>
      <c r="C15" s="1" t="s">
        <v>24</v>
      </c>
      <c r="D15" s="5">
        <v>0.5</v>
      </c>
    </row>
    <row r="16" spans="1:4" x14ac:dyDescent="0.3">
      <c r="A16" s="1" t="str">
        <f t="shared" si="0"/>
        <v>AGRESSIVO_TIJOLO</v>
      </c>
      <c r="B16" s="1" t="s">
        <v>18</v>
      </c>
      <c r="C16" s="1" t="s">
        <v>25</v>
      </c>
      <c r="D16" s="5">
        <v>0.1</v>
      </c>
    </row>
    <row r="17" spans="1:4" x14ac:dyDescent="0.3">
      <c r="A17" s="1" t="str">
        <f t="shared" si="0"/>
        <v>AGRESSIVO_HÍBRIDOS</v>
      </c>
      <c r="B17" s="1" t="s">
        <v>18</v>
      </c>
      <c r="C17" s="1" t="s">
        <v>26</v>
      </c>
      <c r="D17" s="5">
        <v>0.05</v>
      </c>
    </row>
    <row r="18" spans="1:4" x14ac:dyDescent="0.3">
      <c r="A18" s="1" t="str">
        <f t="shared" si="0"/>
        <v>AGRESSIVO_FOFs</v>
      </c>
      <c r="B18" s="1" t="s">
        <v>18</v>
      </c>
      <c r="C18" s="1" t="s">
        <v>27</v>
      </c>
      <c r="D18" s="5">
        <v>0.05</v>
      </c>
    </row>
    <row r="19" spans="1:4" x14ac:dyDescent="0.3">
      <c r="A19" s="1" t="str">
        <f t="shared" si="0"/>
        <v>AGRESSIVO_DESENVOLVIMENTO</v>
      </c>
      <c r="B19" s="1" t="s">
        <v>18</v>
      </c>
      <c r="C19" s="1" t="s">
        <v>28</v>
      </c>
      <c r="D19" s="5">
        <v>0.2</v>
      </c>
    </row>
    <row r="20" spans="1:4" x14ac:dyDescent="0.3">
      <c r="A20" s="1" t="str">
        <f t="shared" si="0"/>
        <v>AGRESSIVO_HOTELARIAS</v>
      </c>
      <c r="B20" s="1" t="s">
        <v>18</v>
      </c>
      <c r="C20" s="1" t="s">
        <v>29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Lavynia Rafaella de Lima Queiroz</dc:creator>
  <cp:lastModifiedBy>Lavynia Rafaella de Lima Queiroz</cp:lastModifiedBy>
  <cp:lastPrinted>2025-05-21T02:23:26Z</cp:lastPrinted>
  <dcterms:created xsi:type="dcterms:W3CDTF">2025-05-21T01:54:21Z</dcterms:created>
  <dcterms:modified xsi:type="dcterms:W3CDTF">2025-05-21T06:04:27Z</dcterms:modified>
</cp:coreProperties>
</file>