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BBD5F47A-E280-43DC-A0FC-36C08C1E609F}" xr6:coauthVersionLast="47" xr6:coauthVersionMax="47" xr10:uidLastSave="{00000000-0000-0000-0000-000000000000}"/>
  <bookViews>
    <workbookView xWindow="-120" yWindow="-120" windowWidth="24240" windowHeight="13140" activeTab="5" xr2:uid="{00000000-000D-0000-FFFF-FFFF00000000}"/>
  </bookViews>
  <sheets>
    <sheet name="Net_generation_United_States_al" sheetId="1" r:id="rId1"/>
    <sheet name="rough file" sheetId="2" r:id="rId2"/>
    <sheet name="Insight" sheetId="3" r:id="rId3"/>
    <sheet name="Insight2" sheetId="5" r:id="rId4"/>
    <sheet name="Insight List" sheetId="9" r:id="rId5"/>
    <sheet name="Dashboard " sheetId="8" r:id="rId6"/>
    <sheet name="Summary" sheetId="10" r:id="rId7"/>
  </sheets>
  <definedNames>
    <definedName name="Slicer_Monthly">#N/A</definedName>
    <definedName name="Slicer_Year">#N/A</definedName>
  </definedNames>
  <calcPr calcId="181029"/>
  <pivotCaches>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92" i="10" l="1"/>
  <c r="E92" i="10"/>
  <c r="F92" i="10"/>
  <c r="G92" i="10"/>
  <c r="H92" i="10"/>
  <c r="I92" i="10"/>
  <c r="C92" i="10"/>
  <c r="B92" i="10"/>
  <c r="I69" i="10"/>
  <c r="I70" i="10"/>
  <c r="I71" i="10"/>
  <c r="I72" i="10"/>
  <c r="I73" i="10"/>
  <c r="I74" i="10"/>
  <c r="I75" i="10"/>
  <c r="I76" i="10"/>
  <c r="I77" i="10"/>
  <c r="I78" i="10"/>
  <c r="I79" i="10"/>
  <c r="I80" i="10"/>
  <c r="I81" i="10"/>
  <c r="I82" i="10"/>
  <c r="I83" i="10"/>
  <c r="I84" i="10"/>
  <c r="I85" i="10"/>
  <c r="I86" i="10"/>
  <c r="I87" i="10"/>
  <c r="I88" i="10"/>
  <c r="I89" i="10"/>
  <c r="I90" i="10"/>
  <c r="I68" i="10"/>
  <c r="H69" i="10"/>
  <c r="H70" i="10"/>
  <c r="H71" i="10"/>
  <c r="H72" i="10"/>
  <c r="H73" i="10"/>
  <c r="H74" i="10"/>
  <c r="H75" i="10"/>
  <c r="H76" i="10"/>
  <c r="H77" i="10"/>
  <c r="H78" i="10"/>
  <c r="H79" i="10"/>
  <c r="H80" i="10"/>
  <c r="H81" i="10"/>
  <c r="H82" i="10"/>
  <c r="H83" i="10"/>
  <c r="H84" i="10"/>
  <c r="H85" i="10"/>
  <c r="H86" i="10"/>
  <c r="H87" i="10"/>
  <c r="H88" i="10"/>
  <c r="H89" i="10"/>
  <c r="H90" i="10"/>
  <c r="H68" i="10"/>
  <c r="G69" i="10"/>
  <c r="G70" i="10"/>
  <c r="G71" i="10"/>
  <c r="G72" i="10"/>
  <c r="G73" i="10"/>
  <c r="G74" i="10"/>
  <c r="G75" i="10"/>
  <c r="G76" i="10"/>
  <c r="G77" i="10"/>
  <c r="G78" i="10"/>
  <c r="G79" i="10"/>
  <c r="G80" i="10"/>
  <c r="G81" i="10"/>
  <c r="G82" i="10"/>
  <c r="G83" i="10"/>
  <c r="G84" i="10"/>
  <c r="G85" i="10"/>
  <c r="G86" i="10"/>
  <c r="G87" i="10"/>
  <c r="G88" i="10"/>
  <c r="G89" i="10"/>
  <c r="G90" i="10"/>
  <c r="G68" i="10"/>
  <c r="F69" i="10"/>
  <c r="F70" i="10"/>
  <c r="F71" i="10"/>
  <c r="F72" i="10"/>
  <c r="F73" i="10"/>
  <c r="F74" i="10"/>
  <c r="F75" i="10"/>
  <c r="F76" i="10"/>
  <c r="F77" i="10"/>
  <c r="F78" i="10"/>
  <c r="F79" i="10"/>
  <c r="F80" i="10"/>
  <c r="F81" i="10"/>
  <c r="F82" i="10"/>
  <c r="F83" i="10"/>
  <c r="F84" i="10"/>
  <c r="F85" i="10"/>
  <c r="F86" i="10"/>
  <c r="F87" i="10"/>
  <c r="F88" i="10"/>
  <c r="F89" i="10"/>
  <c r="F90" i="10"/>
  <c r="F68" i="10"/>
  <c r="E69" i="10"/>
  <c r="E70" i="10"/>
  <c r="E71" i="10"/>
  <c r="E72" i="10"/>
  <c r="E73" i="10"/>
  <c r="E74" i="10"/>
  <c r="E75" i="10"/>
  <c r="E76" i="10"/>
  <c r="E77" i="10"/>
  <c r="E78" i="10"/>
  <c r="E79" i="10"/>
  <c r="E80" i="10"/>
  <c r="E81" i="10"/>
  <c r="E82" i="10"/>
  <c r="E83" i="10"/>
  <c r="E84" i="10"/>
  <c r="E85" i="10"/>
  <c r="E86" i="10"/>
  <c r="E87" i="10"/>
  <c r="E88" i="10"/>
  <c r="E89" i="10"/>
  <c r="E90" i="10"/>
  <c r="E68" i="10"/>
  <c r="D69" i="10"/>
  <c r="D70" i="10"/>
  <c r="D71" i="10"/>
  <c r="D72" i="10"/>
  <c r="D73" i="10"/>
  <c r="D74" i="10"/>
  <c r="D75" i="10"/>
  <c r="D76" i="10"/>
  <c r="D77" i="10"/>
  <c r="D78" i="10"/>
  <c r="D79" i="10"/>
  <c r="D80" i="10"/>
  <c r="D81" i="10"/>
  <c r="D82" i="10"/>
  <c r="D83" i="10"/>
  <c r="D84" i="10"/>
  <c r="D85" i="10"/>
  <c r="D86" i="10"/>
  <c r="D87" i="10"/>
  <c r="D88" i="10"/>
  <c r="D89" i="10"/>
  <c r="D90" i="10"/>
  <c r="D68" i="10"/>
  <c r="C68" i="10"/>
  <c r="C69" i="10"/>
  <c r="C70" i="10"/>
  <c r="C71" i="10"/>
  <c r="C72" i="10"/>
  <c r="C73" i="10"/>
  <c r="C74" i="10"/>
  <c r="C75" i="10"/>
  <c r="C76" i="10"/>
  <c r="C77" i="10"/>
  <c r="C78" i="10"/>
  <c r="C79" i="10"/>
  <c r="C80" i="10"/>
  <c r="C81" i="10"/>
  <c r="C82" i="10"/>
  <c r="C83" i="10"/>
  <c r="C84" i="10"/>
  <c r="C85" i="10"/>
  <c r="C86" i="10"/>
  <c r="C87" i="10"/>
  <c r="C88" i="10"/>
  <c r="C89" i="10"/>
  <c r="C90" i="10"/>
  <c r="B69" i="10"/>
  <c r="B70" i="10"/>
  <c r="B71" i="10"/>
  <c r="B72" i="10"/>
  <c r="B73" i="10"/>
  <c r="B74" i="10"/>
  <c r="B75" i="10"/>
  <c r="B76" i="10"/>
  <c r="B77" i="10"/>
  <c r="B78" i="10"/>
  <c r="B79" i="10"/>
  <c r="B80" i="10"/>
  <c r="B81" i="10"/>
  <c r="B82" i="10"/>
  <c r="B83" i="10"/>
  <c r="B84" i="10"/>
  <c r="B85" i="10"/>
  <c r="B86" i="10"/>
  <c r="B87" i="10"/>
  <c r="B88" i="10"/>
  <c r="B89" i="10"/>
  <c r="B90" i="10"/>
  <c r="B68" i="10"/>
  <c r="B61" i="10"/>
  <c r="B63" i="10" s="1"/>
  <c r="C63" i="10"/>
  <c r="D63" i="10"/>
  <c r="E63" i="10"/>
  <c r="F63" i="10"/>
  <c r="G63" i="10"/>
  <c r="H63" i="10"/>
  <c r="I63" i="10"/>
  <c r="I51" i="10"/>
  <c r="I52" i="10"/>
  <c r="I53" i="10"/>
  <c r="I54" i="10"/>
  <c r="I55" i="10"/>
  <c r="I56" i="10"/>
  <c r="I57" i="10"/>
  <c r="I58" i="10"/>
  <c r="I59" i="10"/>
  <c r="I60" i="10"/>
  <c r="I61" i="10"/>
  <c r="I50" i="10"/>
  <c r="H51" i="10"/>
  <c r="H52" i="10"/>
  <c r="H53" i="10"/>
  <c r="H54" i="10"/>
  <c r="H55" i="10"/>
  <c r="H56" i="10"/>
  <c r="H57" i="10"/>
  <c r="H58" i="10"/>
  <c r="H59" i="10"/>
  <c r="H60" i="10"/>
  <c r="H61" i="10"/>
  <c r="H50" i="10"/>
  <c r="G51" i="10"/>
  <c r="G52" i="10"/>
  <c r="G53" i="10"/>
  <c r="G54" i="10"/>
  <c r="G55" i="10"/>
  <c r="G56" i="10"/>
  <c r="G57" i="10"/>
  <c r="G58" i="10"/>
  <c r="G59" i="10"/>
  <c r="G60" i="10"/>
  <c r="G61" i="10"/>
  <c r="G50" i="10"/>
  <c r="F51" i="10"/>
  <c r="F52" i="10"/>
  <c r="F53" i="10"/>
  <c r="F54" i="10"/>
  <c r="F55" i="10"/>
  <c r="F56" i="10"/>
  <c r="F57" i="10"/>
  <c r="F58" i="10"/>
  <c r="F59" i="10"/>
  <c r="F60" i="10"/>
  <c r="F61" i="10"/>
  <c r="F50" i="10"/>
  <c r="E51" i="10"/>
  <c r="E52" i="10"/>
  <c r="E53" i="10"/>
  <c r="E54" i="10"/>
  <c r="E55" i="10"/>
  <c r="E56" i="10"/>
  <c r="E57" i="10"/>
  <c r="E58" i="10"/>
  <c r="E59" i="10"/>
  <c r="E60" i="10"/>
  <c r="E61" i="10"/>
  <c r="E50" i="10"/>
  <c r="D51" i="10"/>
  <c r="D52" i="10"/>
  <c r="D53" i="10"/>
  <c r="D54" i="10"/>
  <c r="D55" i="10"/>
  <c r="D56" i="10"/>
  <c r="D57" i="10"/>
  <c r="D58" i="10"/>
  <c r="D59" i="10"/>
  <c r="D60" i="10"/>
  <c r="D61" i="10"/>
  <c r="D50" i="10"/>
  <c r="C51" i="10"/>
  <c r="C52" i="10"/>
  <c r="C53" i="10"/>
  <c r="C54" i="10"/>
  <c r="C55" i="10"/>
  <c r="C56" i="10"/>
  <c r="C57" i="10"/>
  <c r="C58" i="10"/>
  <c r="C59" i="10"/>
  <c r="C60" i="10"/>
  <c r="C61" i="10"/>
  <c r="C50" i="10"/>
  <c r="B51" i="10"/>
  <c r="B52" i="10"/>
  <c r="B53" i="10"/>
  <c r="B54" i="10"/>
  <c r="B55" i="10"/>
  <c r="B56" i="10"/>
  <c r="B57" i="10"/>
  <c r="B58" i="10"/>
  <c r="B59" i="10"/>
  <c r="B60" i="10"/>
  <c r="B50" i="10"/>
  <c r="C45" i="10"/>
  <c r="D45" i="10"/>
  <c r="E45" i="10"/>
  <c r="F45" i="10"/>
  <c r="G45" i="10"/>
  <c r="H45" i="10"/>
  <c r="I45" i="10"/>
  <c r="B45" i="10"/>
  <c r="B16" i="10"/>
  <c r="C16" i="10"/>
  <c r="D16" i="10"/>
  <c r="E16" i="10"/>
  <c r="F16" i="10"/>
  <c r="G16" i="10"/>
  <c r="H16" i="10"/>
  <c r="I16" i="10"/>
  <c r="I22" i="10"/>
  <c r="I23" i="10"/>
  <c r="I24" i="10"/>
  <c r="I25" i="10"/>
  <c r="I26" i="10"/>
  <c r="I27" i="10"/>
  <c r="I28" i="10"/>
  <c r="I29" i="10"/>
  <c r="I30" i="10"/>
  <c r="I31" i="10"/>
  <c r="I32" i="10"/>
  <c r="I33" i="10"/>
  <c r="I34" i="10"/>
  <c r="I35" i="10"/>
  <c r="I36" i="10"/>
  <c r="I37" i="10"/>
  <c r="I38" i="10"/>
  <c r="I39" i="10"/>
  <c r="I40" i="10"/>
  <c r="I41" i="10"/>
  <c r="I42" i="10"/>
  <c r="I43" i="10"/>
  <c r="I21" i="10"/>
  <c r="H22" i="10"/>
  <c r="H23" i="10"/>
  <c r="H24" i="10"/>
  <c r="H25" i="10"/>
  <c r="H26" i="10"/>
  <c r="H27" i="10"/>
  <c r="H28" i="10"/>
  <c r="H29" i="10"/>
  <c r="H30" i="10"/>
  <c r="H31" i="10"/>
  <c r="H32" i="10"/>
  <c r="H33" i="10"/>
  <c r="H34" i="10"/>
  <c r="H35" i="10"/>
  <c r="H36" i="10"/>
  <c r="H37" i="10"/>
  <c r="H38" i="10"/>
  <c r="H39" i="10"/>
  <c r="H40" i="10"/>
  <c r="H41" i="10"/>
  <c r="H42" i="10"/>
  <c r="H43" i="10"/>
  <c r="H21" i="10"/>
  <c r="G22" i="10"/>
  <c r="G23" i="10"/>
  <c r="G24" i="10"/>
  <c r="G25" i="10"/>
  <c r="G26" i="10"/>
  <c r="G27" i="10"/>
  <c r="G28" i="10"/>
  <c r="G29" i="10"/>
  <c r="G30" i="10"/>
  <c r="G31" i="10"/>
  <c r="G32" i="10"/>
  <c r="G33" i="10"/>
  <c r="G34" i="10"/>
  <c r="G35" i="10"/>
  <c r="G36" i="10"/>
  <c r="G37" i="10"/>
  <c r="G38" i="10"/>
  <c r="G39" i="10"/>
  <c r="G40" i="10"/>
  <c r="G41" i="10"/>
  <c r="G42" i="10"/>
  <c r="G43" i="10"/>
  <c r="G21" i="10"/>
  <c r="F22" i="10"/>
  <c r="F23" i="10"/>
  <c r="F24" i="10"/>
  <c r="F25" i="10"/>
  <c r="F26" i="10"/>
  <c r="F27" i="10"/>
  <c r="F28" i="10"/>
  <c r="F29" i="10"/>
  <c r="F30" i="10"/>
  <c r="F31" i="10"/>
  <c r="F32" i="10"/>
  <c r="F33" i="10"/>
  <c r="F34" i="10"/>
  <c r="F35" i="10"/>
  <c r="F36" i="10"/>
  <c r="F37" i="10"/>
  <c r="F38" i="10"/>
  <c r="F39" i="10"/>
  <c r="F40" i="10"/>
  <c r="F41" i="10"/>
  <c r="F42" i="10"/>
  <c r="F43" i="10"/>
  <c r="F21" i="10"/>
  <c r="E22" i="10"/>
  <c r="E23" i="10"/>
  <c r="E24" i="10"/>
  <c r="E25" i="10"/>
  <c r="E26" i="10"/>
  <c r="E27" i="10"/>
  <c r="E28" i="10"/>
  <c r="E29" i="10"/>
  <c r="E30" i="10"/>
  <c r="E31" i="10"/>
  <c r="E32" i="10"/>
  <c r="E33" i="10"/>
  <c r="E34" i="10"/>
  <c r="E35" i="10"/>
  <c r="E36" i="10"/>
  <c r="E37" i="10"/>
  <c r="E38" i="10"/>
  <c r="E39" i="10"/>
  <c r="E40" i="10"/>
  <c r="E41" i="10"/>
  <c r="E42" i="10"/>
  <c r="E43" i="10"/>
  <c r="E21" i="10"/>
  <c r="D22" i="10"/>
  <c r="D23" i="10"/>
  <c r="D24" i="10"/>
  <c r="D25" i="10"/>
  <c r="D26" i="10"/>
  <c r="D27" i="10"/>
  <c r="D28" i="10"/>
  <c r="D29" i="10"/>
  <c r="D30" i="10"/>
  <c r="D31" i="10"/>
  <c r="D32" i="10"/>
  <c r="D33" i="10"/>
  <c r="D34" i="10"/>
  <c r="D35" i="10"/>
  <c r="D36" i="10"/>
  <c r="D37" i="10"/>
  <c r="D38" i="10"/>
  <c r="D39" i="10"/>
  <c r="D40" i="10"/>
  <c r="D41" i="10"/>
  <c r="D42" i="10"/>
  <c r="D43" i="10"/>
  <c r="D21" i="10"/>
  <c r="C22" i="10"/>
  <c r="C23" i="10"/>
  <c r="C24" i="10"/>
  <c r="C25" i="10"/>
  <c r="C26" i="10"/>
  <c r="C27" i="10"/>
  <c r="C28" i="10"/>
  <c r="C29" i="10"/>
  <c r="C30" i="10"/>
  <c r="C31" i="10"/>
  <c r="C32" i="10"/>
  <c r="C33" i="10"/>
  <c r="C34" i="10"/>
  <c r="C35" i="10"/>
  <c r="C36" i="10"/>
  <c r="C37" i="10"/>
  <c r="C38" i="10"/>
  <c r="C39" i="10"/>
  <c r="C40" i="10"/>
  <c r="C41" i="10"/>
  <c r="C42" i="10"/>
  <c r="C43" i="10"/>
  <c r="C21" i="10"/>
  <c r="B22" i="10"/>
  <c r="B23" i="10"/>
  <c r="B24" i="10"/>
  <c r="B25" i="10"/>
  <c r="B26" i="10"/>
  <c r="B27" i="10"/>
  <c r="B28" i="10"/>
  <c r="B29" i="10"/>
  <c r="B30" i="10"/>
  <c r="B31" i="10"/>
  <c r="B32" i="10"/>
  <c r="B33" i="10"/>
  <c r="B34" i="10"/>
  <c r="B35" i="10"/>
  <c r="B36" i="10"/>
  <c r="B37" i="10"/>
  <c r="B38" i="10"/>
  <c r="B39" i="10"/>
  <c r="B40" i="10"/>
  <c r="B41" i="10"/>
  <c r="B42" i="10"/>
  <c r="B43" i="10"/>
  <c r="B21" i="10"/>
  <c r="I5" i="10"/>
  <c r="I6" i="10"/>
  <c r="I7" i="10"/>
  <c r="I8" i="10"/>
  <c r="I9" i="10"/>
  <c r="I10" i="10"/>
  <c r="I11" i="10"/>
  <c r="I12" i="10"/>
  <c r="I13" i="10"/>
  <c r="I14" i="10"/>
  <c r="I15" i="10"/>
  <c r="I4" i="10"/>
  <c r="H5" i="10"/>
  <c r="H6" i="10"/>
  <c r="H7" i="10"/>
  <c r="H8" i="10"/>
  <c r="H9" i="10"/>
  <c r="H10" i="10"/>
  <c r="H11" i="10"/>
  <c r="H12" i="10"/>
  <c r="H13" i="10"/>
  <c r="H14" i="10"/>
  <c r="H15" i="10"/>
  <c r="H4" i="10"/>
  <c r="G5" i="10"/>
  <c r="G6" i="10"/>
  <c r="G7" i="10"/>
  <c r="G8" i="10"/>
  <c r="G9" i="10"/>
  <c r="G10" i="10"/>
  <c r="G11" i="10"/>
  <c r="G12" i="10"/>
  <c r="G13" i="10"/>
  <c r="G14" i="10"/>
  <c r="G15" i="10"/>
  <c r="G4" i="10"/>
  <c r="F5" i="10"/>
  <c r="F6" i="10"/>
  <c r="F7" i="10"/>
  <c r="F8" i="10"/>
  <c r="F9" i="10"/>
  <c r="F10" i="10"/>
  <c r="F11" i="10"/>
  <c r="F12" i="10"/>
  <c r="F13" i="10"/>
  <c r="F14" i="10"/>
  <c r="F15" i="10"/>
  <c r="F4" i="10"/>
  <c r="E5" i="10"/>
  <c r="E6" i="10"/>
  <c r="E7" i="10"/>
  <c r="E8" i="10"/>
  <c r="E9" i="10"/>
  <c r="E10" i="10"/>
  <c r="E11" i="10"/>
  <c r="E12" i="10"/>
  <c r="E13" i="10"/>
  <c r="E14" i="10"/>
  <c r="E15" i="10"/>
  <c r="E4" i="10"/>
  <c r="D5" i="10"/>
  <c r="D6" i="10"/>
  <c r="D7" i="10"/>
  <c r="D8" i="10"/>
  <c r="D9" i="10"/>
  <c r="D10" i="10"/>
  <c r="D11" i="10"/>
  <c r="D12" i="10"/>
  <c r="D13" i="10"/>
  <c r="D14" i="10"/>
  <c r="D15" i="10"/>
  <c r="D4" i="10"/>
  <c r="C5" i="10"/>
  <c r="C6" i="10"/>
  <c r="C7" i="10"/>
  <c r="C8" i="10"/>
  <c r="C9" i="10"/>
  <c r="C10" i="10"/>
  <c r="C11" i="10"/>
  <c r="C12" i="10"/>
  <c r="C13" i="10"/>
  <c r="C14" i="10"/>
  <c r="C15" i="10"/>
  <c r="C4" i="10"/>
  <c r="B5" i="10"/>
  <c r="B6" i="10"/>
  <c r="B7" i="10"/>
  <c r="B8" i="10"/>
  <c r="B9" i="10"/>
  <c r="B10" i="10"/>
  <c r="B11" i="10"/>
  <c r="B12" i="10"/>
  <c r="B13" i="10"/>
  <c r="B14" i="10"/>
  <c r="B15" i="10"/>
  <c r="B4" i="10"/>
  <c r="Q22" i="5"/>
  <c r="Q19" i="5"/>
  <c r="O5" i="5"/>
  <c r="L20" i="3"/>
  <c r="L5" i="3"/>
  <c r="I20" i="3"/>
  <c r="I6" i="3"/>
  <c r="F19" i="3"/>
  <c r="F3" i="3"/>
  <c r="C21" i="3"/>
  <c r="C3" i="3"/>
</calcChain>
</file>

<file path=xl/sharedStrings.xml><?xml version="1.0" encoding="utf-8"?>
<sst xmlns="http://schemas.openxmlformats.org/spreadsheetml/2006/main" count="561" uniqueCount="63">
  <si>
    <t>Month</t>
  </si>
  <si>
    <t>all fuels (utility-scale) thousand megawatthours</t>
  </si>
  <si>
    <t>coal thousand megawatthours</t>
  </si>
  <si>
    <t>natural gas thousand megawatthours</t>
  </si>
  <si>
    <t>nuclear thousand megawatthours</t>
  </si>
  <si>
    <t>conventional hydroelectric thousand megawatthours</t>
  </si>
  <si>
    <t>wind thousand megawatthours</t>
  </si>
  <si>
    <t>all solar thousand megawatthours</t>
  </si>
  <si>
    <t>S/N</t>
  </si>
  <si>
    <t>September</t>
  </si>
  <si>
    <t>January</t>
  </si>
  <si>
    <t>Febraury</t>
  </si>
  <si>
    <t>March</t>
  </si>
  <si>
    <t>April</t>
  </si>
  <si>
    <t>May</t>
  </si>
  <si>
    <t>June</t>
  </si>
  <si>
    <t>July</t>
  </si>
  <si>
    <t>August</t>
  </si>
  <si>
    <t>October</t>
  </si>
  <si>
    <t>November</t>
  </si>
  <si>
    <t>December</t>
  </si>
  <si>
    <t>Year</t>
  </si>
  <si>
    <t>Monthly</t>
  </si>
  <si>
    <t>Row Labels</t>
  </si>
  <si>
    <t>Grand Total</t>
  </si>
  <si>
    <t>Sum of all fuels (utility-scale) thousand megawatthours</t>
  </si>
  <si>
    <t>Sum of coal thousand megawatthours</t>
  </si>
  <si>
    <t>Sum of natural gas thousand megawatthours</t>
  </si>
  <si>
    <t>Sum of conventional hydroelectric thousand megawatthours</t>
  </si>
  <si>
    <t>Sum of wind thousand megawatthours</t>
  </si>
  <si>
    <t>Sum of all solar thousand megawatthours</t>
  </si>
  <si>
    <t>Count of Year</t>
  </si>
  <si>
    <t>Count of Monthly</t>
  </si>
  <si>
    <t>Sum of nuclear thousand megawatthours</t>
  </si>
  <si>
    <t>Jan</t>
  </si>
  <si>
    <t>Feb</t>
  </si>
  <si>
    <t>Mar</t>
  </si>
  <si>
    <t>Apr</t>
  </si>
  <si>
    <t>Jun</t>
  </si>
  <si>
    <t>Jul</t>
  </si>
  <si>
    <t>Aug</t>
  </si>
  <si>
    <t>Sep</t>
  </si>
  <si>
    <t>Oct</t>
  </si>
  <si>
    <t>Nov</t>
  </si>
  <si>
    <t>Dec</t>
  </si>
  <si>
    <t>r</t>
  </si>
  <si>
    <t xml:space="preserve">Occurrence </t>
  </si>
  <si>
    <t>fuels (utility-scale) thousand megawatthours</t>
  </si>
  <si>
    <t>ccoal thousand megawatthoursoal thousand megawatthours</t>
  </si>
  <si>
    <t>solar thousand megawatthours</t>
  </si>
  <si>
    <t>fuels (utility-scale) thousand megawatthour By Month</t>
  </si>
  <si>
    <t>fuels (utility-scale) thousand megawatthours By Year</t>
  </si>
  <si>
    <t>Total</t>
  </si>
  <si>
    <t>Average fuels (utility-scale) thousand megawatthours By Year</t>
  </si>
  <si>
    <t>avg fuels (utility-scale) thousand megawatthours</t>
  </si>
  <si>
    <t>avg coal thousand megawatthoursoal thousand megawatthours</t>
  </si>
  <si>
    <t>avg natural gas thousand megawatthours</t>
  </si>
  <si>
    <t>avg nuclear thousand megawatthours</t>
  </si>
  <si>
    <t>avg conventional hydroelectric thousand megawatthours</t>
  </si>
  <si>
    <t>avg wind thousand megawatthours</t>
  </si>
  <si>
    <t>avg solar thousand megawatthours</t>
  </si>
  <si>
    <t>Average fuels (utility-scale) thousand megawatthours By Month</t>
  </si>
  <si>
    <t>Occurrence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</si>
</sst>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name val="Arial"/>
      <family val="2"/>
    </font>
    <font>
      <b/>
      <sz val="2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0" fillId="0" borderId="0" xfId="0" applyNumberFormat="1"/>
    <xf numFmtId="164" fontId="0" fillId="0" borderId="0" xfId="1" applyNumberFormat="1" applyFont="1"/>
    <xf numFmtId="165"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applyFont="1"/>
    <xf numFmtId="165" fontId="0" fillId="0" borderId="0" xfId="0" applyNumberFormat="1" applyFont="1"/>
    <xf numFmtId="0" fontId="0" fillId="33" borderId="0" xfId="0" applyFill="1"/>
    <xf numFmtId="16" fontId="19" fillId="0" borderId="0" xfId="0" applyNumberFormat="1" applyFont="1"/>
    <xf numFmtId="0" fontId="19" fillId="0" borderId="0" xfId="0" applyFont="1"/>
    <xf numFmtId="0" fontId="20" fillId="34" borderId="0" xfId="0" applyFont="1" applyFill="1" applyAlignment="1">
      <alignment horizontal="center"/>
    </xf>
    <xf numFmtId="0" fontId="14" fillId="34"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quot;$&quot;#,##0"/>
    </dxf>
    <dxf>
      <font>
        <u val="none"/>
      </font>
    </dxf>
    <dxf>
      <numFmt numFmtId="165" formatCode="&quot;$&quot;#,##0"/>
    </dxf>
    <dxf>
      <font>
        <u val="none"/>
      </font>
    </dxf>
    <dxf>
      <numFmt numFmtId="0" formatCode="General"/>
    </dxf>
    <dxf>
      <font>
        <u val="none"/>
      </font>
    </dxf>
    <dxf>
      <numFmt numFmtId="0" formatCode="General"/>
    </dxf>
    <dxf>
      <font>
        <u val="none"/>
      </font>
    </dxf>
    <dxf>
      <numFmt numFmtId="165" formatCode="&quot;$&quot;#,##0"/>
    </dxf>
    <dxf>
      <font>
        <u val="none"/>
      </font>
    </dxf>
    <dxf>
      <numFmt numFmtId="165" formatCode="&quot;$&quot;#,##0"/>
    </dxf>
    <dxf>
      <font>
        <u val="none"/>
      </font>
    </dxf>
    <dxf>
      <numFmt numFmtId="165" formatCode="&quot;$&quot;#,##0"/>
    </dxf>
    <dxf>
      <font>
        <u val="none"/>
      </font>
    </dxf>
    <dxf>
      <numFmt numFmtId="165" formatCode="&quot;$&quot;#,##0"/>
    </dxf>
    <dxf>
      <font>
        <u val="none"/>
      </font>
    </dxf>
    <dxf>
      <numFmt numFmtId="165" formatCode="&quot;$&quot;#,##0"/>
    </dxf>
    <dxf>
      <font>
        <u val="none"/>
      </font>
    </dxf>
    <dxf>
      <numFmt numFmtId="165" formatCode="&quot;$&quot;#,##0"/>
    </dxf>
    <dxf>
      <numFmt numFmtId="165" formatCode="&quot;$&quot;#,##0"/>
    </dxf>
    <dxf>
      <numFmt numFmtId="165" formatCode="&quot;$&quot;#,##0"/>
    </dxf>
    <dxf>
      <numFmt numFmtId="165" formatCode="&quot;$&quot;#,##0"/>
    </dxf>
    <dxf>
      <numFmt numFmtId="165" formatCode="&quot;$&quot;#,##0"/>
    </dxf>
    <dxf>
      <numFmt numFmtId="164" formatCode="&quot;$&quot;#,##0.00"/>
    </dxf>
    <dxf>
      <numFmt numFmtId="165" formatCode="&quot;$&quot;#,##0"/>
    </dxf>
    <dxf>
      <numFmt numFmtId="0" formatCode="General"/>
    </dxf>
    <dxf>
      <numFmt numFmtId="21" formatCode="dd\-mmm"/>
    </dxf>
    <dxf>
      <numFmt numFmtId="21" formatCode="dd\-mmm"/>
    </dxf>
    <dxf>
      <font>
        <b/>
        <i val="0"/>
        <sz val="24"/>
        <name val="Arial"/>
        <family val="2"/>
        <scheme val="none"/>
      </font>
      <fill>
        <patternFill>
          <bgColor theme="0"/>
        </patternFill>
      </fill>
    </dxf>
    <dxf>
      <fill>
        <patternFill>
          <bgColor theme="0"/>
        </patternFill>
      </fill>
    </dxf>
    <dxf>
      <font>
        <b/>
        <i val="0"/>
        <sz val="24"/>
        <name val="Arial"/>
        <family val="2"/>
        <scheme val="none"/>
      </font>
      <fill>
        <patternFill>
          <bgColor theme="0"/>
        </patternFill>
      </fill>
    </dxf>
    <dxf>
      <fill>
        <patternFill>
          <bgColor theme="0"/>
        </patternFill>
      </fill>
    </dxf>
  </dxfs>
  <tableStyles count="2" defaultTableStyle="TableStyleMedium2" defaultPivotStyle="PivotStyleLight16">
    <tableStyle name="Slicer Style 1" pivot="0" table="0" count="10" xr9:uid="{E99A64E2-B813-4019-A4F3-A9C986A570A6}">
      <tableStyleElement type="wholeTable" dxfId="53"/>
      <tableStyleElement type="headerRow" dxfId="52"/>
    </tableStyle>
    <tableStyle name="Slicer Style 1 2" pivot="0" table="0" count="10" xr9:uid="{DC78DDD9-3252-46B6-9BA5-4008C3C2E1FE}">
      <tableStyleElement type="wholeTable" dxfId="51"/>
      <tableStyleElement type="headerRow" dxfId="50"/>
    </tableStyle>
  </tableStyles>
  <extLst>
    <ext xmlns:x14="http://schemas.microsoft.com/office/spreadsheetml/2009/9/main" uri="{46F421CA-312F-682f-3DD2-61675219B42D}">
      <x14:dxfs count="16">
        <dxf>
          <font>
            <b/>
            <i val="0"/>
            <u/>
            <sz val="26"/>
            <name val="Arial"/>
            <family val="2"/>
            <scheme val="none"/>
          </font>
        </dxf>
        <dxf>
          <font>
            <b/>
            <i val="0"/>
            <u/>
            <sz val="26"/>
            <name val="Arial"/>
            <family val="2"/>
            <scheme val="none"/>
          </font>
        </dxf>
        <dxf>
          <font>
            <b/>
            <i val="0"/>
            <u/>
            <sz val="26"/>
            <name val="Arial"/>
            <family val="2"/>
            <scheme val="none"/>
          </font>
        </dxf>
        <dxf>
          <font>
            <b/>
            <i val="0"/>
            <u/>
            <sz val="26"/>
            <name val="Arial"/>
            <family val="2"/>
            <scheme val="none"/>
          </font>
        </dxf>
        <dxf>
          <font>
            <b/>
            <i val="0"/>
            <u/>
            <sz val="26"/>
            <name val="Arial"/>
            <family val="2"/>
            <scheme val="none"/>
          </font>
        </dxf>
        <dxf>
          <font>
            <b/>
            <i val="0"/>
            <u/>
            <sz val="26"/>
            <name val="Arial"/>
            <family val="2"/>
            <scheme val="none"/>
          </font>
        </dxf>
        <dxf>
          <font>
            <b/>
            <i val="0"/>
            <u/>
            <sz val="26"/>
            <name val="Arial"/>
            <family val="2"/>
            <scheme val="none"/>
          </font>
        </dxf>
        <dxf>
          <font>
            <b/>
            <i val="0"/>
            <u/>
            <sz val="26"/>
            <name val="Arial"/>
            <family val="2"/>
            <scheme val="none"/>
          </font>
          <border diagonalUp="0" diagonalDown="0">
            <left/>
            <right/>
            <top/>
            <bottom/>
            <vertical/>
            <horizontal/>
          </border>
        </dxf>
        <dxf>
          <font>
            <b/>
            <i val="0"/>
            <u/>
            <sz val="22"/>
            <name val="Arial"/>
            <family val="2"/>
            <scheme val="none"/>
          </font>
        </dxf>
        <dxf>
          <font>
            <b/>
            <i val="0"/>
            <u/>
            <sz val="22"/>
            <name val="Arial"/>
            <family val="2"/>
            <scheme val="none"/>
          </font>
        </dxf>
        <dxf>
          <font>
            <b/>
            <i val="0"/>
            <u/>
            <sz val="22"/>
            <name val="Arial"/>
            <family val="2"/>
            <scheme val="none"/>
          </font>
        </dxf>
        <dxf>
          <font>
            <b/>
            <i val="0"/>
            <u/>
            <sz val="22"/>
            <name val="Arial"/>
            <family val="2"/>
            <scheme val="none"/>
          </font>
        </dxf>
        <dxf>
          <font>
            <b/>
            <i val="0"/>
            <u/>
            <sz val="22"/>
            <name val="Arial"/>
            <family val="2"/>
            <scheme val="none"/>
          </font>
        </dxf>
        <dxf>
          <font>
            <b/>
            <i val="0"/>
            <u/>
            <sz val="22"/>
            <name val="Arial"/>
            <family val="2"/>
            <scheme val="none"/>
          </font>
        </dxf>
        <dxf>
          <font>
            <b/>
            <i val="0"/>
            <u/>
            <sz val="22"/>
            <name val="Arial"/>
            <family val="2"/>
            <scheme val="none"/>
          </font>
        </dxf>
        <dxf>
          <font>
            <b/>
            <i val="0"/>
            <u/>
            <sz val="22"/>
            <name val="Arial"/>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Project.xlsx]Insight2!PivotTable14</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Insight2!$H$27</c:f>
              <c:strCache>
                <c:ptCount val="1"/>
                <c:pt idx="0">
                  <c:v>Total</c:v>
                </c:pt>
              </c:strCache>
            </c:strRef>
          </c:tx>
          <c:spPr>
            <a:solidFill>
              <a:schemeClr val="accent1"/>
            </a:solidFill>
            <a:ln>
              <a:noFill/>
            </a:ln>
            <a:effectLst/>
            <a:sp3d/>
          </c:spPr>
          <c:invertIfNegative val="0"/>
          <c:cat>
            <c:strRef>
              <c:f>Insight2!$G$28:$G$51</c:f>
              <c:strCach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strCache>
            </c:strRef>
          </c:cat>
          <c:val>
            <c:numRef>
              <c:f>Insight2!$H$28:$H$51</c:f>
              <c:numCache>
                <c:formatCode>"$"#,##0</c:formatCode>
                <c:ptCount val="23"/>
                <c:pt idx="0">
                  <c:v>6737.3309999999992</c:v>
                </c:pt>
                <c:pt idx="1">
                  <c:v>10354.278</c:v>
                </c:pt>
                <c:pt idx="2">
                  <c:v>11187.465</c:v>
                </c:pt>
                <c:pt idx="3">
                  <c:v>14143.740760000001</c:v>
                </c:pt>
                <c:pt idx="4">
                  <c:v>17810.549029999998</c:v>
                </c:pt>
                <c:pt idx="5">
                  <c:v>26589.136999999999</c:v>
                </c:pt>
                <c:pt idx="6">
                  <c:v>34449.92742</c:v>
                </c:pt>
                <c:pt idx="7">
                  <c:v>55363.100080000004</c:v>
                </c:pt>
                <c:pt idx="8">
                  <c:v>73886.131700000013</c:v>
                </c:pt>
                <c:pt idx="9">
                  <c:v>94652.246100000004</c:v>
                </c:pt>
                <c:pt idx="10">
                  <c:v>120176.59862999999</c:v>
                </c:pt>
                <c:pt idx="11">
                  <c:v>140821.71471999999</c:v>
                </c:pt>
                <c:pt idx="12">
                  <c:v>167839.74544999999</c:v>
                </c:pt>
                <c:pt idx="13">
                  <c:v>181655.2818</c:v>
                </c:pt>
                <c:pt idx="14">
                  <c:v>190718.5477</c:v>
                </c:pt>
                <c:pt idx="15">
                  <c:v>226992.56213000001</c:v>
                </c:pt>
                <c:pt idx="16">
                  <c:v>254302.69522000002</c:v>
                </c:pt>
                <c:pt idx="17">
                  <c:v>272667.45373000001</c:v>
                </c:pt>
                <c:pt idx="18">
                  <c:v>295882.48349000001</c:v>
                </c:pt>
                <c:pt idx="19">
                  <c:v>337938.04902999999</c:v>
                </c:pt>
                <c:pt idx="20">
                  <c:v>378196.77483000001</c:v>
                </c:pt>
                <c:pt idx="21">
                  <c:v>434297.35817000002</c:v>
                </c:pt>
                <c:pt idx="22">
                  <c:v>312858.87686999998</c:v>
                </c:pt>
              </c:numCache>
            </c:numRef>
          </c:val>
          <c:extLst>
            <c:ext xmlns:c16="http://schemas.microsoft.com/office/drawing/2014/chart" uri="{C3380CC4-5D6E-409C-BE32-E72D297353CC}">
              <c16:uniqueId val="{00000000-78A4-4CEF-BA46-0EA859CC0D2B}"/>
            </c:ext>
          </c:extLst>
        </c:ser>
        <c:dLbls>
          <c:showLegendKey val="0"/>
          <c:showVal val="0"/>
          <c:showCatName val="0"/>
          <c:showSerName val="0"/>
          <c:showPercent val="0"/>
          <c:showBubbleSize val="0"/>
        </c:dLbls>
        <c:gapWidth val="150"/>
        <c:shape val="box"/>
        <c:axId val="2068842927"/>
        <c:axId val="2068845007"/>
        <c:axId val="0"/>
      </c:bar3DChart>
      <c:catAx>
        <c:axId val="2068842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8845007"/>
        <c:crosses val="autoZero"/>
        <c:auto val="1"/>
        <c:lblAlgn val="ctr"/>
        <c:lblOffset val="100"/>
        <c:noMultiLvlLbl val="0"/>
      </c:catAx>
      <c:valAx>
        <c:axId val="206884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6884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Insight!$H$1</c:f>
              <c:strCache>
                <c:ptCount val="1"/>
                <c:pt idx="0">
                  <c:v>Total</c:v>
                </c:pt>
              </c:strCache>
            </c:strRef>
          </c:tx>
          <c:spPr>
            <a:solidFill>
              <a:schemeClr val="accent1"/>
            </a:solidFill>
            <a:ln>
              <a:noFill/>
            </a:ln>
            <a:effectLst/>
          </c:spPr>
          <c:invertIfNegative val="0"/>
          <c:cat>
            <c:strRef>
              <c:f>Insight!$G$2:$G$14</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Febraury</c:v>
                </c:pt>
              </c:strCache>
            </c:strRef>
          </c:cat>
          <c:val>
            <c:numRef>
              <c:f>Insight!$H$2:$H$14</c:f>
              <c:numCache>
                <c:formatCode>"$"#,##0</c:formatCode>
                <c:ptCount val="12"/>
                <c:pt idx="0">
                  <c:v>319800.76152999996</c:v>
                </c:pt>
                <c:pt idx="1">
                  <c:v>360508.61329000001</c:v>
                </c:pt>
                <c:pt idx="2">
                  <c:v>369612.54074000008</c:v>
                </c:pt>
                <c:pt idx="3">
                  <c:v>333135.83106999996</c:v>
                </c:pt>
                <c:pt idx="4">
                  <c:v>297175.06231999997</c:v>
                </c:pt>
                <c:pt idx="5">
                  <c:v>252343.27911</c:v>
                </c:pt>
                <c:pt idx="6">
                  <c:v>243770.48698999998</c:v>
                </c:pt>
                <c:pt idx="7">
                  <c:v>262173.67019999999</c:v>
                </c:pt>
                <c:pt idx="8">
                  <c:v>285035.14825000009</c:v>
                </c:pt>
                <c:pt idx="9">
                  <c:v>309620.59127999988</c:v>
                </c:pt>
                <c:pt idx="10">
                  <c:v>314810.23758000007</c:v>
                </c:pt>
                <c:pt idx="11">
                  <c:v>311535.82550000004</c:v>
                </c:pt>
              </c:numCache>
            </c:numRef>
          </c:val>
          <c:extLst>
            <c:ext xmlns:c16="http://schemas.microsoft.com/office/drawing/2014/chart" uri="{C3380CC4-5D6E-409C-BE32-E72D297353CC}">
              <c16:uniqueId val="{00000000-5134-40FC-AFB5-80DC2FBCDCEC}"/>
            </c:ext>
          </c:extLst>
        </c:ser>
        <c:dLbls>
          <c:showLegendKey val="0"/>
          <c:showVal val="0"/>
          <c:showCatName val="0"/>
          <c:showSerName val="0"/>
          <c:showPercent val="0"/>
          <c:showBubbleSize val="0"/>
        </c:dLbls>
        <c:gapWidth val="219"/>
        <c:overlap val="-27"/>
        <c:axId val="2021332079"/>
        <c:axId val="2021324175"/>
      </c:barChart>
      <c:catAx>
        <c:axId val="20213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324175"/>
        <c:crosses val="autoZero"/>
        <c:auto val="1"/>
        <c:lblAlgn val="ctr"/>
        <c:lblOffset val="100"/>
        <c:noMultiLvlLbl val="0"/>
      </c:catAx>
      <c:valAx>
        <c:axId val="2021324175"/>
        <c:scaling>
          <c:orientation val="minMax"/>
        </c:scaling>
        <c:delete val="0"/>
        <c:axPos val="l"/>
        <c:majorGridlines>
          <c:spPr>
            <a:ln w="0" cap="flat" cmpd="dbl" algn="ctr">
              <a:solidFill>
                <a:schemeClr val="tx1">
                  <a:lumMod val="15000"/>
                  <a:lumOff val="85000"/>
                </a:schemeClr>
              </a:solidFill>
              <a:prstDash val="sysDot"/>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3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Project.xlsx]Insight!PivotTable6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cmpd="sng">
            <a:solidFill>
              <a:schemeClr val="accent1"/>
            </a:solidFill>
            <a:round/>
          </a:ln>
          <a:effectLst/>
        </c:spPr>
        <c:marker>
          <c:symbol val="circle"/>
          <c:size val="5"/>
          <c:spPr>
            <a:solidFill>
              <a:schemeClr val="accent1"/>
            </a:solidFill>
            <a:ln w="889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63500" cap="rnd" cmpd="sng">
            <a:solidFill>
              <a:schemeClr val="accent1"/>
            </a:solidFill>
            <a:round/>
          </a:ln>
          <a:effectLst/>
        </c:spPr>
        <c:marker>
          <c:symbol val="circle"/>
          <c:size val="5"/>
          <c:spPr>
            <a:solidFill>
              <a:schemeClr val="accent1"/>
            </a:solidFill>
            <a:ln w="88900">
              <a:solidFill>
                <a:schemeClr val="accent1"/>
              </a:solidFill>
            </a:ln>
            <a:effectLst/>
          </c:spPr>
        </c:marker>
      </c:pivotFmt>
    </c:pivotFmts>
    <c:plotArea>
      <c:layout/>
      <c:lineChart>
        <c:grouping val="stacked"/>
        <c:varyColors val="0"/>
        <c:ser>
          <c:idx val="0"/>
          <c:order val="0"/>
          <c:tx>
            <c:strRef>
              <c:f>Insight!$H$17</c:f>
              <c:strCache>
                <c:ptCount val="1"/>
                <c:pt idx="0">
                  <c:v>Total</c:v>
                </c:pt>
              </c:strCache>
            </c:strRef>
          </c:tx>
          <c:spPr>
            <a:ln w="63500" cap="rnd" cmpd="sng">
              <a:solidFill>
                <a:schemeClr val="accent1"/>
              </a:solidFill>
              <a:round/>
            </a:ln>
            <a:effectLst/>
          </c:spPr>
          <c:marker>
            <c:symbol val="circle"/>
            <c:size val="5"/>
            <c:spPr>
              <a:solidFill>
                <a:schemeClr val="accent1"/>
              </a:solidFill>
              <a:ln w="88900">
                <a:solidFill>
                  <a:schemeClr val="accent1"/>
                </a:solidFill>
              </a:ln>
              <a:effectLst/>
            </c:spPr>
          </c:marker>
          <c:cat>
            <c:strRef>
              <c:f>Insight!$G$18:$G$30</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Febraury</c:v>
                </c:pt>
              </c:strCache>
            </c:strRef>
          </c:cat>
          <c:val>
            <c:numRef>
              <c:f>Insight!$H$18:$H$30</c:f>
              <c:numCache>
                <c:formatCode>"$"#,##0</c:formatCode>
                <c:ptCount val="12"/>
                <c:pt idx="0">
                  <c:v>57976.736219999999</c:v>
                </c:pt>
                <c:pt idx="1">
                  <c:v>90536.762640000001</c:v>
                </c:pt>
                <c:pt idx="2">
                  <c:v>104409.78720999998</c:v>
                </c:pt>
                <c:pt idx="3">
                  <c:v>118082.43184</c:v>
                </c:pt>
                <c:pt idx="4">
                  <c:v>121585.38041</c:v>
                </c:pt>
                <c:pt idx="5">
                  <c:v>124054.39118999998</c:v>
                </c:pt>
                <c:pt idx="6">
                  <c:v>118586.03358999999</c:v>
                </c:pt>
                <c:pt idx="7">
                  <c:v>105799.42205999998</c:v>
                </c:pt>
                <c:pt idx="8">
                  <c:v>73907.934760000018</c:v>
                </c:pt>
                <c:pt idx="9">
                  <c:v>57861.991269999999</c:v>
                </c:pt>
                <c:pt idx="10">
                  <c:v>49880.495919999994</c:v>
                </c:pt>
                <c:pt idx="11">
                  <c:v>66716.297179999994</c:v>
                </c:pt>
              </c:numCache>
            </c:numRef>
          </c:val>
          <c:smooth val="0"/>
          <c:extLst>
            <c:ext xmlns:c16="http://schemas.microsoft.com/office/drawing/2014/chart" uri="{C3380CC4-5D6E-409C-BE32-E72D297353CC}">
              <c16:uniqueId val="{00000000-F88E-4077-A344-FBB513E91222}"/>
            </c:ext>
          </c:extLst>
        </c:ser>
        <c:dLbls>
          <c:showLegendKey val="0"/>
          <c:showVal val="0"/>
          <c:showCatName val="0"/>
          <c:showSerName val="0"/>
          <c:showPercent val="0"/>
          <c:showBubbleSize val="0"/>
        </c:dLbls>
        <c:marker val="1"/>
        <c:smooth val="0"/>
        <c:axId val="2021419023"/>
        <c:axId val="2021419855"/>
      </c:lineChart>
      <c:catAx>
        <c:axId val="202141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419855"/>
        <c:crosses val="autoZero"/>
        <c:auto val="1"/>
        <c:lblAlgn val="ctr"/>
        <c:lblOffset val="100"/>
        <c:noMultiLvlLbl val="0"/>
      </c:catAx>
      <c:valAx>
        <c:axId val="2021419855"/>
        <c:scaling>
          <c:orientation val="minMax"/>
        </c:scaling>
        <c:delete val="0"/>
        <c:axPos val="l"/>
        <c:majorGridlines>
          <c:spPr>
            <a:ln w="3175" cap="flat" cmpd="dbl" algn="ctr">
              <a:solidFill>
                <a:schemeClr val="tx1">
                  <a:lumMod val="15000"/>
                  <a:lumOff val="85000"/>
                </a:schemeClr>
              </a:solidFill>
              <a:prstDash val="sysDot"/>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41902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Project.xlsx]Insight!PivotTable7</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Insight!$K$1</c:f>
              <c:strCache>
                <c:ptCount val="1"/>
                <c:pt idx="0">
                  <c:v>Total</c:v>
                </c:pt>
              </c:strCache>
            </c:strRef>
          </c:tx>
          <c:spPr>
            <a:solidFill>
              <a:schemeClr val="accent1"/>
            </a:solidFill>
            <a:ln>
              <a:noFill/>
            </a:ln>
            <a:effectLst/>
            <a:sp3d/>
          </c:spPr>
          <c:invertIfNegative val="0"/>
          <c:cat>
            <c:strRef>
              <c:f>Insight!$J$2:$J$14</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Febraury</c:v>
                </c:pt>
              </c:strCache>
            </c:strRef>
          </c:cat>
          <c:val>
            <c:numRef>
              <c:f>Insight!$K$2:$K$14</c:f>
              <c:numCache>
                <c:formatCode>"$"#,##0</c:formatCode>
                <c:ptCount val="12"/>
                <c:pt idx="0">
                  <c:v>1658109.273</c:v>
                </c:pt>
                <c:pt idx="1">
                  <c:v>1468871.5360000001</c:v>
                </c:pt>
                <c:pt idx="2">
                  <c:v>1325298.3189999999</c:v>
                </c:pt>
                <c:pt idx="3">
                  <c:v>1464950.5484900002</c:v>
                </c:pt>
                <c:pt idx="4">
                  <c:v>1548252.8375599999</c:v>
                </c:pt>
                <c:pt idx="5">
                  <c:v>1635035.8469999998</c:v>
                </c:pt>
                <c:pt idx="6">
                  <c:v>1632871.2520000001</c:v>
                </c:pt>
                <c:pt idx="7">
                  <c:v>1515555.9330000002</c:v>
                </c:pt>
                <c:pt idx="8">
                  <c:v>1341619.3809999998</c:v>
                </c:pt>
                <c:pt idx="9">
                  <c:v>1374733.01</c:v>
                </c:pt>
                <c:pt idx="10">
                  <c:v>1559585.6570000004</c:v>
                </c:pt>
                <c:pt idx="11">
                  <c:v>1457811.98</c:v>
                </c:pt>
              </c:numCache>
            </c:numRef>
          </c:val>
          <c:extLst>
            <c:ext xmlns:c16="http://schemas.microsoft.com/office/drawing/2014/chart" uri="{C3380CC4-5D6E-409C-BE32-E72D297353CC}">
              <c16:uniqueId val="{00000000-E3DF-42B0-BAD6-B55AFEFF1E60}"/>
            </c:ext>
          </c:extLst>
        </c:ser>
        <c:dLbls>
          <c:showLegendKey val="0"/>
          <c:showVal val="0"/>
          <c:showCatName val="0"/>
          <c:showSerName val="0"/>
          <c:showPercent val="0"/>
          <c:showBubbleSize val="0"/>
        </c:dLbls>
        <c:gapWidth val="150"/>
        <c:shape val="box"/>
        <c:axId val="2021400719"/>
        <c:axId val="2021401135"/>
        <c:axId val="0"/>
      </c:bar3DChart>
      <c:catAx>
        <c:axId val="202140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401135"/>
        <c:crosses val="autoZero"/>
        <c:auto val="1"/>
        <c:lblAlgn val="ctr"/>
        <c:lblOffset val="100"/>
        <c:noMultiLvlLbl val="0"/>
      </c:catAx>
      <c:valAx>
        <c:axId val="2021401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14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Project.xlsx]Insight2!PivotTable15</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Insight2!$K$1</c:f>
              <c:strCache>
                <c:ptCount val="1"/>
                <c:pt idx="0">
                  <c:v>Total</c:v>
                </c:pt>
              </c:strCache>
            </c:strRef>
          </c:tx>
          <c:spPr>
            <a:solidFill>
              <a:schemeClr val="accent1"/>
            </a:solidFill>
            <a:ln>
              <a:noFill/>
            </a:ln>
            <a:effectLst/>
            <a:sp3d/>
          </c:spPr>
          <c:invertIfNegative val="0"/>
          <c:cat>
            <c:strRef>
              <c:f>Insight2!$J$2:$J$25</c:f>
              <c:strCach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strCache>
            </c:strRef>
          </c:cat>
          <c:val>
            <c:numRef>
              <c:f>Insight2!$K$2:$K$25</c:f>
              <c:numCache>
                <c:formatCode>"$"#,##0</c:formatCode>
                <c:ptCount val="23"/>
                <c:pt idx="0">
                  <c:v>768826.30800000008</c:v>
                </c:pt>
                <c:pt idx="1">
                  <c:v>780064.08700000006</c:v>
                </c:pt>
                <c:pt idx="2">
                  <c:v>763732.69500000007</c:v>
                </c:pt>
                <c:pt idx="3">
                  <c:v>788528.3870000001</c:v>
                </c:pt>
                <c:pt idx="4">
                  <c:v>781986.36499999999</c:v>
                </c:pt>
                <c:pt idx="5">
                  <c:v>787218.63600000006</c:v>
                </c:pt>
                <c:pt idx="6">
                  <c:v>806424.75300000014</c:v>
                </c:pt>
                <c:pt idx="7">
                  <c:v>806208.43500000006</c:v>
                </c:pt>
                <c:pt idx="8">
                  <c:v>798854.5850000002</c:v>
                </c:pt>
                <c:pt idx="9">
                  <c:v>806968.30056</c:v>
                </c:pt>
                <c:pt idx="10">
                  <c:v>790204.36699999997</c:v>
                </c:pt>
                <c:pt idx="11">
                  <c:v>769331.24900000007</c:v>
                </c:pt>
                <c:pt idx="12">
                  <c:v>789016.473</c:v>
                </c:pt>
                <c:pt idx="13">
                  <c:v>797165.98199999984</c:v>
                </c:pt>
                <c:pt idx="14">
                  <c:v>797177.87699999998</c:v>
                </c:pt>
                <c:pt idx="15">
                  <c:v>805693.94799999997</c:v>
                </c:pt>
                <c:pt idx="16">
                  <c:v>804949.63499999989</c:v>
                </c:pt>
                <c:pt idx="17">
                  <c:v>807084.47700000007</c:v>
                </c:pt>
                <c:pt idx="18">
                  <c:v>809409.2620000001</c:v>
                </c:pt>
                <c:pt idx="19">
                  <c:v>789878.8629999999</c:v>
                </c:pt>
                <c:pt idx="20">
                  <c:v>779644.59500000009</c:v>
                </c:pt>
                <c:pt idx="21">
                  <c:v>771537.1764900001</c:v>
                </c:pt>
                <c:pt idx="22">
                  <c:v>582789.11800000002</c:v>
                </c:pt>
              </c:numCache>
            </c:numRef>
          </c:val>
          <c:extLst>
            <c:ext xmlns:c16="http://schemas.microsoft.com/office/drawing/2014/chart" uri="{C3380CC4-5D6E-409C-BE32-E72D297353CC}">
              <c16:uniqueId val="{00000002-3CEA-442B-8E46-C351ED08BA77}"/>
            </c:ext>
          </c:extLst>
        </c:ser>
        <c:dLbls>
          <c:showLegendKey val="0"/>
          <c:showVal val="0"/>
          <c:showCatName val="0"/>
          <c:showSerName val="0"/>
          <c:showPercent val="0"/>
          <c:showBubbleSize val="0"/>
        </c:dLbls>
        <c:gapWidth val="150"/>
        <c:shape val="box"/>
        <c:axId val="2027713439"/>
        <c:axId val="2027693471"/>
        <c:axId val="2025130223"/>
      </c:bar3DChart>
      <c:catAx>
        <c:axId val="202771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7693471"/>
        <c:crosses val="autoZero"/>
        <c:auto val="1"/>
        <c:lblAlgn val="ctr"/>
        <c:lblOffset val="100"/>
        <c:noMultiLvlLbl val="0"/>
      </c:catAx>
      <c:valAx>
        <c:axId val="2027693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7713439"/>
        <c:crosses val="autoZero"/>
        <c:crossBetween val="between"/>
      </c:valAx>
      <c:serAx>
        <c:axId val="2025130223"/>
        <c:scaling>
          <c:orientation val="minMax"/>
        </c:scaling>
        <c:delete val="1"/>
        <c:axPos val="b"/>
        <c:majorTickMark val="none"/>
        <c:minorTickMark val="none"/>
        <c:tickLblPos val="nextTo"/>
        <c:crossAx val="20276934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Project.xlsx]Insight2!PivotTable17</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Insight2!$N$1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Insight2!$M$2:$M$25</c:f>
              <c:strCache>
                <c:ptCount val="23"/>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strCache>
            </c:strRef>
          </c:cat>
          <c:val>
            <c:numRef>
              <c:f>Insight2!$N$2:$N$25</c:f>
              <c:numCache>
                <c:formatCode>General</c:formatCode>
                <c:ptCount val="23"/>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9</c:v>
                </c:pt>
              </c:numCache>
            </c:numRef>
          </c:val>
          <c:extLst>
            <c:ext xmlns:c16="http://schemas.microsoft.com/office/drawing/2014/chart" uri="{C3380CC4-5D6E-409C-BE32-E72D297353CC}">
              <c16:uniqueId val="{00000000-8D59-41D2-BADE-FC11C3EE017C}"/>
            </c:ext>
          </c:extLst>
        </c:ser>
        <c:dLbls>
          <c:showLegendKey val="0"/>
          <c:showVal val="1"/>
          <c:showCatName val="0"/>
          <c:showSerName val="0"/>
          <c:showPercent val="0"/>
          <c:showBubbleSize val="0"/>
        </c:dLbls>
        <c:gapWidth val="150"/>
        <c:shape val="box"/>
        <c:axId val="1968800575"/>
        <c:axId val="1968779775"/>
        <c:axId val="0"/>
      </c:bar3DChart>
      <c:catAx>
        <c:axId val="196880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68779775"/>
        <c:crosses val="autoZero"/>
        <c:auto val="1"/>
        <c:lblAlgn val="ctr"/>
        <c:lblOffset val="100"/>
        <c:noMultiLvlLbl val="0"/>
      </c:catAx>
      <c:valAx>
        <c:axId val="196877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6880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[Net_generation_United_States_all_sectors_monthly Portfolio Project.xlsx]Insight!PivotTable8</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1"/>
            </a:solidFill>
            <a:round/>
          </a:ln>
          <a:effectLst/>
        </c:spPr>
        <c:marker>
          <c:symbol val="circle"/>
          <c:size val="5"/>
          <c:spPr>
            <a:solidFill>
              <a:schemeClr val="accent1"/>
            </a:solidFill>
            <a:ln w="1016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Insight!$K$17</c:f>
              <c:strCache>
                <c:ptCount val="1"/>
                <c:pt idx="0">
                  <c:v>Total</c:v>
                </c:pt>
              </c:strCache>
            </c:strRef>
          </c:tx>
          <c:spPr>
            <a:ln w="76200" cap="rnd">
              <a:solidFill>
                <a:schemeClr val="accent1"/>
              </a:solidFill>
              <a:round/>
            </a:ln>
            <a:effectLst/>
          </c:spPr>
          <c:marker>
            <c:symbol val="circle"/>
            <c:size val="5"/>
            <c:spPr>
              <a:solidFill>
                <a:schemeClr val="accent1"/>
              </a:solidFill>
              <a:ln w="1016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Insight!$J$18:$J$30</c:f>
              <c:strCache>
                <c:ptCount val="12"/>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Febraury</c:v>
                </c:pt>
              </c:strCache>
            </c:strRef>
          </c:cat>
          <c:val>
            <c:numRef>
              <c:f>Insight!$K$18:$K$30</c:f>
              <c:numCache>
                <c:formatCode>General</c:formatCode>
                <c:ptCount val="12"/>
                <c:pt idx="0">
                  <c:v>23</c:v>
                </c:pt>
                <c:pt idx="1">
                  <c:v>23</c:v>
                </c:pt>
                <c:pt idx="2">
                  <c:v>23</c:v>
                </c:pt>
                <c:pt idx="3">
                  <c:v>23</c:v>
                </c:pt>
                <c:pt idx="4">
                  <c:v>23</c:v>
                </c:pt>
                <c:pt idx="5">
                  <c:v>23</c:v>
                </c:pt>
                <c:pt idx="6">
                  <c:v>23</c:v>
                </c:pt>
                <c:pt idx="7">
                  <c:v>23</c:v>
                </c:pt>
                <c:pt idx="8">
                  <c:v>22</c:v>
                </c:pt>
                <c:pt idx="9">
                  <c:v>22</c:v>
                </c:pt>
                <c:pt idx="10">
                  <c:v>22</c:v>
                </c:pt>
                <c:pt idx="11">
                  <c:v>23</c:v>
                </c:pt>
              </c:numCache>
            </c:numRef>
          </c:val>
          <c:smooth val="0"/>
          <c:extLst>
            <c:ext xmlns:c16="http://schemas.microsoft.com/office/drawing/2014/chart" uri="{C3380CC4-5D6E-409C-BE32-E72D297353CC}">
              <c16:uniqueId val="{00000000-5DB9-4B9F-9D77-708BE53A0AF9}"/>
            </c:ext>
          </c:extLst>
        </c:ser>
        <c:dLbls>
          <c:dLblPos val="t"/>
          <c:showLegendKey val="0"/>
          <c:showVal val="1"/>
          <c:showCatName val="0"/>
          <c:showSerName val="0"/>
          <c:showPercent val="0"/>
          <c:showBubbleSize val="0"/>
        </c:dLbls>
        <c:marker val="1"/>
        <c:smooth val="0"/>
        <c:axId val="2027667263"/>
        <c:axId val="2027677247"/>
      </c:lineChart>
      <c:catAx>
        <c:axId val="202766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7677247"/>
        <c:crosses val="autoZero"/>
        <c:auto val="1"/>
        <c:lblAlgn val="ctr"/>
        <c:lblOffset val="100"/>
        <c:noMultiLvlLbl val="0"/>
      </c:catAx>
      <c:valAx>
        <c:axId val="2027677247"/>
        <c:scaling>
          <c:orientation val="minMax"/>
        </c:scaling>
        <c:delete val="0"/>
        <c:axPos val="l"/>
        <c:majorGridlines>
          <c:spPr>
            <a:ln w="0" cap="flat" cmpd="dbl"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02766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0</xdr:colOff>
      <xdr:row>18</xdr:row>
      <xdr:rowOff>0</xdr:rowOff>
    </xdr:from>
    <xdr:to>
      <xdr:col>29</xdr:col>
      <xdr:colOff>400051</xdr:colOff>
      <xdr:row>38</xdr:row>
      <xdr:rowOff>157164</xdr:rowOff>
    </xdr:to>
    <xdr:graphicFrame macro="">
      <xdr:nvGraphicFramePr>
        <xdr:cNvPr id="8" name="Chart 7">
          <a:extLst>
            <a:ext uri="{FF2B5EF4-FFF2-40B4-BE49-F238E27FC236}">
              <a16:creationId xmlns:a16="http://schemas.microsoft.com/office/drawing/2014/main" id="{DECD16B9-1ADB-43C1-8828-097254711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66675</xdr:rowOff>
    </xdr:from>
    <xdr:to>
      <xdr:col>24</xdr:col>
      <xdr:colOff>28575</xdr:colOff>
      <xdr:row>5</xdr:row>
      <xdr:rowOff>0</xdr:rowOff>
    </xdr:to>
    <xdr:sp macro="" textlink="">
      <xdr:nvSpPr>
        <xdr:cNvPr id="2" name="Rectangle: Rounded Corners 1">
          <a:extLst>
            <a:ext uri="{FF2B5EF4-FFF2-40B4-BE49-F238E27FC236}">
              <a16:creationId xmlns:a16="http://schemas.microsoft.com/office/drawing/2014/main" id="{9657A1B5-DC17-4880-93AD-881B8D6DA6DB}"/>
            </a:ext>
          </a:extLst>
        </xdr:cNvPr>
        <xdr:cNvSpPr/>
      </xdr:nvSpPr>
      <xdr:spPr>
        <a:xfrm>
          <a:off x="85725" y="66675"/>
          <a:ext cx="14573250"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85724</xdr:colOff>
      <xdr:row>1</xdr:row>
      <xdr:rowOff>28575</xdr:rowOff>
    </xdr:from>
    <xdr:to>
      <xdr:col>23</xdr:col>
      <xdr:colOff>590549</xdr:colOff>
      <xdr:row>4</xdr:row>
      <xdr:rowOff>76200</xdr:rowOff>
    </xdr:to>
    <xdr:sp macro="" textlink="">
      <xdr:nvSpPr>
        <xdr:cNvPr id="3" name="TextBox 2">
          <a:extLst>
            <a:ext uri="{FF2B5EF4-FFF2-40B4-BE49-F238E27FC236}">
              <a16:creationId xmlns:a16="http://schemas.microsoft.com/office/drawing/2014/main" id="{28CFF7F6-0258-4E6B-A6C5-436D61E0D28B}"/>
            </a:ext>
          </a:extLst>
        </xdr:cNvPr>
        <xdr:cNvSpPr txBox="1"/>
      </xdr:nvSpPr>
      <xdr:spPr>
        <a:xfrm>
          <a:off x="85724" y="219075"/>
          <a:ext cx="14525625"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3200" b="1">
              <a:latin typeface="Arial" panose="020B0604020202020204" pitchFamily="34" charset="0"/>
              <a:cs typeface="Arial" panose="020B0604020202020204" pitchFamily="34" charset="0"/>
            </a:rPr>
            <a:t>Net Generation</a:t>
          </a:r>
          <a:r>
            <a:rPr lang="en-GB" sz="3200" b="1" baseline="0">
              <a:latin typeface="Arial" panose="020B0604020202020204" pitchFamily="34" charset="0"/>
              <a:cs typeface="Arial" panose="020B0604020202020204" pitchFamily="34" charset="0"/>
            </a:rPr>
            <a:t> </a:t>
          </a:r>
          <a:r>
            <a:rPr lang="en-GB" sz="3200" b="1">
              <a:latin typeface="Arial" panose="020B0604020202020204" pitchFamily="34" charset="0"/>
              <a:cs typeface="Arial" panose="020B0604020202020204" pitchFamily="34" charset="0"/>
            </a:rPr>
            <a:t>United States All</a:t>
          </a:r>
          <a:r>
            <a:rPr lang="en-GB" sz="3200" b="1" baseline="0">
              <a:latin typeface="Arial" panose="020B0604020202020204" pitchFamily="34" charset="0"/>
              <a:cs typeface="Arial" panose="020B0604020202020204" pitchFamily="34" charset="0"/>
            </a:rPr>
            <a:t> Sectors Monthly Dashboard</a:t>
          </a:r>
        </a:p>
        <a:p>
          <a:pPr algn="l"/>
          <a:endParaRPr lang="en-GB" sz="3200" b="1">
            <a:latin typeface="Arial" panose="020B0604020202020204" pitchFamily="34" charset="0"/>
            <a:cs typeface="Arial" panose="020B0604020202020204" pitchFamily="34" charset="0"/>
          </a:endParaRPr>
        </a:p>
      </xdr:txBody>
    </xdr:sp>
    <xdr:clientData/>
  </xdr:twoCellAnchor>
  <xdr:twoCellAnchor>
    <xdr:from>
      <xdr:col>0</xdr:col>
      <xdr:colOff>95250</xdr:colOff>
      <xdr:row>6</xdr:row>
      <xdr:rowOff>95250</xdr:rowOff>
    </xdr:from>
    <xdr:to>
      <xdr:col>10</xdr:col>
      <xdr:colOff>333375</xdr:colOff>
      <xdr:row>11</xdr:row>
      <xdr:rowOff>28575</xdr:rowOff>
    </xdr:to>
    <xdr:sp macro="" textlink="">
      <xdr:nvSpPr>
        <xdr:cNvPr id="4" name="Rectangle: Rounded Corners 3">
          <a:extLst>
            <a:ext uri="{FF2B5EF4-FFF2-40B4-BE49-F238E27FC236}">
              <a16:creationId xmlns:a16="http://schemas.microsoft.com/office/drawing/2014/main" id="{9840DD86-3C2F-4CEF-97AC-D51A9E021EE9}"/>
            </a:ext>
          </a:extLst>
        </xdr:cNvPr>
        <xdr:cNvSpPr/>
      </xdr:nvSpPr>
      <xdr:spPr>
        <a:xfrm>
          <a:off x="95250" y="1238250"/>
          <a:ext cx="6334125"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333376</xdr:colOff>
      <xdr:row>22</xdr:row>
      <xdr:rowOff>142875</xdr:rowOff>
    </xdr:from>
    <xdr:to>
      <xdr:col>24</xdr:col>
      <xdr:colOff>142876</xdr:colOff>
      <xdr:row>27</xdr:row>
      <xdr:rowOff>76200</xdr:rowOff>
    </xdr:to>
    <xdr:sp macro="" textlink="">
      <xdr:nvSpPr>
        <xdr:cNvPr id="5" name="Rectangle: Rounded Corners 4">
          <a:extLst>
            <a:ext uri="{FF2B5EF4-FFF2-40B4-BE49-F238E27FC236}">
              <a16:creationId xmlns:a16="http://schemas.microsoft.com/office/drawing/2014/main" id="{D975E45D-0E84-41B3-9850-F90F86F9B81B}"/>
            </a:ext>
          </a:extLst>
        </xdr:cNvPr>
        <xdr:cNvSpPr/>
      </xdr:nvSpPr>
      <xdr:spPr>
        <a:xfrm>
          <a:off x="8258176" y="4333875"/>
          <a:ext cx="6515100"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285750</xdr:colOff>
      <xdr:row>14</xdr:row>
      <xdr:rowOff>47625</xdr:rowOff>
    </xdr:from>
    <xdr:to>
      <xdr:col>24</xdr:col>
      <xdr:colOff>66675</xdr:colOff>
      <xdr:row>18</xdr:row>
      <xdr:rowOff>171450</xdr:rowOff>
    </xdr:to>
    <xdr:sp macro="" textlink="">
      <xdr:nvSpPr>
        <xdr:cNvPr id="6" name="Rectangle: Rounded Corners 5">
          <a:extLst>
            <a:ext uri="{FF2B5EF4-FFF2-40B4-BE49-F238E27FC236}">
              <a16:creationId xmlns:a16="http://schemas.microsoft.com/office/drawing/2014/main" id="{019EF325-0385-43D3-82A7-6E8A08009B61}"/>
            </a:ext>
          </a:extLst>
        </xdr:cNvPr>
        <xdr:cNvSpPr/>
      </xdr:nvSpPr>
      <xdr:spPr>
        <a:xfrm>
          <a:off x="8210550" y="2714625"/>
          <a:ext cx="6486525"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276225</xdr:colOff>
      <xdr:row>6</xdr:row>
      <xdr:rowOff>66675</xdr:rowOff>
    </xdr:from>
    <xdr:to>
      <xdr:col>24</xdr:col>
      <xdr:colOff>38100</xdr:colOff>
      <xdr:row>11</xdr:row>
      <xdr:rowOff>0</xdr:rowOff>
    </xdr:to>
    <xdr:sp macro="" textlink="">
      <xdr:nvSpPr>
        <xdr:cNvPr id="7" name="Rectangle: Rounded Corners 6">
          <a:extLst>
            <a:ext uri="{FF2B5EF4-FFF2-40B4-BE49-F238E27FC236}">
              <a16:creationId xmlns:a16="http://schemas.microsoft.com/office/drawing/2014/main" id="{B9F2AE97-DC3F-4D17-99C2-1F37B1D91E1C}"/>
            </a:ext>
          </a:extLst>
        </xdr:cNvPr>
        <xdr:cNvSpPr/>
      </xdr:nvSpPr>
      <xdr:spPr>
        <a:xfrm>
          <a:off x="8201025" y="1209675"/>
          <a:ext cx="6467475"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85725</xdr:colOff>
      <xdr:row>14</xdr:row>
      <xdr:rowOff>142875</xdr:rowOff>
    </xdr:from>
    <xdr:to>
      <xdr:col>10</xdr:col>
      <xdr:colOff>352425</xdr:colOff>
      <xdr:row>19</xdr:row>
      <xdr:rowOff>76200</xdr:rowOff>
    </xdr:to>
    <xdr:sp macro="" textlink="">
      <xdr:nvSpPr>
        <xdr:cNvPr id="8" name="Rectangle: Rounded Corners 7">
          <a:extLst>
            <a:ext uri="{FF2B5EF4-FFF2-40B4-BE49-F238E27FC236}">
              <a16:creationId xmlns:a16="http://schemas.microsoft.com/office/drawing/2014/main" id="{6610B36E-8CD0-41B9-A8DE-AD411F441EFC}"/>
            </a:ext>
          </a:extLst>
        </xdr:cNvPr>
        <xdr:cNvSpPr/>
      </xdr:nvSpPr>
      <xdr:spPr>
        <a:xfrm>
          <a:off x="85725" y="2809875"/>
          <a:ext cx="6362700"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66674</xdr:colOff>
      <xdr:row>22</xdr:row>
      <xdr:rowOff>180975</xdr:rowOff>
    </xdr:from>
    <xdr:to>
      <xdr:col>10</xdr:col>
      <xdr:colOff>380999</xdr:colOff>
      <xdr:row>27</xdr:row>
      <xdr:rowOff>114300</xdr:rowOff>
    </xdr:to>
    <xdr:sp macro="" textlink="">
      <xdr:nvSpPr>
        <xdr:cNvPr id="9" name="Rectangle: Rounded Corners 8">
          <a:extLst>
            <a:ext uri="{FF2B5EF4-FFF2-40B4-BE49-F238E27FC236}">
              <a16:creationId xmlns:a16="http://schemas.microsoft.com/office/drawing/2014/main" id="{0037CFA0-1E2E-403E-A1C2-A0884E8EF7FE}"/>
            </a:ext>
          </a:extLst>
        </xdr:cNvPr>
        <xdr:cNvSpPr/>
      </xdr:nvSpPr>
      <xdr:spPr>
        <a:xfrm>
          <a:off x="66674" y="4371975"/>
          <a:ext cx="6410325" cy="88582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9525</xdr:colOff>
      <xdr:row>7</xdr:row>
      <xdr:rowOff>104775</xdr:rowOff>
    </xdr:from>
    <xdr:to>
      <xdr:col>10</xdr:col>
      <xdr:colOff>314325</xdr:colOff>
      <xdr:row>10</xdr:row>
      <xdr:rowOff>38100</xdr:rowOff>
    </xdr:to>
    <xdr:sp macro="" textlink="">
      <xdr:nvSpPr>
        <xdr:cNvPr id="10" name="TextBox 38">
          <a:extLst>
            <a:ext uri="{FF2B5EF4-FFF2-40B4-BE49-F238E27FC236}">
              <a16:creationId xmlns:a16="http://schemas.microsoft.com/office/drawing/2014/main" id="{F35E66BE-B0D3-41EA-BA4C-CFAC248FCEA3}"/>
            </a:ext>
          </a:extLst>
        </xdr:cNvPr>
        <xdr:cNvSpPr txBox="1"/>
      </xdr:nvSpPr>
      <xdr:spPr>
        <a:xfrm>
          <a:off x="9525" y="1438275"/>
          <a:ext cx="64008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GB" sz="1000"/>
            <a:t> </a:t>
          </a:r>
          <a:r>
            <a:rPr lang="en-GB" sz="2400" b="1">
              <a:latin typeface="Arial" panose="020B0604020202020204" pitchFamily="34" charset="0"/>
              <a:cs typeface="Arial" panose="020B0604020202020204" pitchFamily="34" charset="0"/>
            </a:rPr>
            <a:t>Wind thousand </a:t>
          </a:r>
          <a:r>
            <a:rPr lang="en-GB" sz="2400" b="1">
              <a:solidFill>
                <a:schemeClr val="tx1"/>
              </a:solidFill>
              <a:latin typeface="Arial" panose="020B0604020202020204" pitchFamily="34" charset="0"/>
              <a:cs typeface="Arial" panose="020B0604020202020204" pitchFamily="34" charset="0"/>
            </a:rPr>
            <a:t>megawatthours  By Month</a:t>
          </a:r>
          <a:endParaRPr lang="en-GB" sz="1000" b="1">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0</xdr:colOff>
      <xdr:row>16</xdr:row>
      <xdr:rowOff>0</xdr:rowOff>
    </xdr:from>
    <xdr:to>
      <xdr:col>10</xdr:col>
      <xdr:colOff>238125</xdr:colOff>
      <xdr:row>18</xdr:row>
      <xdr:rowOff>119064</xdr:rowOff>
    </xdr:to>
    <xdr:sp macro="" textlink="">
      <xdr:nvSpPr>
        <xdr:cNvPr id="11" name="TextBox 42">
          <a:extLst>
            <a:ext uri="{FF2B5EF4-FFF2-40B4-BE49-F238E27FC236}">
              <a16:creationId xmlns:a16="http://schemas.microsoft.com/office/drawing/2014/main" id="{9EB891B7-FD6E-4A8B-9839-06AE01747A6F}"/>
            </a:ext>
          </a:extLst>
        </xdr:cNvPr>
        <xdr:cNvSpPr txBox="1"/>
      </xdr:nvSpPr>
      <xdr:spPr>
        <a:xfrm>
          <a:off x="0" y="3048000"/>
          <a:ext cx="6334125" cy="500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GB" sz="1100"/>
            <a:t> </a:t>
          </a:r>
          <a:r>
            <a:rPr lang="en-GB" sz="2400" b="1">
              <a:latin typeface="Arial" panose="020B0604020202020204" pitchFamily="34" charset="0"/>
              <a:cs typeface="Arial" panose="020B0604020202020204" pitchFamily="34" charset="0"/>
            </a:rPr>
            <a:t>Solar thousand megawatthours  By Month</a:t>
          </a:r>
          <a:endParaRPr lang="en-GB" sz="1100" b="1">
            <a:latin typeface="Arial" panose="020B0604020202020204" pitchFamily="34" charset="0"/>
            <a:cs typeface="Arial" panose="020B0604020202020204" pitchFamily="34" charset="0"/>
          </a:endParaRPr>
        </a:p>
      </xdr:txBody>
    </xdr:sp>
    <xdr:clientData/>
  </xdr:twoCellAnchor>
  <xdr:twoCellAnchor>
    <xdr:from>
      <xdr:col>0</xdr:col>
      <xdr:colOff>0</xdr:colOff>
      <xdr:row>24</xdr:row>
      <xdr:rowOff>28575</xdr:rowOff>
    </xdr:from>
    <xdr:to>
      <xdr:col>10</xdr:col>
      <xdr:colOff>542925</xdr:colOff>
      <xdr:row>27</xdr:row>
      <xdr:rowOff>47625</xdr:rowOff>
    </xdr:to>
    <xdr:sp macro="" textlink="">
      <xdr:nvSpPr>
        <xdr:cNvPr id="12" name="TextBox 42">
          <a:extLst>
            <a:ext uri="{FF2B5EF4-FFF2-40B4-BE49-F238E27FC236}">
              <a16:creationId xmlns:a16="http://schemas.microsoft.com/office/drawing/2014/main" id="{07075C94-C42A-456B-A72A-4E1C8DF06636}"/>
            </a:ext>
          </a:extLst>
        </xdr:cNvPr>
        <xdr:cNvSpPr txBox="1"/>
      </xdr:nvSpPr>
      <xdr:spPr>
        <a:xfrm>
          <a:off x="0" y="4600575"/>
          <a:ext cx="6638925"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GB" sz="1100"/>
            <a:t> </a:t>
          </a:r>
          <a:r>
            <a:rPr lang="en-GB" sz="2400" b="1">
              <a:latin typeface="Arial" panose="020B0604020202020204" pitchFamily="34" charset="0"/>
              <a:cs typeface="Arial" panose="020B0604020202020204" pitchFamily="34" charset="0"/>
            </a:rPr>
            <a:t>Nuclear thousand megawatthours By Month</a:t>
          </a:r>
          <a:endParaRPr lang="en-GB" sz="1100" b="1">
            <a:latin typeface="Arial" panose="020B0604020202020204" pitchFamily="34" charset="0"/>
            <a:cs typeface="Arial" panose="020B0604020202020204" pitchFamily="34" charset="0"/>
          </a:endParaRPr>
        </a:p>
      </xdr:txBody>
    </xdr:sp>
    <xdr:clientData/>
  </xdr:twoCellAnchor>
  <xdr:twoCellAnchor>
    <xdr:from>
      <xdr:col>13</xdr:col>
      <xdr:colOff>238125</xdr:colOff>
      <xdr:row>7</xdr:row>
      <xdr:rowOff>38100</xdr:rowOff>
    </xdr:from>
    <xdr:to>
      <xdr:col>19</xdr:col>
      <xdr:colOff>528583</xdr:colOff>
      <xdr:row>10</xdr:row>
      <xdr:rowOff>61896</xdr:rowOff>
    </xdr:to>
    <xdr:sp macro="" textlink="">
      <xdr:nvSpPr>
        <xdr:cNvPr id="13" name="TextBox 42">
          <a:extLst>
            <a:ext uri="{FF2B5EF4-FFF2-40B4-BE49-F238E27FC236}">
              <a16:creationId xmlns:a16="http://schemas.microsoft.com/office/drawing/2014/main" id="{45EC5657-68FD-4FB7-BA90-FB19884546C1}"/>
            </a:ext>
          </a:extLst>
        </xdr:cNvPr>
        <xdr:cNvSpPr txBox="1"/>
      </xdr:nvSpPr>
      <xdr:spPr>
        <a:xfrm>
          <a:off x="8162925" y="1371600"/>
          <a:ext cx="3948058" cy="595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2800" b="1">
              <a:solidFill>
                <a:schemeClr val="dk1"/>
              </a:solidFill>
              <a:latin typeface="Arial" panose="020B0604020202020204" pitchFamily="34" charset="0"/>
              <a:ea typeface="+mn-ea"/>
              <a:cs typeface="Arial" panose="020B0604020202020204" pitchFamily="34" charset="0"/>
            </a:rPr>
            <a:t>Occurrence</a:t>
          </a:r>
          <a:r>
            <a:rPr lang="en-GB" sz="2800">
              <a:solidFill>
                <a:schemeClr val="tx1"/>
              </a:solidFill>
              <a:latin typeface="Arial" panose="020B0604020202020204" pitchFamily="34" charset="0"/>
              <a:cs typeface="Arial" panose="020B0604020202020204" pitchFamily="34" charset="0"/>
            </a:rPr>
            <a:t> </a:t>
          </a:r>
          <a:r>
            <a:rPr lang="en-GB" sz="2800" b="1">
              <a:latin typeface="Arial" panose="020B0604020202020204" pitchFamily="34" charset="0"/>
              <a:cs typeface="Arial" panose="020B0604020202020204" pitchFamily="34" charset="0"/>
            </a:rPr>
            <a:t>By Month</a:t>
          </a:r>
          <a:endParaRPr lang="en-GB" sz="1200" b="1">
            <a:latin typeface="Arial" panose="020B0604020202020204" pitchFamily="34" charset="0"/>
            <a:cs typeface="Arial" panose="020B0604020202020204" pitchFamily="34" charset="0"/>
          </a:endParaRPr>
        </a:p>
      </xdr:txBody>
    </xdr:sp>
    <xdr:clientData/>
  </xdr:twoCellAnchor>
  <xdr:twoCellAnchor>
    <xdr:from>
      <xdr:col>13</xdr:col>
      <xdr:colOff>190500</xdr:colOff>
      <xdr:row>15</xdr:row>
      <xdr:rowOff>114300</xdr:rowOff>
    </xdr:from>
    <xdr:to>
      <xdr:col>17</xdr:col>
      <xdr:colOff>600075</xdr:colOff>
      <xdr:row>17</xdr:row>
      <xdr:rowOff>152401</xdr:rowOff>
    </xdr:to>
    <xdr:sp macro="" textlink="">
      <xdr:nvSpPr>
        <xdr:cNvPr id="14" name="TextBox 42">
          <a:extLst>
            <a:ext uri="{FF2B5EF4-FFF2-40B4-BE49-F238E27FC236}">
              <a16:creationId xmlns:a16="http://schemas.microsoft.com/office/drawing/2014/main" id="{AE61C814-F46D-4707-B715-7AF36BB496C4}"/>
            </a:ext>
          </a:extLst>
        </xdr:cNvPr>
        <xdr:cNvSpPr txBox="1"/>
      </xdr:nvSpPr>
      <xdr:spPr>
        <a:xfrm>
          <a:off x="8115300" y="2971800"/>
          <a:ext cx="28479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a:t> </a:t>
          </a:r>
          <a:r>
            <a:rPr lang="en-GB" sz="2800" b="1">
              <a:latin typeface="Arial" panose="020B0604020202020204" pitchFamily="34" charset="0"/>
              <a:cs typeface="Arial" panose="020B0604020202020204" pitchFamily="34" charset="0"/>
            </a:rPr>
            <a:t>Month By Year </a:t>
          </a:r>
          <a:endParaRPr lang="en-GB" sz="1200" b="1">
            <a:latin typeface="Arial" panose="020B0604020202020204" pitchFamily="34" charset="0"/>
            <a:cs typeface="Arial" panose="020B0604020202020204" pitchFamily="34" charset="0"/>
          </a:endParaRPr>
        </a:p>
      </xdr:txBody>
    </xdr:sp>
    <xdr:clientData/>
  </xdr:twoCellAnchor>
  <xdr:twoCellAnchor>
    <xdr:from>
      <xdr:col>13</xdr:col>
      <xdr:colOff>285750</xdr:colOff>
      <xdr:row>24</xdr:row>
      <xdr:rowOff>28575</xdr:rowOff>
    </xdr:from>
    <xdr:to>
      <xdr:col>26</xdr:col>
      <xdr:colOff>433615</xdr:colOff>
      <xdr:row>26</xdr:row>
      <xdr:rowOff>144443</xdr:rowOff>
    </xdr:to>
    <xdr:sp macro="" textlink="">
      <xdr:nvSpPr>
        <xdr:cNvPr id="15" name="TextBox 42">
          <a:extLst>
            <a:ext uri="{FF2B5EF4-FFF2-40B4-BE49-F238E27FC236}">
              <a16:creationId xmlns:a16="http://schemas.microsoft.com/office/drawing/2014/main" id="{53044175-5C5F-4526-A6E8-06F1CE8E3D22}"/>
            </a:ext>
          </a:extLst>
        </xdr:cNvPr>
        <xdr:cNvSpPr txBox="1"/>
      </xdr:nvSpPr>
      <xdr:spPr>
        <a:xfrm>
          <a:off x="8210550" y="4600575"/>
          <a:ext cx="8072665" cy="496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GB" sz="1100"/>
            <a:t> </a:t>
          </a:r>
          <a:r>
            <a:rPr lang="en-GB" sz="2400" b="1">
              <a:latin typeface="Arial" panose="020B0604020202020204" pitchFamily="34" charset="0"/>
              <a:cs typeface="Arial" panose="020B0604020202020204" pitchFamily="34" charset="0"/>
            </a:rPr>
            <a:t>Nuclear thousand megawatthours By Month</a:t>
          </a:r>
          <a:endParaRPr lang="en-GB" sz="11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62</xdr:col>
      <xdr:colOff>47625</xdr:colOff>
      <xdr:row>81</xdr:row>
      <xdr:rowOff>119062</xdr:rowOff>
    </xdr:to>
    <xdr:sp macro="" textlink="">
      <xdr:nvSpPr>
        <xdr:cNvPr id="2" name="Rectangle 1">
          <a:extLst>
            <a:ext uri="{FF2B5EF4-FFF2-40B4-BE49-F238E27FC236}">
              <a16:creationId xmlns:a16="http://schemas.microsoft.com/office/drawing/2014/main" id="{5AF0F05E-6BA9-4382-A934-CF5AB6781C51}"/>
            </a:ext>
          </a:extLst>
        </xdr:cNvPr>
        <xdr:cNvSpPr/>
      </xdr:nvSpPr>
      <xdr:spPr>
        <a:xfrm>
          <a:off x="0" y="0"/>
          <a:ext cx="38433375" cy="15549562"/>
        </a:xfrm>
        <a:prstGeom prst="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0</xdr:row>
      <xdr:rowOff>123824</xdr:rowOff>
    </xdr:from>
    <xdr:to>
      <xdr:col>5</xdr:col>
      <xdr:colOff>595312</xdr:colOff>
      <xdr:row>22</xdr:row>
      <xdr:rowOff>95249</xdr:rowOff>
    </xdr:to>
    <xdr:sp macro="" textlink="">
      <xdr:nvSpPr>
        <xdr:cNvPr id="3" name="Rectangle: Rounded Corners 2">
          <a:extLst>
            <a:ext uri="{FF2B5EF4-FFF2-40B4-BE49-F238E27FC236}">
              <a16:creationId xmlns:a16="http://schemas.microsoft.com/office/drawing/2014/main" id="{DF255922-3675-44CB-9B5C-CA97BBEE2370}"/>
            </a:ext>
          </a:extLst>
        </xdr:cNvPr>
        <xdr:cNvSpPr/>
      </xdr:nvSpPr>
      <xdr:spPr>
        <a:xfrm>
          <a:off x="76200" y="123824"/>
          <a:ext cx="3614737" cy="4162425"/>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47626</xdr:colOff>
      <xdr:row>0</xdr:row>
      <xdr:rowOff>138111</xdr:rowOff>
    </xdr:from>
    <xdr:to>
      <xdr:col>5</xdr:col>
      <xdr:colOff>571500</xdr:colOff>
      <xdr:row>23</xdr:row>
      <xdr:rowOff>0</xdr:rowOff>
    </xdr:to>
    <xdr:sp macro="" textlink="">
      <xdr:nvSpPr>
        <xdr:cNvPr id="4" name="TextBox 3">
          <a:extLst>
            <a:ext uri="{FF2B5EF4-FFF2-40B4-BE49-F238E27FC236}">
              <a16:creationId xmlns:a16="http://schemas.microsoft.com/office/drawing/2014/main" id="{A1B0605F-CA4A-4D1E-8D6B-41AB0CA60106}"/>
            </a:ext>
          </a:extLst>
        </xdr:cNvPr>
        <xdr:cNvSpPr txBox="1"/>
      </xdr:nvSpPr>
      <xdr:spPr>
        <a:xfrm>
          <a:off x="47626" y="138111"/>
          <a:ext cx="3619499" cy="4243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200" b="1">
              <a:latin typeface="Arial" panose="020B0604020202020204" pitchFamily="34" charset="0"/>
              <a:cs typeface="Arial" panose="020B0604020202020204" pitchFamily="34" charset="0"/>
            </a:rPr>
            <a:t>Net Generation</a:t>
          </a:r>
        </a:p>
        <a:p>
          <a:pPr algn="ctr"/>
          <a:endParaRPr lang="en-GB" sz="2800" b="1">
            <a:latin typeface="Arial" panose="020B0604020202020204" pitchFamily="34" charset="0"/>
            <a:cs typeface="Arial" panose="020B0604020202020204" pitchFamily="34" charset="0"/>
          </a:endParaRPr>
        </a:p>
        <a:p>
          <a:pPr algn="ctr"/>
          <a:r>
            <a:rPr lang="en-GB" sz="3200" b="1">
              <a:latin typeface="Arial" panose="020B0604020202020204" pitchFamily="34" charset="0"/>
              <a:cs typeface="Arial" panose="020B0604020202020204" pitchFamily="34" charset="0"/>
            </a:rPr>
            <a:t>United States</a:t>
          </a:r>
        </a:p>
        <a:p>
          <a:pPr algn="ctr"/>
          <a:endParaRPr lang="en-GB" sz="2800" b="1">
            <a:latin typeface="Arial" panose="020B0604020202020204" pitchFamily="34" charset="0"/>
            <a:cs typeface="Arial" panose="020B0604020202020204" pitchFamily="34" charset="0"/>
          </a:endParaRPr>
        </a:p>
        <a:p>
          <a:pPr algn="ctr"/>
          <a:r>
            <a:rPr lang="en-GB" sz="3200" b="1">
              <a:latin typeface="Arial" panose="020B0604020202020204" pitchFamily="34" charset="0"/>
              <a:cs typeface="Arial" panose="020B0604020202020204" pitchFamily="34" charset="0"/>
            </a:rPr>
            <a:t>All</a:t>
          </a:r>
          <a:r>
            <a:rPr lang="en-GB" sz="3200" b="1" baseline="0">
              <a:latin typeface="Arial" panose="020B0604020202020204" pitchFamily="34" charset="0"/>
              <a:cs typeface="Arial" panose="020B0604020202020204" pitchFamily="34" charset="0"/>
            </a:rPr>
            <a:t> Sectors</a:t>
          </a:r>
        </a:p>
        <a:p>
          <a:pPr algn="ctr"/>
          <a:endParaRPr lang="en-GB" sz="2800" b="1" baseline="0">
            <a:latin typeface="Arial" panose="020B0604020202020204" pitchFamily="34" charset="0"/>
            <a:cs typeface="Arial" panose="020B0604020202020204" pitchFamily="34" charset="0"/>
          </a:endParaRPr>
        </a:p>
        <a:p>
          <a:pPr algn="ctr"/>
          <a:r>
            <a:rPr lang="en-GB" sz="3200" b="1" baseline="0">
              <a:latin typeface="Arial" panose="020B0604020202020204" pitchFamily="34" charset="0"/>
              <a:cs typeface="Arial" panose="020B0604020202020204" pitchFamily="34" charset="0"/>
            </a:rPr>
            <a:t>Monthly</a:t>
          </a:r>
        </a:p>
        <a:p>
          <a:pPr algn="ctr"/>
          <a:endParaRPr lang="en-GB" sz="3200" b="1" baseline="0">
            <a:latin typeface="Arial" panose="020B0604020202020204" pitchFamily="34" charset="0"/>
            <a:cs typeface="Arial" panose="020B0604020202020204" pitchFamily="34" charset="0"/>
          </a:endParaRPr>
        </a:p>
        <a:p>
          <a:pPr algn="ctr"/>
          <a:r>
            <a:rPr lang="en-GB" sz="3200" b="1" baseline="0">
              <a:latin typeface="Arial" panose="020B0604020202020204" pitchFamily="34" charset="0"/>
              <a:cs typeface="Arial" panose="020B0604020202020204" pitchFamily="34" charset="0"/>
            </a:rPr>
            <a:t>Dashboard</a:t>
          </a:r>
        </a:p>
        <a:p>
          <a:pPr algn="ctr"/>
          <a:endParaRPr lang="en-GB" sz="3200" b="1">
            <a:latin typeface="Arial" panose="020B0604020202020204" pitchFamily="34" charset="0"/>
            <a:cs typeface="Arial" panose="020B0604020202020204" pitchFamily="34" charset="0"/>
          </a:endParaRPr>
        </a:p>
      </xdr:txBody>
    </xdr:sp>
    <xdr:clientData/>
  </xdr:twoCellAnchor>
  <xdr:twoCellAnchor>
    <xdr:from>
      <xdr:col>7</xdr:col>
      <xdr:colOff>4762</xdr:colOff>
      <xdr:row>13</xdr:row>
      <xdr:rowOff>47624</xdr:rowOff>
    </xdr:from>
    <xdr:to>
      <xdr:col>17</xdr:col>
      <xdr:colOff>71437</xdr:colOff>
      <xdr:row>22</xdr:row>
      <xdr:rowOff>85724</xdr:rowOff>
    </xdr:to>
    <xdr:sp macro="" textlink="">
      <xdr:nvSpPr>
        <xdr:cNvPr id="5" name="Rectangle: Rounded Corners 4">
          <a:extLst>
            <a:ext uri="{FF2B5EF4-FFF2-40B4-BE49-F238E27FC236}">
              <a16:creationId xmlns:a16="http://schemas.microsoft.com/office/drawing/2014/main" id="{A54ACBF3-E9B5-4C13-8E40-B52934DDF515}"/>
            </a:ext>
          </a:extLst>
        </xdr:cNvPr>
        <xdr:cNvSpPr/>
      </xdr:nvSpPr>
      <xdr:spPr>
        <a:xfrm>
          <a:off x="4338637" y="2524124"/>
          <a:ext cx="6257925" cy="175260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602542</xdr:colOff>
      <xdr:row>1</xdr:row>
      <xdr:rowOff>4761</xdr:rowOff>
    </xdr:from>
    <xdr:to>
      <xdr:col>17</xdr:col>
      <xdr:colOff>119063</xdr:colOff>
      <xdr:row>10</xdr:row>
      <xdr:rowOff>95248</xdr:rowOff>
    </xdr:to>
    <xdr:sp macro="" textlink="">
      <xdr:nvSpPr>
        <xdr:cNvPr id="6" name="Rectangle: Rounded Corners 5">
          <a:extLst>
            <a:ext uri="{FF2B5EF4-FFF2-40B4-BE49-F238E27FC236}">
              <a16:creationId xmlns:a16="http://schemas.microsoft.com/office/drawing/2014/main" id="{0504569D-B4AE-4C96-AD40-4C80282254D6}"/>
            </a:ext>
          </a:extLst>
        </xdr:cNvPr>
        <xdr:cNvSpPr/>
      </xdr:nvSpPr>
      <xdr:spPr>
        <a:xfrm>
          <a:off x="4317292" y="195261"/>
          <a:ext cx="6326896" cy="1804987"/>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29</xdr:col>
      <xdr:colOff>547686</xdr:colOff>
      <xdr:row>13</xdr:row>
      <xdr:rowOff>85725</xdr:rowOff>
    </xdr:from>
    <xdr:to>
      <xdr:col>40</xdr:col>
      <xdr:colOff>452436</xdr:colOff>
      <xdr:row>22</xdr:row>
      <xdr:rowOff>123825</xdr:rowOff>
    </xdr:to>
    <xdr:sp macro="" textlink="">
      <xdr:nvSpPr>
        <xdr:cNvPr id="9" name="Rectangle: Rounded Corners 8">
          <a:extLst>
            <a:ext uri="{FF2B5EF4-FFF2-40B4-BE49-F238E27FC236}">
              <a16:creationId xmlns:a16="http://schemas.microsoft.com/office/drawing/2014/main" id="{9E1A852A-F0D8-44C1-973E-0460A8632159}"/>
            </a:ext>
          </a:extLst>
        </xdr:cNvPr>
        <xdr:cNvSpPr/>
      </xdr:nvSpPr>
      <xdr:spPr>
        <a:xfrm>
          <a:off x="18502311" y="2562225"/>
          <a:ext cx="6715125" cy="175260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29</xdr:col>
      <xdr:colOff>595313</xdr:colOff>
      <xdr:row>0</xdr:row>
      <xdr:rowOff>161924</xdr:rowOff>
    </xdr:from>
    <xdr:to>
      <xdr:col>40</xdr:col>
      <xdr:colOff>428624</xdr:colOff>
      <xdr:row>10</xdr:row>
      <xdr:rowOff>119062</xdr:rowOff>
    </xdr:to>
    <xdr:sp macro="" textlink="">
      <xdr:nvSpPr>
        <xdr:cNvPr id="10" name="Rectangle: Rounded Corners 9">
          <a:extLst>
            <a:ext uri="{FF2B5EF4-FFF2-40B4-BE49-F238E27FC236}">
              <a16:creationId xmlns:a16="http://schemas.microsoft.com/office/drawing/2014/main" id="{CC191FE3-C97D-43F1-B8AD-9FA4D44C519F}"/>
            </a:ext>
          </a:extLst>
        </xdr:cNvPr>
        <xdr:cNvSpPr/>
      </xdr:nvSpPr>
      <xdr:spPr>
        <a:xfrm>
          <a:off x="18549938" y="161924"/>
          <a:ext cx="6643686" cy="1862138"/>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41</xdr:col>
      <xdr:colOff>500062</xdr:colOff>
      <xdr:row>27</xdr:row>
      <xdr:rowOff>31681</xdr:rowOff>
    </xdr:from>
    <xdr:to>
      <xdr:col>59</xdr:col>
      <xdr:colOff>357188</xdr:colOff>
      <xdr:row>49</xdr:row>
      <xdr:rowOff>0</xdr:rowOff>
    </xdr:to>
    <xdr:sp macro="" textlink="">
      <xdr:nvSpPr>
        <xdr:cNvPr id="12" name="Rectangle: Rounded Corners 11">
          <a:extLst>
            <a:ext uri="{FF2B5EF4-FFF2-40B4-BE49-F238E27FC236}">
              <a16:creationId xmlns:a16="http://schemas.microsoft.com/office/drawing/2014/main" id="{EE3B095A-D816-4176-9558-CD727B27169A}"/>
            </a:ext>
          </a:extLst>
        </xdr:cNvPr>
        <xdr:cNvSpPr/>
      </xdr:nvSpPr>
      <xdr:spPr>
        <a:xfrm>
          <a:off x="25884187" y="5175181"/>
          <a:ext cx="11001376" cy="4159319"/>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51</xdr:col>
      <xdr:colOff>380999</xdr:colOff>
      <xdr:row>0</xdr:row>
      <xdr:rowOff>126931</xdr:rowOff>
    </xdr:from>
    <xdr:to>
      <xdr:col>59</xdr:col>
      <xdr:colOff>608356</xdr:colOff>
      <xdr:row>23</xdr:row>
      <xdr:rowOff>166687</xdr:rowOff>
    </xdr:to>
    <xdr:sp macro="" textlink="">
      <xdr:nvSpPr>
        <xdr:cNvPr id="13" name="Rectangle: Rounded Corners 12">
          <a:extLst>
            <a:ext uri="{FF2B5EF4-FFF2-40B4-BE49-F238E27FC236}">
              <a16:creationId xmlns:a16="http://schemas.microsoft.com/office/drawing/2014/main" id="{75F40493-2208-441C-B17E-53B023CA223D}"/>
            </a:ext>
          </a:extLst>
        </xdr:cNvPr>
        <xdr:cNvSpPr/>
      </xdr:nvSpPr>
      <xdr:spPr>
        <a:xfrm>
          <a:off x="31956374" y="126931"/>
          <a:ext cx="5180357" cy="4421256"/>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41</xdr:col>
      <xdr:colOff>595312</xdr:colOff>
      <xdr:row>52</xdr:row>
      <xdr:rowOff>166686</xdr:rowOff>
    </xdr:from>
    <xdr:to>
      <xdr:col>59</xdr:col>
      <xdr:colOff>404812</xdr:colOff>
      <xdr:row>74</xdr:row>
      <xdr:rowOff>23811</xdr:rowOff>
    </xdr:to>
    <xdr:sp macro="" textlink="">
      <xdr:nvSpPr>
        <xdr:cNvPr id="15" name="Rectangle: Rounded Corners 14">
          <a:extLst>
            <a:ext uri="{FF2B5EF4-FFF2-40B4-BE49-F238E27FC236}">
              <a16:creationId xmlns:a16="http://schemas.microsoft.com/office/drawing/2014/main" id="{F6F88C25-CCDA-4814-B4B0-DD995EBF0FFE}"/>
            </a:ext>
          </a:extLst>
        </xdr:cNvPr>
        <xdr:cNvSpPr/>
      </xdr:nvSpPr>
      <xdr:spPr>
        <a:xfrm>
          <a:off x="25979437" y="10072686"/>
          <a:ext cx="10953750" cy="4048125"/>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42</xdr:col>
      <xdr:colOff>142875</xdr:colOff>
      <xdr:row>0</xdr:row>
      <xdr:rowOff>142874</xdr:rowOff>
    </xdr:from>
    <xdr:to>
      <xdr:col>50</xdr:col>
      <xdr:colOff>428625</xdr:colOff>
      <xdr:row>23</xdr:row>
      <xdr:rowOff>142874</xdr:rowOff>
    </xdr:to>
    <xdr:sp macro="" textlink="">
      <xdr:nvSpPr>
        <xdr:cNvPr id="16" name="Rectangle: Rounded Corners 15">
          <a:extLst>
            <a:ext uri="{FF2B5EF4-FFF2-40B4-BE49-F238E27FC236}">
              <a16:creationId xmlns:a16="http://schemas.microsoft.com/office/drawing/2014/main" id="{831882EA-E21A-4B65-A6AD-7905160B0F4D}"/>
            </a:ext>
          </a:extLst>
        </xdr:cNvPr>
        <xdr:cNvSpPr/>
      </xdr:nvSpPr>
      <xdr:spPr>
        <a:xfrm>
          <a:off x="26146125" y="142874"/>
          <a:ext cx="5238750" cy="438150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20</xdr:col>
      <xdr:colOff>390526</xdr:colOff>
      <xdr:row>27</xdr:row>
      <xdr:rowOff>88832</xdr:rowOff>
    </xdr:from>
    <xdr:to>
      <xdr:col>40</xdr:col>
      <xdr:colOff>261938</xdr:colOff>
      <xdr:row>49</xdr:row>
      <xdr:rowOff>23812</xdr:rowOff>
    </xdr:to>
    <xdr:sp macro="" textlink="">
      <xdr:nvSpPr>
        <xdr:cNvPr id="17" name="Rectangle: Rounded Corners 16">
          <a:extLst>
            <a:ext uri="{FF2B5EF4-FFF2-40B4-BE49-F238E27FC236}">
              <a16:creationId xmlns:a16="http://schemas.microsoft.com/office/drawing/2014/main" id="{B6A56326-A9F0-4032-925B-3EE2F4E38005}"/>
            </a:ext>
          </a:extLst>
        </xdr:cNvPr>
        <xdr:cNvSpPr/>
      </xdr:nvSpPr>
      <xdr:spPr>
        <a:xfrm>
          <a:off x="12773026" y="5232332"/>
          <a:ext cx="12253912" cy="412598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47625</xdr:colOff>
      <xdr:row>27</xdr:row>
      <xdr:rowOff>122169</xdr:rowOff>
    </xdr:from>
    <xdr:to>
      <xdr:col>19</xdr:col>
      <xdr:colOff>0</xdr:colOff>
      <xdr:row>49</xdr:row>
      <xdr:rowOff>47625</xdr:rowOff>
    </xdr:to>
    <xdr:sp macro="" textlink="">
      <xdr:nvSpPr>
        <xdr:cNvPr id="18" name="Rectangle: Rounded Corners 17">
          <a:extLst>
            <a:ext uri="{FF2B5EF4-FFF2-40B4-BE49-F238E27FC236}">
              <a16:creationId xmlns:a16="http://schemas.microsoft.com/office/drawing/2014/main" id="{E3A482CF-2CB5-49FF-BF09-0E6DD977CBD4}"/>
            </a:ext>
          </a:extLst>
        </xdr:cNvPr>
        <xdr:cNvSpPr/>
      </xdr:nvSpPr>
      <xdr:spPr>
        <a:xfrm>
          <a:off x="47625" y="5265669"/>
          <a:ext cx="11715750" cy="4116456"/>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20</xdr:col>
      <xdr:colOff>461962</xdr:colOff>
      <xdr:row>52</xdr:row>
      <xdr:rowOff>128586</xdr:rowOff>
    </xdr:from>
    <xdr:to>
      <xdr:col>40</xdr:col>
      <xdr:colOff>285750</xdr:colOff>
      <xdr:row>73</xdr:row>
      <xdr:rowOff>176211</xdr:rowOff>
    </xdr:to>
    <xdr:sp macro="" textlink="">
      <xdr:nvSpPr>
        <xdr:cNvPr id="20" name="Rectangle: Rounded Corners 19">
          <a:extLst>
            <a:ext uri="{FF2B5EF4-FFF2-40B4-BE49-F238E27FC236}">
              <a16:creationId xmlns:a16="http://schemas.microsoft.com/office/drawing/2014/main" id="{351D5103-86D6-4ADB-8F52-FE7F1426CD96}"/>
            </a:ext>
          </a:extLst>
        </xdr:cNvPr>
        <xdr:cNvSpPr/>
      </xdr:nvSpPr>
      <xdr:spPr>
        <a:xfrm>
          <a:off x="12844462" y="10034586"/>
          <a:ext cx="12206288" cy="4048125"/>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114298</xdr:colOff>
      <xdr:row>52</xdr:row>
      <xdr:rowOff>114299</xdr:rowOff>
    </xdr:from>
    <xdr:to>
      <xdr:col>18</xdr:col>
      <xdr:colOff>595311</xdr:colOff>
      <xdr:row>73</xdr:row>
      <xdr:rowOff>161924</xdr:rowOff>
    </xdr:to>
    <xdr:sp macro="" textlink="">
      <xdr:nvSpPr>
        <xdr:cNvPr id="21" name="Rectangle: Rounded Corners 20">
          <a:extLst>
            <a:ext uri="{FF2B5EF4-FFF2-40B4-BE49-F238E27FC236}">
              <a16:creationId xmlns:a16="http://schemas.microsoft.com/office/drawing/2014/main" id="{CF31182B-632F-41E4-921D-A22F951D8CB0}"/>
            </a:ext>
          </a:extLst>
        </xdr:cNvPr>
        <xdr:cNvSpPr/>
      </xdr:nvSpPr>
      <xdr:spPr>
        <a:xfrm>
          <a:off x="114298" y="10020299"/>
          <a:ext cx="11625263" cy="4048125"/>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0</xdr:colOff>
      <xdr:row>0</xdr:row>
      <xdr:rowOff>142875</xdr:rowOff>
    </xdr:from>
    <xdr:to>
      <xdr:col>17</xdr:col>
      <xdr:colOff>571500</xdr:colOff>
      <xdr:row>6</xdr:row>
      <xdr:rowOff>23812</xdr:rowOff>
    </xdr:to>
    <xdr:sp macro="" textlink="">
      <xdr:nvSpPr>
        <xdr:cNvPr id="22" name="TextBox 21">
          <a:extLst>
            <a:ext uri="{FF2B5EF4-FFF2-40B4-BE49-F238E27FC236}">
              <a16:creationId xmlns:a16="http://schemas.microsoft.com/office/drawing/2014/main" id="{16DAC287-97A4-403B-9925-D1F44D04BAC8}"/>
            </a:ext>
          </a:extLst>
        </xdr:cNvPr>
        <xdr:cNvSpPr txBox="1"/>
      </xdr:nvSpPr>
      <xdr:spPr>
        <a:xfrm>
          <a:off x="4333875" y="142875"/>
          <a:ext cx="6762750" cy="1023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tx1"/>
              </a:solidFill>
            </a:rPr>
            <a:t> </a:t>
          </a:r>
          <a:r>
            <a:rPr lang="en-GB" sz="2800" b="1">
              <a:solidFill>
                <a:schemeClr val="tx1"/>
              </a:solidFill>
              <a:latin typeface="Arial" panose="020B0604020202020204" pitchFamily="34" charset="0"/>
              <a:cs typeface="Arial" panose="020B0604020202020204" pitchFamily="34" charset="0"/>
            </a:rPr>
            <a:t>fuels (utility-scale) thousand megawatthours</a:t>
          </a:r>
          <a:endParaRPr lang="en-GB"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6</xdr:col>
      <xdr:colOff>481012</xdr:colOff>
      <xdr:row>12</xdr:row>
      <xdr:rowOff>166687</xdr:rowOff>
    </xdr:from>
    <xdr:to>
      <xdr:col>17</xdr:col>
      <xdr:colOff>433387</xdr:colOff>
      <xdr:row>16</xdr:row>
      <xdr:rowOff>95249</xdr:rowOff>
    </xdr:to>
    <xdr:sp macro="" textlink="">
      <xdr:nvSpPr>
        <xdr:cNvPr id="24" name="TextBox 23">
          <a:extLst>
            <a:ext uri="{FF2B5EF4-FFF2-40B4-BE49-F238E27FC236}">
              <a16:creationId xmlns:a16="http://schemas.microsoft.com/office/drawing/2014/main" id="{F1CF9C78-AC21-411E-947E-1B0B8DB21AB6}"/>
            </a:ext>
          </a:extLst>
        </xdr:cNvPr>
        <xdr:cNvSpPr txBox="1"/>
      </xdr:nvSpPr>
      <xdr:spPr>
        <a:xfrm>
          <a:off x="4195762" y="2452687"/>
          <a:ext cx="6762750" cy="690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a:solidFill>
                <a:schemeClr val="tx1"/>
              </a:solidFill>
            </a:rPr>
            <a:t> </a:t>
          </a:r>
          <a:r>
            <a:rPr lang="en-GB" sz="2800" b="1">
              <a:solidFill>
                <a:schemeClr val="tx1"/>
              </a:solidFill>
              <a:latin typeface="Arial" panose="020B0604020202020204" pitchFamily="34" charset="0"/>
              <a:cs typeface="Arial" panose="020B0604020202020204" pitchFamily="34" charset="0"/>
            </a:rPr>
            <a:t>coal thousand </a:t>
          </a:r>
          <a:r>
            <a:rPr lang="en-GB" sz="3200" b="1">
              <a:solidFill>
                <a:schemeClr val="tx1"/>
              </a:solidFill>
              <a:latin typeface="Arial" panose="020B0604020202020204" pitchFamily="34" charset="0"/>
              <a:cs typeface="Arial" panose="020B0604020202020204" pitchFamily="34" charset="0"/>
            </a:rPr>
            <a:t>megawatthours</a:t>
          </a:r>
          <a:endParaRPr lang="en-GB"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30</xdr:col>
      <xdr:colOff>23813</xdr:colOff>
      <xdr:row>0</xdr:row>
      <xdr:rowOff>185737</xdr:rowOff>
    </xdr:from>
    <xdr:to>
      <xdr:col>40</xdr:col>
      <xdr:colOff>595313</xdr:colOff>
      <xdr:row>4</xdr:row>
      <xdr:rowOff>114299</xdr:rowOff>
    </xdr:to>
    <xdr:sp macro="" textlink="">
      <xdr:nvSpPr>
        <xdr:cNvPr id="25" name="TextBox 24">
          <a:extLst>
            <a:ext uri="{FF2B5EF4-FFF2-40B4-BE49-F238E27FC236}">
              <a16:creationId xmlns:a16="http://schemas.microsoft.com/office/drawing/2014/main" id="{6BD84FA6-F5D1-44F7-BDD8-82EEEC3AA1DD}"/>
            </a:ext>
          </a:extLst>
        </xdr:cNvPr>
        <xdr:cNvSpPr txBox="1"/>
      </xdr:nvSpPr>
      <xdr:spPr>
        <a:xfrm>
          <a:off x="18597563" y="185737"/>
          <a:ext cx="6762750" cy="690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tx1"/>
              </a:solidFill>
            </a:rPr>
            <a:t> </a:t>
          </a:r>
          <a:r>
            <a:rPr lang="en-GB" sz="2800" b="1">
              <a:solidFill>
                <a:schemeClr val="tx1"/>
              </a:solidFill>
              <a:latin typeface="Arial" panose="020B0604020202020204" pitchFamily="34" charset="0"/>
              <a:cs typeface="Arial" panose="020B0604020202020204" pitchFamily="34" charset="0"/>
            </a:rPr>
            <a:t>natural gas thousand megawatthours</a:t>
          </a:r>
          <a:endParaRPr lang="en-GB" sz="1200" b="1">
            <a:solidFill>
              <a:schemeClr val="tx1"/>
            </a:solidFill>
            <a:latin typeface="Arial" panose="020B0604020202020204" pitchFamily="34" charset="0"/>
            <a:cs typeface="Arial" panose="020B0604020202020204" pitchFamily="34" charset="0"/>
          </a:endParaRPr>
        </a:p>
      </xdr:txBody>
    </xdr:sp>
    <xdr:clientData/>
  </xdr:twoCellAnchor>
  <xdr:twoCellAnchor>
    <xdr:from>
      <xdr:col>29</xdr:col>
      <xdr:colOff>595310</xdr:colOff>
      <xdr:row>13</xdr:row>
      <xdr:rowOff>61913</xdr:rowOff>
    </xdr:from>
    <xdr:to>
      <xdr:col>40</xdr:col>
      <xdr:colOff>595312</xdr:colOff>
      <xdr:row>18</xdr:row>
      <xdr:rowOff>71438</xdr:rowOff>
    </xdr:to>
    <xdr:sp macro="" textlink="">
      <xdr:nvSpPr>
        <xdr:cNvPr id="26" name="TextBox 25">
          <a:extLst>
            <a:ext uri="{FF2B5EF4-FFF2-40B4-BE49-F238E27FC236}">
              <a16:creationId xmlns:a16="http://schemas.microsoft.com/office/drawing/2014/main" id="{F8573C32-918B-4FB2-8F95-2A28522BAA3E}"/>
            </a:ext>
          </a:extLst>
        </xdr:cNvPr>
        <xdr:cNvSpPr txBox="1"/>
      </xdr:nvSpPr>
      <xdr:spPr>
        <a:xfrm>
          <a:off x="18549935" y="2538413"/>
          <a:ext cx="6810377" cy="962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a:solidFill>
                <a:schemeClr val="tx1"/>
              </a:solidFill>
              <a:latin typeface="Arial" panose="020B0604020202020204" pitchFamily="34" charset="0"/>
              <a:cs typeface="Arial" panose="020B0604020202020204" pitchFamily="34" charset="0"/>
            </a:rPr>
            <a:t>conventional hydroelectric thousand megawatthours</a:t>
          </a:r>
        </a:p>
      </xdr:txBody>
    </xdr:sp>
    <xdr:clientData/>
  </xdr:twoCellAnchor>
  <xdr:twoCellAnchor>
    <xdr:from>
      <xdr:col>8</xdr:col>
      <xdr:colOff>309562</xdr:colOff>
      <xdr:row>6</xdr:row>
      <xdr:rowOff>23813</xdr:rowOff>
    </xdr:from>
    <xdr:to>
      <xdr:col>16</xdr:col>
      <xdr:colOff>285750</xdr:colOff>
      <xdr:row>10</xdr:row>
      <xdr:rowOff>119063</xdr:rowOff>
    </xdr:to>
    <xdr:sp macro="" textlink="Insight!C3">
      <xdr:nvSpPr>
        <xdr:cNvPr id="23" name="TextBox 22">
          <a:extLst>
            <a:ext uri="{FF2B5EF4-FFF2-40B4-BE49-F238E27FC236}">
              <a16:creationId xmlns:a16="http://schemas.microsoft.com/office/drawing/2014/main" id="{16BB07F8-3996-4585-8C68-0CA373876855}"/>
            </a:ext>
          </a:extLst>
        </xdr:cNvPr>
        <xdr:cNvSpPr txBox="1"/>
      </xdr:nvSpPr>
      <xdr:spPr>
        <a:xfrm>
          <a:off x="5262562" y="1166813"/>
          <a:ext cx="4929188"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144C51-30CE-473F-88D0-951D801690C5}" type="TxLink">
            <a:rPr lang="en-US" sz="4800" b="1" i="0" u="none" strike="noStrike">
              <a:solidFill>
                <a:srgbClr val="000000"/>
              </a:solidFill>
              <a:latin typeface="Arial" panose="020B0604020202020204" pitchFamily="34" charset="0"/>
              <a:cs typeface="Arial" panose="020B0604020202020204" pitchFamily="34" charset="0"/>
            </a:rPr>
            <a:pPr algn="ctr"/>
            <a:t>$91,977,584</a:t>
          </a:fld>
          <a:endParaRPr lang="en-GB" sz="4800" b="1">
            <a:latin typeface="Arial" panose="020B0604020202020204" pitchFamily="34" charset="0"/>
            <a:cs typeface="Arial" panose="020B0604020202020204" pitchFamily="34" charset="0"/>
          </a:endParaRPr>
        </a:p>
      </xdr:txBody>
    </xdr:sp>
    <xdr:clientData/>
  </xdr:twoCellAnchor>
  <xdr:twoCellAnchor>
    <xdr:from>
      <xdr:col>8</xdr:col>
      <xdr:colOff>219075</xdr:colOff>
      <xdr:row>17</xdr:row>
      <xdr:rowOff>119062</xdr:rowOff>
    </xdr:from>
    <xdr:to>
      <xdr:col>16</xdr:col>
      <xdr:colOff>195263</xdr:colOff>
      <xdr:row>23</xdr:row>
      <xdr:rowOff>0</xdr:rowOff>
    </xdr:to>
    <xdr:sp macro="" textlink="Insight!C21">
      <xdr:nvSpPr>
        <xdr:cNvPr id="28" name="TextBox 27">
          <a:extLst>
            <a:ext uri="{FF2B5EF4-FFF2-40B4-BE49-F238E27FC236}">
              <a16:creationId xmlns:a16="http://schemas.microsoft.com/office/drawing/2014/main" id="{A8B34681-CE2B-477C-B77B-37C08822720D}"/>
            </a:ext>
          </a:extLst>
        </xdr:cNvPr>
        <xdr:cNvSpPr txBox="1"/>
      </xdr:nvSpPr>
      <xdr:spPr>
        <a:xfrm>
          <a:off x="5172075" y="3357562"/>
          <a:ext cx="4929188" cy="1023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8887A8-D882-4FC6-8C4B-CA061ED9C94E}" type="TxLink">
            <a:rPr lang="en-US" sz="4800" b="1" i="0" u="none" strike="noStrike">
              <a:solidFill>
                <a:srgbClr val="000000"/>
              </a:solidFill>
              <a:latin typeface="Arial" panose="020B0604020202020204" pitchFamily="34" charset="0"/>
              <a:cs typeface="Arial" panose="020B0604020202020204" pitchFamily="34" charset="0"/>
            </a:rPr>
            <a:pPr algn="ctr"/>
            <a:t>$34,739,561</a:t>
          </a:fld>
          <a:endParaRPr lang="en-GB" sz="4800" b="1">
            <a:latin typeface="Arial" panose="020B0604020202020204" pitchFamily="34" charset="0"/>
            <a:cs typeface="Arial" panose="020B0604020202020204" pitchFamily="34" charset="0"/>
          </a:endParaRPr>
        </a:p>
      </xdr:txBody>
    </xdr:sp>
    <xdr:clientData/>
  </xdr:twoCellAnchor>
  <xdr:twoCellAnchor>
    <xdr:from>
      <xdr:col>31</xdr:col>
      <xdr:colOff>309564</xdr:colOff>
      <xdr:row>6</xdr:row>
      <xdr:rowOff>90487</xdr:rowOff>
    </xdr:from>
    <xdr:to>
      <xdr:col>39</xdr:col>
      <xdr:colOff>285752</xdr:colOff>
      <xdr:row>10</xdr:row>
      <xdr:rowOff>185737</xdr:rowOff>
    </xdr:to>
    <xdr:sp macro="" textlink="Insight!F3">
      <xdr:nvSpPr>
        <xdr:cNvPr id="29" name="TextBox 28">
          <a:extLst>
            <a:ext uri="{FF2B5EF4-FFF2-40B4-BE49-F238E27FC236}">
              <a16:creationId xmlns:a16="http://schemas.microsoft.com/office/drawing/2014/main" id="{97091C48-89B2-4032-A4AD-E87180248D5E}"/>
            </a:ext>
          </a:extLst>
        </xdr:cNvPr>
        <xdr:cNvSpPr txBox="1"/>
      </xdr:nvSpPr>
      <xdr:spPr>
        <a:xfrm>
          <a:off x="19502439" y="1233487"/>
          <a:ext cx="4929188" cy="857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4422B6-5872-407E-9FD4-E06F23D60DCA}" type="TxLink">
            <a:rPr lang="en-US" sz="4800" b="1" i="0" u="none" strike="noStrike">
              <a:solidFill>
                <a:srgbClr val="000000"/>
              </a:solidFill>
              <a:latin typeface="Arial" panose="020B0604020202020204" pitchFamily="34" charset="0"/>
              <a:cs typeface="Arial" panose="020B0604020202020204" pitchFamily="34" charset="0"/>
            </a:rPr>
            <a:pPr algn="ctr"/>
            <a:t>$25,790,454</a:t>
          </a:fld>
          <a:endParaRPr lang="en-GB" sz="4800" b="1">
            <a:latin typeface="Arial" panose="020B0604020202020204" pitchFamily="34" charset="0"/>
            <a:cs typeface="Arial" panose="020B0604020202020204" pitchFamily="34" charset="0"/>
          </a:endParaRPr>
        </a:p>
      </xdr:txBody>
    </xdr:sp>
    <xdr:clientData/>
  </xdr:twoCellAnchor>
  <xdr:twoCellAnchor>
    <xdr:from>
      <xdr:col>31</xdr:col>
      <xdr:colOff>214312</xdr:colOff>
      <xdr:row>18</xdr:row>
      <xdr:rowOff>142875</xdr:rowOff>
    </xdr:from>
    <xdr:to>
      <xdr:col>39</xdr:col>
      <xdr:colOff>190500</xdr:colOff>
      <xdr:row>22</xdr:row>
      <xdr:rowOff>157163</xdr:rowOff>
    </xdr:to>
    <xdr:sp macro="" textlink="Insight!F19">
      <xdr:nvSpPr>
        <xdr:cNvPr id="30" name="TextBox 29">
          <a:extLst>
            <a:ext uri="{FF2B5EF4-FFF2-40B4-BE49-F238E27FC236}">
              <a16:creationId xmlns:a16="http://schemas.microsoft.com/office/drawing/2014/main" id="{7B2948E4-9B00-428F-92B3-D3793F884127}"/>
            </a:ext>
          </a:extLst>
        </xdr:cNvPr>
        <xdr:cNvSpPr txBox="1"/>
      </xdr:nvSpPr>
      <xdr:spPr>
        <a:xfrm>
          <a:off x="19407187" y="3571875"/>
          <a:ext cx="4929188" cy="776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ABB2F9-BAF3-4807-9ABC-7BE56C40F17D}" type="TxLink">
            <a:rPr lang="en-US" sz="4800" b="1" i="0" u="none" strike="noStrike">
              <a:solidFill>
                <a:srgbClr val="000000"/>
              </a:solidFill>
              <a:latin typeface="Arial" panose="020B0604020202020204" pitchFamily="34" charset="0"/>
              <a:cs typeface="Arial" panose="020B0604020202020204" pitchFamily="34" charset="0"/>
            </a:rPr>
            <a:pPr algn="ctr"/>
            <a:t>$6,118,377</a:t>
          </a:fld>
          <a:endParaRPr lang="en-GB" sz="4800" b="1">
            <a:latin typeface="Arial" panose="020B0604020202020204" pitchFamily="34" charset="0"/>
            <a:cs typeface="Arial" panose="020B0604020202020204" pitchFamily="34" charset="0"/>
          </a:endParaRPr>
        </a:p>
      </xdr:txBody>
    </xdr:sp>
    <xdr:clientData/>
  </xdr:twoCellAnchor>
  <xdr:twoCellAnchor editAs="oneCell">
    <xdr:from>
      <xdr:col>42</xdr:col>
      <xdr:colOff>285751</xdr:colOff>
      <xdr:row>1</xdr:row>
      <xdr:rowOff>71437</xdr:rowOff>
    </xdr:from>
    <xdr:to>
      <xdr:col>50</xdr:col>
      <xdr:colOff>309562</xdr:colOff>
      <xdr:row>23</xdr:row>
      <xdr:rowOff>142874</xdr:rowOff>
    </xdr:to>
    <mc:AlternateContent xmlns:mc="http://schemas.openxmlformats.org/markup-compatibility/2006" xmlns:a14="http://schemas.microsoft.com/office/drawing/2010/main">
      <mc:Choice Requires="a14">
        <xdr:graphicFrame macro="">
          <xdr:nvGraphicFramePr>
            <xdr:cNvPr id="31" name="Monthly">
              <a:extLst>
                <a:ext uri="{FF2B5EF4-FFF2-40B4-BE49-F238E27FC236}">
                  <a16:creationId xmlns:a16="http://schemas.microsoft.com/office/drawing/2014/main" id="{BECF0AE3-F74D-4E34-8F34-458E40959F41}"/>
                </a:ext>
              </a:extLst>
            </xdr:cNvPr>
            <xdr:cNvGraphicFramePr/>
          </xdr:nvGraphicFramePr>
          <xdr:xfrm>
            <a:off x="0" y="0"/>
            <a:ext cx="0" cy="0"/>
          </xdr:xfrm>
          <a:graphic>
            <a:graphicData uri="http://schemas.microsoft.com/office/drawing/2010/slicer">
              <sle:slicer xmlns:sle="http://schemas.microsoft.com/office/drawing/2010/slicer" name="Monthly"/>
            </a:graphicData>
          </a:graphic>
        </xdr:graphicFrame>
      </mc:Choice>
      <mc:Fallback xmlns="">
        <xdr:sp macro="" textlink="">
          <xdr:nvSpPr>
            <xdr:cNvPr id="0" name=""/>
            <xdr:cNvSpPr>
              <a:spLocks noTextEdit="1"/>
            </xdr:cNvSpPr>
          </xdr:nvSpPr>
          <xdr:spPr>
            <a:xfrm>
              <a:off x="26289001" y="261937"/>
              <a:ext cx="4976811" cy="4262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500062</xdr:colOff>
      <xdr:row>1</xdr:row>
      <xdr:rowOff>7868</xdr:rowOff>
    </xdr:from>
    <xdr:to>
      <xdr:col>59</xdr:col>
      <xdr:colOff>523874</xdr:colOff>
      <xdr:row>23</xdr:row>
      <xdr:rowOff>142875</xdr:rowOff>
    </xdr:to>
    <mc:AlternateContent xmlns:mc="http://schemas.openxmlformats.org/markup-compatibility/2006" xmlns:a14="http://schemas.microsoft.com/office/drawing/2010/main">
      <mc:Choice Requires="a14">
        <xdr:graphicFrame macro="">
          <xdr:nvGraphicFramePr>
            <xdr:cNvPr id="32" name="Year">
              <a:extLst>
                <a:ext uri="{FF2B5EF4-FFF2-40B4-BE49-F238E27FC236}">
                  <a16:creationId xmlns:a16="http://schemas.microsoft.com/office/drawing/2014/main" id="{FCA39329-9E1E-4ACC-8C2E-06E7227CFD8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075437" y="198368"/>
              <a:ext cx="4976812" cy="43260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71437</xdr:colOff>
      <xdr:row>27</xdr:row>
      <xdr:rowOff>166687</xdr:rowOff>
    </xdr:from>
    <xdr:to>
      <xdr:col>19</xdr:col>
      <xdr:colOff>214312</xdr:colOff>
      <xdr:row>49</xdr:row>
      <xdr:rowOff>166687</xdr:rowOff>
    </xdr:to>
    <xdr:graphicFrame macro="">
      <xdr:nvGraphicFramePr>
        <xdr:cNvPr id="33" name="Chart 32">
          <a:extLst>
            <a:ext uri="{FF2B5EF4-FFF2-40B4-BE49-F238E27FC236}">
              <a16:creationId xmlns:a16="http://schemas.microsoft.com/office/drawing/2014/main" id="{6756EDC0-DF50-4724-93EF-A4FB7E4CF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381000</xdr:colOff>
      <xdr:row>27</xdr:row>
      <xdr:rowOff>142875</xdr:rowOff>
    </xdr:from>
    <xdr:to>
      <xdr:col>40</xdr:col>
      <xdr:colOff>190500</xdr:colOff>
      <xdr:row>49</xdr:row>
      <xdr:rowOff>95250</xdr:rowOff>
    </xdr:to>
    <xdr:graphicFrame macro="">
      <xdr:nvGraphicFramePr>
        <xdr:cNvPr id="34" name="Chart 33">
          <a:extLst>
            <a:ext uri="{FF2B5EF4-FFF2-40B4-BE49-F238E27FC236}">
              <a16:creationId xmlns:a16="http://schemas.microsoft.com/office/drawing/2014/main" id="{999C8FEA-21B2-48E0-BA27-D1796EFD3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214311</xdr:colOff>
      <xdr:row>26</xdr:row>
      <xdr:rowOff>166687</xdr:rowOff>
    </xdr:from>
    <xdr:to>
      <xdr:col>60</xdr:col>
      <xdr:colOff>333373</xdr:colOff>
      <xdr:row>49</xdr:row>
      <xdr:rowOff>95248</xdr:rowOff>
    </xdr:to>
    <xdr:graphicFrame macro="">
      <xdr:nvGraphicFramePr>
        <xdr:cNvPr id="35" name="Chart 34">
          <a:extLst>
            <a:ext uri="{FF2B5EF4-FFF2-40B4-BE49-F238E27FC236}">
              <a16:creationId xmlns:a16="http://schemas.microsoft.com/office/drawing/2014/main" id="{F71AF7A0-31F5-47F8-B802-C0A7AA280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452437</xdr:colOff>
      <xdr:row>1</xdr:row>
      <xdr:rowOff>9525</xdr:rowOff>
    </xdr:from>
    <xdr:to>
      <xdr:col>28</xdr:col>
      <xdr:colOff>261937</xdr:colOff>
      <xdr:row>10</xdr:row>
      <xdr:rowOff>47625</xdr:rowOff>
    </xdr:to>
    <xdr:sp macro="" textlink="">
      <xdr:nvSpPr>
        <xdr:cNvPr id="38" name="Rectangle: Rounded Corners 37">
          <a:extLst>
            <a:ext uri="{FF2B5EF4-FFF2-40B4-BE49-F238E27FC236}">
              <a16:creationId xmlns:a16="http://schemas.microsoft.com/office/drawing/2014/main" id="{1A51B468-A5A4-4800-89D1-838C027894F8}"/>
            </a:ext>
          </a:extLst>
        </xdr:cNvPr>
        <xdr:cNvSpPr/>
      </xdr:nvSpPr>
      <xdr:spPr>
        <a:xfrm>
          <a:off x="11596687" y="200025"/>
          <a:ext cx="6000750" cy="175260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1</xdr:colOff>
      <xdr:row>0</xdr:row>
      <xdr:rowOff>152399</xdr:rowOff>
    </xdr:from>
    <xdr:to>
      <xdr:col>28</xdr:col>
      <xdr:colOff>333375</xdr:colOff>
      <xdr:row>4</xdr:row>
      <xdr:rowOff>23813</xdr:rowOff>
    </xdr:to>
    <xdr:sp macro="" textlink="">
      <xdr:nvSpPr>
        <xdr:cNvPr id="39" name="TextBox 38">
          <a:extLst>
            <a:ext uri="{FF2B5EF4-FFF2-40B4-BE49-F238E27FC236}">
              <a16:creationId xmlns:a16="http://schemas.microsoft.com/office/drawing/2014/main" id="{EAC1B93C-D9B6-4A12-BFEB-C3864F028EA9}"/>
            </a:ext>
          </a:extLst>
        </xdr:cNvPr>
        <xdr:cNvSpPr txBox="1"/>
      </xdr:nvSpPr>
      <xdr:spPr>
        <a:xfrm>
          <a:off x="11763376" y="152399"/>
          <a:ext cx="5905499" cy="633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050">
              <a:solidFill>
                <a:schemeClr val="tx1"/>
              </a:solidFill>
            </a:rPr>
            <a:t> </a:t>
          </a:r>
          <a:r>
            <a:rPr lang="en-GB" sz="2800" b="1">
              <a:solidFill>
                <a:schemeClr val="tx1"/>
              </a:solidFill>
              <a:latin typeface="Arial" panose="020B0604020202020204" pitchFamily="34" charset="0"/>
              <a:cs typeface="Arial" panose="020B0604020202020204" pitchFamily="34" charset="0"/>
            </a:rPr>
            <a:t>wind thousand megawatthours</a:t>
          </a:r>
          <a:endParaRPr lang="en-GB" sz="1050" b="1">
            <a:solidFill>
              <a:schemeClr val="tx1"/>
            </a:solidFill>
            <a:latin typeface="Arial" panose="020B0604020202020204" pitchFamily="34" charset="0"/>
            <a:cs typeface="Arial" panose="020B0604020202020204" pitchFamily="34" charset="0"/>
          </a:endParaRPr>
        </a:p>
      </xdr:txBody>
    </xdr:sp>
    <xdr:clientData/>
  </xdr:twoCellAnchor>
  <xdr:twoCellAnchor>
    <xdr:from>
      <xdr:col>20</xdr:col>
      <xdr:colOff>309562</xdr:colOff>
      <xdr:row>6</xdr:row>
      <xdr:rowOff>142874</xdr:rowOff>
    </xdr:from>
    <xdr:to>
      <xdr:col>26</xdr:col>
      <xdr:colOff>500062</xdr:colOff>
      <xdr:row>9</xdr:row>
      <xdr:rowOff>176211</xdr:rowOff>
    </xdr:to>
    <xdr:sp macro="" textlink="Insight!I6">
      <xdr:nvSpPr>
        <xdr:cNvPr id="40" name="TextBox 39">
          <a:extLst>
            <a:ext uri="{FF2B5EF4-FFF2-40B4-BE49-F238E27FC236}">
              <a16:creationId xmlns:a16="http://schemas.microsoft.com/office/drawing/2014/main" id="{13A98DC3-2206-4EBF-B995-3D33BEC3EB89}"/>
            </a:ext>
          </a:extLst>
        </xdr:cNvPr>
        <xdr:cNvSpPr txBox="1"/>
      </xdr:nvSpPr>
      <xdr:spPr>
        <a:xfrm>
          <a:off x="12692062" y="1285874"/>
          <a:ext cx="3905250" cy="604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36E9C54-6280-4CD3-A1CD-20A07136A92D}" type="TxLink">
            <a:rPr lang="en-US" sz="4800" b="1" i="0" u="none" strike="noStrike">
              <a:solidFill>
                <a:schemeClr val="tx1"/>
              </a:solidFill>
              <a:latin typeface="Arial" panose="020B0604020202020204" pitchFamily="34" charset="0"/>
              <a:cs typeface="Arial" panose="020B0604020202020204" pitchFamily="34" charset="0"/>
            </a:rPr>
            <a:pPr algn="ctr"/>
            <a:t>$3,659,522</a:t>
          </a:fld>
          <a:endParaRPr lang="en-US" sz="177700" b="1" i="0" u="none" strike="noStrike">
            <a:solidFill>
              <a:schemeClr val="tx1"/>
            </a:solidFill>
            <a:latin typeface="Arial" panose="020B0604020202020204" pitchFamily="34" charset="0"/>
            <a:cs typeface="Arial" panose="020B0604020202020204" pitchFamily="34" charset="0"/>
          </a:endParaRPr>
        </a:p>
      </xdr:txBody>
    </xdr:sp>
    <xdr:clientData/>
  </xdr:twoCellAnchor>
  <xdr:twoCellAnchor>
    <xdr:from>
      <xdr:col>18</xdr:col>
      <xdr:colOff>452437</xdr:colOff>
      <xdr:row>13</xdr:row>
      <xdr:rowOff>19050</xdr:rowOff>
    </xdr:from>
    <xdr:to>
      <xdr:col>28</xdr:col>
      <xdr:colOff>285750</xdr:colOff>
      <xdr:row>22</xdr:row>
      <xdr:rowOff>57150</xdr:rowOff>
    </xdr:to>
    <xdr:sp macro="" textlink="">
      <xdr:nvSpPr>
        <xdr:cNvPr id="41" name="Rectangle: Rounded Corners 40">
          <a:extLst>
            <a:ext uri="{FF2B5EF4-FFF2-40B4-BE49-F238E27FC236}">
              <a16:creationId xmlns:a16="http://schemas.microsoft.com/office/drawing/2014/main" id="{390D4D7A-BA33-4317-8E8B-0CD4D3A02645}"/>
            </a:ext>
          </a:extLst>
        </xdr:cNvPr>
        <xdr:cNvSpPr/>
      </xdr:nvSpPr>
      <xdr:spPr>
        <a:xfrm>
          <a:off x="11596687" y="2495550"/>
          <a:ext cx="6024563" cy="1752600"/>
        </a:xfrm>
        <a:prstGeom prst="roundRect">
          <a:avLst>
            <a:gd name="adj" fmla="val 673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142875</xdr:colOff>
      <xdr:row>13</xdr:row>
      <xdr:rowOff>90488</xdr:rowOff>
    </xdr:from>
    <xdr:to>
      <xdr:col>28</xdr:col>
      <xdr:colOff>571499</xdr:colOff>
      <xdr:row>16</xdr:row>
      <xdr:rowOff>176214</xdr:rowOff>
    </xdr:to>
    <xdr:sp macro="" textlink="">
      <xdr:nvSpPr>
        <xdr:cNvPr id="43" name="TextBox 42">
          <a:extLst>
            <a:ext uri="{FF2B5EF4-FFF2-40B4-BE49-F238E27FC236}">
              <a16:creationId xmlns:a16="http://schemas.microsoft.com/office/drawing/2014/main" id="{9C85DD70-42C6-40A9-9002-2E0D63390C4D}"/>
            </a:ext>
          </a:extLst>
        </xdr:cNvPr>
        <xdr:cNvSpPr txBox="1"/>
      </xdr:nvSpPr>
      <xdr:spPr>
        <a:xfrm>
          <a:off x="11906250" y="2566988"/>
          <a:ext cx="6000749"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a:t> </a:t>
          </a:r>
          <a:r>
            <a:rPr lang="en-GB" sz="2800" b="1">
              <a:latin typeface="Arial" panose="020B0604020202020204" pitchFamily="34" charset="0"/>
              <a:cs typeface="Arial" panose="020B0604020202020204" pitchFamily="34" charset="0"/>
            </a:rPr>
            <a:t>solar thousand megawatthours</a:t>
          </a:r>
          <a:endParaRPr lang="en-GB" sz="1200" b="1">
            <a:latin typeface="Arial" panose="020B0604020202020204" pitchFamily="34" charset="0"/>
            <a:cs typeface="Arial" panose="020B0604020202020204" pitchFamily="34" charset="0"/>
          </a:endParaRPr>
        </a:p>
      </xdr:txBody>
    </xdr:sp>
    <xdr:clientData/>
  </xdr:twoCellAnchor>
  <xdr:twoCellAnchor>
    <xdr:from>
      <xdr:col>20</xdr:col>
      <xdr:colOff>366712</xdr:colOff>
      <xdr:row>17</xdr:row>
      <xdr:rowOff>161926</xdr:rowOff>
    </xdr:from>
    <xdr:to>
      <xdr:col>26</xdr:col>
      <xdr:colOff>557212</xdr:colOff>
      <xdr:row>22</xdr:row>
      <xdr:rowOff>52388</xdr:rowOff>
    </xdr:to>
    <xdr:sp macro="" textlink="Insight!I20">
      <xdr:nvSpPr>
        <xdr:cNvPr id="44" name="TextBox 43">
          <a:extLst>
            <a:ext uri="{FF2B5EF4-FFF2-40B4-BE49-F238E27FC236}">
              <a16:creationId xmlns:a16="http://schemas.microsoft.com/office/drawing/2014/main" id="{6C0C2EA6-C0EA-4517-BB1B-56A6C49B272E}"/>
            </a:ext>
          </a:extLst>
        </xdr:cNvPr>
        <xdr:cNvSpPr txBox="1"/>
      </xdr:nvSpPr>
      <xdr:spPr>
        <a:xfrm>
          <a:off x="12749212" y="3400426"/>
          <a:ext cx="3905250" cy="842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3C496B-8130-47E3-960F-C84A9FEA1741}" type="TxLink">
            <a:rPr lang="en-US" sz="4800" b="1" i="0" u="none" strike="noStrike">
              <a:solidFill>
                <a:srgbClr val="000000"/>
              </a:solidFill>
              <a:latin typeface="Arial" panose="020B0604020202020204" pitchFamily="34" charset="0"/>
              <a:cs typeface="Arial" panose="020B0604020202020204" pitchFamily="34" charset="0"/>
            </a:rPr>
            <a:pPr algn="ctr"/>
            <a:t>$1,089,398</a:t>
          </a:fld>
          <a:endParaRPr lang="en-US" sz="400000" b="1" i="0" u="none" strike="noStrike">
            <a:solidFill>
              <a:schemeClr val="tx1"/>
            </a:solidFill>
            <a:latin typeface="Arial" panose="020B0604020202020204" pitchFamily="34" charset="0"/>
            <a:cs typeface="Arial" panose="020B0604020202020204" pitchFamily="34" charset="0"/>
          </a:endParaRPr>
        </a:p>
      </xdr:txBody>
    </xdr:sp>
    <xdr:clientData/>
  </xdr:twoCellAnchor>
  <xdr:twoCellAnchor>
    <xdr:from>
      <xdr:col>41</xdr:col>
      <xdr:colOff>523875</xdr:colOff>
      <xdr:row>47</xdr:row>
      <xdr:rowOff>47626</xdr:rowOff>
    </xdr:from>
    <xdr:to>
      <xdr:col>60</xdr:col>
      <xdr:colOff>47625</xdr:colOff>
      <xdr:row>79</xdr:row>
      <xdr:rowOff>71438</xdr:rowOff>
    </xdr:to>
    <xdr:graphicFrame macro="">
      <xdr:nvGraphicFramePr>
        <xdr:cNvPr id="45" name="Chart 44">
          <a:extLst>
            <a:ext uri="{FF2B5EF4-FFF2-40B4-BE49-F238E27FC236}">
              <a16:creationId xmlns:a16="http://schemas.microsoft.com/office/drawing/2014/main" id="{77E59194-CA2E-4A96-954C-F1EC851D3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238125</xdr:colOff>
      <xdr:row>53</xdr:row>
      <xdr:rowOff>128587</xdr:rowOff>
    </xdr:from>
    <xdr:to>
      <xdr:col>41</xdr:col>
      <xdr:colOff>95249</xdr:colOff>
      <xdr:row>74</xdr:row>
      <xdr:rowOff>0</xdr:rowOff>
    </xdr:to>
    <xdr:graphicFrame macro="">
      <xdr:nvGraphicFramePr>
        <xdr:cNvPr id="47" name="Chart 46">
          <a:extLst>
            <a:ext uri="{FF2B5EF4-FFF2-40B4-BE49-F238E27FC236}">
              <a16:creationId xmlns:a16="http://schemas.microsoft.com/office/drawing/2014/main" id="{543731D2-E7B9-4778-9C75-585571019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271462</xdr:colOff>
      <xdr:row>52</xdr:row>
      <xdr:rowOff>128586</xdr:rowOff>
    </xdr:from>
    <xdr:to>
      <xdr:col>37</xdr:col>
      <xdr:colOff>166687</xdr:colOff>
      <xdr:row>54</xdr:row>
      <xdr:rowOff>166687</xdr:rowOff>
    </xdr:to>
    <xdr:sp macro="" textlink="">
      <xdr:nvSpPr>
        <xdr:cNvPr id="48" name="TextBox 42">
          <a:extLst>
            <a:ext uri="{FF2B5EF4-FFF2-40B4-BE49-F238E27FC236}">
              <a16:creationId xmlns:a16="http://schemas.microsoft.com/office/drawing/2014/main" id="{FADAD6A2-6095-4F45-9DBF-BCC63BD56F1F}"/>
            </a:ext>
          </a:extLst>
        </xdr:cNvPr>
        <xdr:cNvSpPr txBox="1"/>
      </xdr:nvSpPr>
      <xdr:spPr>
        <a:xfrm>
          <a:off x="15749587" y="10034586"/>
          <a:ext cx="732472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200"/>
            <a:t> </a:t>
          </a:r>
          <a:r>
            <a:rPr lang="en-GB" sz="2800" b="1">
              <a:latin typeface="Arial" panose="020B0604020202020204" pitchFamily="34" charset="0"/>
              <a:cs typeface="Arial" panose="020B0604020202020204" pitchFamily="34" charset="0"/>
            </a:rPr>
            <a:t>Month By Year </a:t>
          </a:r>
          <a:endParaRPr lang="en-GB" sz="1200" b="1">
            <a:latin typeface="Arial" panose="020B0604020202020204" pitchFamily="34" charset="0"/>
            <a:cs typeface="Arial" panose="020B0604020202020204" pitchFamily="34" charset="0"/>
          </a:endParaRPr>
        </a:p>
      </xdr:txBody>
    </xdr:sp>
    <xdr:clientData/>
  </xdr:twoCellAnchor>
  <xdr:twoCellAnchor>
    <xdr:from>
      <xdr:col>0</xdr:col>
      <xdr:colOff>161923</xdr:colOff>
      <xdr:row>52</xdr:row>
      <xdr:rowOff>185736</xdr:rowOff>
    </xdr:from>
    <xdr:to>
      <xdr:col>19</xdr:col>
      <xdr:colOff>381000</xdr:colOff>
      <xdr:row>74</xdr:row>
      <xdr:rowOff>23812</xdr:rowOff>
    </xdr:to>
    <xdr:graphicFrame macro="">
      <xdr:nvGraphicFramePr>
        <xdr:cNvPr id="49" name="Chart 48">
          <a:extLst>
            <a:ext uri="{FF2B5EF4-FFF2-40B4-BE49-F238E27FC236}">
              <a16:creationId xmlns:a16="http://schemas.microsoft.com/office/drawing/2014/main" id="{C38D49BA-67DE-41F2-AC8D-FFC8D1007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0.30427</cdr:x>
      <cdr:y>0</cdr:y>
    </cdr:from>
    <cdr:to>
      <cdr:x>0.956</cdr:x>
      <cdr:y>0.15659</cdr:y>
    </cdr:to>
    <cdr:sp macro="" textlink="">
      <cdr:nvSpPr>
        <cdr:cNvPr id="2" name="TextBox 38">
          <a:extLst xmlns:a="http://schemas.openxmlformats.org/drawingml/2006/main">
            <a:ext uri="{FF2B5EF4-FFF2-40B4-BE49-F238E27FC236}">
              <a16:creationId xmlns:a16="http://schemas.microsoft.com/office/drawing/2014/main" id="{EAC1B93C-D9B6-4A12-BFEB-C3864F028EA9}"/>
            </a:ext>
          </a:extLst>
        </cdr:cNvPr>
        <cdr:cNvSpPr txBox="1"/>
      </cdr:nvSpPr>
      <cdr:spPr>
        <a:xfrm xmlns:a="http://schemas.openxmlformats.org/drawingml/2006/main">
          <a:off x="3622675" y="0"/>
          <a:ext cx="7759700" cy="65627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050"/>
            <a:t> </a:t>
          </a:r>
          <a:r>
            <a:rPr lang="en-GB" sz="2800" b="1">
              <a:latin typeface="Arial" panose="020B0604020202020204" pitchFamily="34" charset="0"/>
              <a:cs typeface="Arial" panose="020B0604020202020204" pitchFamily="34" charset="0"/>
            </a:rPr>
            <a:t>Wind thousand </a:t>
          </a:r>
          <a:r>
            <a:rPr lang="en-GB" sz="2800" b="1">
              <a:solidFill>
                <a:schemeClr val="tx1"/>
              </a:solidFill>
              <a:latin typeface="Arial" panose="020B0604020202020204" pitchFamily="34" charset="0"/>
              <a:cs typeface="Arial" panose="020B0604020202020204" pitchFamily="34" charset="0"/>
            </a:rPr>
            <a:t>megawatthours  By Month</a:t>
          </a:r>
          <a:endParaRPr lang="en-GB" sz="1050" b="1">
            <a:solidFill>
              <a:schemeClr val="tx1"/>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0.08424</cdr:x>
      <cdr:y>0.51149</cdr:y>
    </cdr:from>
    <cdr:to>
      <cdr:x>0.74219</cdr:x>
      <cdr:y>0.63218</cdr:y>
    </cdr:to>
    <cdr:sp macro="" textlink="">
      <cdr:nvSpPr>
        <cdr:cNvPr id="2" name="TextBox 42">
          <a:extLst xmlns:a="http://schemas.openxmlformats.org/drawingml/2006/main">
            <a:ext uri="{FF2B5EF4-FFF2-40B4-BE49-F238E27FC236}">
              <a16:creationId xmlns:a16="http://schemas.microsoft.com/office/drawing/2014/main" id="{9C85DD70-42C6-40A9-9002-2E0D63390C4D}"/>
            </a:ext>
          </a:extLst>
        </cdr:cNvPr>
        <cdr:cNvSpPr txBox="1"/>
      </cdr:nvSpPr>
      <cdr:spPr>
        <a:xfrm xmlns:a="http://schemas.openxmlformats.org/drawingml/2006/main">
          <a:off x="1027113" y="2119313"/>
          <a:ext cx="8021637" cy="5000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200">
              <a:solidFill>
                <a:schemeClr val="tx1"/>
              </a:solidFill>
            </a:rPr>
            <a:t> </a:t>
          </a:r>
          <a:r>
            <a:rPr lang="en-GB" sz="2800" b="1">
              <a:solidFill>
                <a:schemeClr val="tx1"/>
              </a:solidFill>
              <a:latin typeface="Arial" panose="020B0604020202020204" pitchFamily="34" charset="0"/>
              <a:cs typeface="Arial" panose="020B0604020202020204" pitchFamily="34" charset="0"/>
            </a:rPr>
            <a:t>Solar thousand megawatthours  By Month</a:t>
          </a:r>
          <a:endParaRPr lang="en-GB" sz="1200" b="1">
            <a:solidFill>
              <a:schemeClr val="tx1"/>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0.21717</cdr:x>
      <cdr:y>0</cdr:y>
    </cdr:from>
    <cdr:to>
      <cdr:x>0.90381</cdr:x>
      <cdr:y>0.04972</cdr:y>
    </cdr:to>
    <cdr:sp macro="" textlink="">
      <cdr:nvSpPr>
        <cdr:cNvPr id="2" name="TextBox 42">
          <a:extLst xmlns:a="http://schemas.openxmlformats.org/drawingml/2006/main">
            <a:ext uri="{FF2B5EF4-FFF2-40B4-BE49-F238E27FC236}">
              <a16:creationId xmlns:a16="http://schemas.microsoft.com/office/drawing/2014/main" id="{9761969B-923E-4E13-AF85-381DE8C5128D}"/>
            </a:ext>
          </a:extLst>
        </cdr:cNvPr>
        <cdr:cNvSpPr txBox="1"/>
      </cdr:nvSpPr>
      <cdr:spPr>
        <a:xfrm xmlns:a="http://schemas.openxmlformats.org/drawingml/2006/main">
          <a:off x="2580565" y="0"/>
          <a:ext cx="8158874" cy="21431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200"/>
            <a:t> </a:t>
          </a:r>
          <a:r>
            <a:rPr lang="en-GB" sz="2800" b="1">
              <a:latin typeface="Arial" panose="020B0604020202020204" pitchFamily="34" charset="0"/>
              <a:cs typeface="Arial" panose="020B0604020202020204" pitchFamily="34" charset="0"/>
            </a:rPr>
            <a:t>Nuclear thousand megawatthours By Month</a:t>
          </a:r>
          <a:endParaRPr lang="en-GB" sz="1200" b="1">
            <a:latin typeface="Arial" panose="020B0604020202020204" pitchFamily="34" charset="0"/>
            <a:cs typeface="Arial" panose="020B0604020202020204"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0.12343</cdr:x>
      <cdr:y>0.17562</cdr:y>
    </cdr:from>
    <cdr:to>
      <cdr:x>0.83864</cdr:x>
      <cdr:y>0.25681</cdr:y>
    </cdr:to>
    <cdr:sp macro="" textlink="">
      <cdr:nvSpPr>
        <cdr:cNvPr id="2" name="TextBox 42">
          <a:extLst xmlns:a="http://schemas.openxmlformats.org/drawingml/2006/main">
            <a:ext uri="{FF2B5EF4-FFF2-40B4-BE49-F238E27FC236}">
              <a16:creationId xmlns:a16="http://schemas.microsoft.com/office/drawing/2014/main" id="{8901D00F-75D6-4AED-9E3E-03DA1B6D1BB6}"/>
            </a:ext>
          </a:extLst>
        </cdr:cNvPr>
        <cdr:cNvSpPr txBox="1"/>
      </cdr:nvSpPr>
      <cdr:spPr>
        <a:xfrm xmlns:a="http://schemas.openxmlformats.org/drawingml/2006/main">
          <a:off x="1384300" y="1074737"/>
          <a:ext cx="8021639" cy="49688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1200"/>
            <a:t> </a:t>
          </a:r>
          <a:r>
            <a:rPr lang="en-GB" sz="2800" b="1">
              <a:latin typeface="Arial" panose="020B0604020202020204" pitchFamily="34" charset="0"/>
              <a:cs typeface="Arial" panose="020B0604020202020204" pitchFamily="34" charset="0"/>
            </a:rPr>
            <a:t>Nuclear thousand megawatthours By Month</a:t>
          </a:r>
          <a:endParaRPr lang="en-GB" sz="1200" b="1">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0.02981</cdr:x>
      <cdr:y>0.49764</cdr:y>
    </cdr:from>
    <cdr:to>
      <cdr:x>0.41971</cdr:x>
      <cdr:y>0.64539</cdr:y>
    </cdr:to>
    <cdr:sp macro="" textlink="">
      <cdr:nvSpPr>
        <cdr:cNvPr id="2" name="TextBox 42">
          <a:extLst xmlns:a="http://schemas.openxmlformats.org/drawingml/2006/main">
            <a:ext uri="{FF2B5EF4-FFF2-40B4-BE49-F238E27FC236}">
              <a16:creationId xmlns:a16="http://schemas.microsoft.com/office/drawing/2014/main" id="{FADAD6A2-6095-4F45-9DBF-BCC63BD56F1F}"/>
            </a:ext>
          </a:extLst>
        </cdr:cNvPr>
        <cdr:cNvSpPr txBox="1"/>
      </cdr:nvSpPr>
      <cdr:spPr>
        <a:xfrm xmlns:a="http://schemas.openxmlformats.org/drawingml/2006/main">
          <a:off x="357188" y="2005014"/>
          <a:ext cx="4672014" cy="59531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2800" b="1">
              <a:solidFill>
                <a:schemeClr val="dk1"/>
              </a:solidFill>
              <a:latin typeface="Arial" panose="020B0604020202020204" pitchFamily="34" charset="0"/>
              <a:ea typeface="+mn-ea"/>
              <a:cs typeface="Arial" panose="020B0604020202020204" pitchFamily="34" charset="0"/>
            </a:rPr>
            <a:t>Occurrence</a:t>
          </a:r>
          <a:r>
            <a:rPr lang="en-GB" sz="2800">
              <a:solidFill>
                <a:schemeClr val="tx1"/>
              </a:solidFill>
              <a:latin typeface="Arial" panose="020B0604020202020204" pitchFamily="34" charset="0"/>
              <a:cs typeface="Arial" panose="020B0604020202020204" pitchFamily="34" charset="0"/>
            </a:rPr>
            <a:t> </a:t>
          </a:r>
          <a:r>
            <a:rPr lang="en-GB" sz="2800" b="1">
              <a:latin typeface="Arial" panose="020B0604020202020204" pitchFamily="34" charset="0"/>
              <a:cs typeface="Arial" panose="020B0604020202020204" pitchFamily="34" charset="0"/>
            </a:rPr>
            <a:t>By Month</a:t>
          </a:r>
          <a:endParaRPr lang="en-GB" sz="1200" b="1">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65.777740393518" createdVersion="7" refreshedVersion="7" minRefreshableVersion="3" recordCount="273" xr:uid="{00000000-000A-0000-FFFF-FFFF05000000}">
  <cacheSource type="worksheet">
    <worksheetSource name="Net"/>
  </cacheSource>
  <cacheFields count="12">
    <cacheField name="S/N" numFmtId="0">
      <sharedItems containsSemiMixedTypes="0" containsString="0" containsNumber="1" containsInteger="1" minValue="1" maxValue="273"/>
    </cacheField>
    <cacheField name="Month" numFmtId="16">
      <sharedItems containsSemiMixedTypes="0" containsNonDate="0" containsDate="1" containsString="0" minDate="2024-01-01T00:00:00" maxDate="2024-12-23T00:00:00" count="273">
        <d v="2024-09-23T00:00:00"/>
        <d v="2024-08-23T00:00:00"/>
        <d v="2024-07-23T00:00:00"/>
        <d v="2024-06-23T00:00:00"/>
        <d v="2024-05-23T00:00:00"/>
        <d v="2024-04-23T00:00:00"/>
        <d v="2024-03-23T00:00:00"/>
        <d v="2024-02-23T00:00:00"/>
        <d v="2024-01-23T00:00:00"/>
        <d v="2024-12-22T00:00:00"/>
        <d v="2024-11-22T00:00:00"/>
        <d v="2024-10-22T00:00:00"/>
        <d v="2024-09-22T00:00:00"/>
        <d v="2024-08-22T00:00:00"/>
        <d v="2024-07-22T00:00:00"/>
        <d v="2024-06-22T00:00:00"/>
        <d v="2024-05-22T00:00:00"/>
        <d v="2024-04-22T00:00:00"/>
        <d v="2024-03-22T00:00:00"/>
        <d v="2024-02-22T00:00:00"/>
        <d v="2024-01-22T00:00:00"/>
        <d v="2024-12-21T00:00:00"/>
        <d v="2024-11-21T00:00:00"/>
        <d v="2024-10-21T00:00:00"/>
        <d v="2024-09-21T00:00:00"/>
        <d v="2024-08-21T00:00:00"/>
        <d v="2024-07-21T00:00:00"/>
        <d v="2024-06-21T00:00:00"/>
        <d v="2024-05-21T00:00:00"/>
        <d v="2024-04-21T00:00:00"/>
        <d v="2024-03-21T00:00:00"/>
        <d v="2024-02-21T00:00:00"/>
        <d v="2024-01-21T00:00:00"/>
        <d v="2024-12-20T00:00:00"/>
        <d v="2024-11-20T00:00:00"/>
        <d v="2024-10-20T00:00:00"/>
        <d v="2024-09-20T00:00:00"/>
        <d v="2024-08-20T00:00:00"/>
        <d v="2024-07-20T00:00:00"/>
        <d v="2024-06-20T00:00:00"/>
        <d v="2024-05-20T00:00:00"/>
        <d v="2024-04-20T00:00:00"/>
        <d v="2024-03-20T00:00:00"/>
        <d v="2024-02-20T00:00:00"/>
        <d v="2024-01-20T00:00:00"/>
        <d v="2024-12-19T00:00:00"/>
        <d v="2024-11-19T00:00:00"/>
        <d v="2024-10-19T00:00:00"/>
        <d v="2024-09-19T00:00:00"/>
        <d v="2024-08-19T00:00:00"/>
        <d v="2024-07-19T00:00:00"/>
        <d v="2024-06-19T00:00:00"/>
        <d v="2024-05-19T00:00:00"/>
        <d v="2024-04-19T00:00:00"/>
        <d v="2024-03-19T00:00:00"/>
        <d v="2024-02-19T00:00:00"/>
        <d v="2024-01-19T00:00:00"/>
        <d v="2024-12-18T00:00:00"/>
        <d v="2024-11-18T00:00:00"/>
        <d v="2024-10-18T00:00:00"/>
        <d v="2024-09-18T00:00:00"/>
        <d v="2024-08-18T00:00:00"/>
        <d v="2024-07-18T00:00:00"/>
        <d v="2024-06-18T00:00:00"/>
        <d v="2024-05-18T00:00:00"/>
        <d v="2024-04-18T00:00:00"/>
        <d v="2024-03-18T00:00:00"/>
        <d v="2024-02-18T00:00:00"/>
        <d v="2024-01-18T00:00:00"/>
        <d v="2024-12-17T00:00:00"/>
        <d v="2024-11-17T00:00:00"/>
        <d v="2024-10-17T00:00:00"/>
        <d v="2024-09-17T00:00:00"/>
        <d v="2024-08-17T00:00:00"/>
        <d v="2024-07-17T00:00:00"/>
        <d v="2024-06-17T00:00:00"/>
        <d v="2024-05-17T00:00:00"/>
        <d v="2024-04-17T00:00:00"/>
        <d v="2024-03-17T00:00:00"/>
        <d v="2024-02-17T00:00:00"/>
        <d v="2024-01-17T00:00:00"/>
        <d v="2024-12-16T00:00:00"/>
        <d v="2024-11-16T00:00:00"/>
        <d v="2024-10-16T00:00:00"/>
        <d v="2024-09-16T00:00:00"/>
        <d v="2024-08-16T00:00:00"/>
        <d v="2024-07-16T00:00:00"/>
        <d v="2024-06-16T00:00:00"/>
        <d v="2024-05-16T00:00:00"/>
        <d v="2024-04-16T00:00:00"/>
        <d v="2024-03-16T00:00:00"/>
        <d v="2024-02-16T00:00:00"/>
        <d v="2024-01-16T00:00:00"/>
        <d v="2024-12-15T00:00:00"/>
        <d v="2024-11-15T00:00:00"/>
        <d v="2024-10-15T00:00:00"/>
        <d v="2024-09-15T00:00:00"/>
        <d v="2024-08-15T00:00:00"/>
        <d v="2024-07-15T00:00:00"/>
        <d v="2024-06-15T00:00:00"/>
        <d v="2024-05-15T00:00:00"/>
        <d v="2024-04-15T00:00:00"/>
        <d v="2024-03-15T00:00:00"/>
        <d v="2024-02-15T00:00:00"/>
        <d v="2024-01-15T00:00:00"/>
        <d v="2024-12-14T00:00:00"/>
        <d v="2024-11-14T00:00:00"/>
        <d v="2024-10-14T00:00:00"/>
        <d v="2024-09-14T00:00:00"/>
        <d v="2024-08-14T00:00:00"/>
        <d v="2024-07-14T00:00:00"/>
        <d v="2024-06-14T00:00:00"/>
        <d v="2024-05-14T00:00:00"/>
        <d v="2024-04-14T00:00:00"/>
        <d v="2024-03-14T00:00:00"/>
        <d v="2024-02-14T00:00:00"/>
        <d v="2024-01-14T00:00:00"/>
        <d v="2024-12-13T00:00:00"/>
        <d v="2024-11-13T00:00:00"/>
        <d v="2024-10-13T00:00:00"/>
        <d v="2024-09-13T00:00:00"/>
        <d v="2024-08-13T00:00:00"/>
        <d v="2024-07-13T00:00:00"/>
        <d v="2024-06-13T00:00:00"/>
        <d v="2024-05-13T00:00:00"/>
        <d v="2024-04-13T00:00:00"/>
        <d v="2024-03-13T00:00:00"/>
        <d v="2024-02-13T00:00:00"/>
        <d v="2024-01-13T00:00:00"/>
        <d v="2024-12-12T00:00:00"/>
        <d v="2024-11-12T00:00:00"/>
        <d v="2024-10-12T00:00:00"/>
        <d v="2024-09-12T00:00:00"/>
        <d v="2024-08-12T00:00:00"/>
        <d v="2024-07-12T00:00:00"/>
        <d v="2024-06-12T00:00:00"/>
        <d v="2024-05-12T00:00:00"/>
        <d v="2024-04-12T00:00:00"/>
        <d v="2024-03-12T00:00:00"/>
        <d v="2024-02-12T00:00:00"/>
        <d v="2024-01-12T00:00:00"/>
        <d v="2024-12-11T00:00:00"/>
        <d v="2024-11-11T00:00:00"/>
        <d v="2024-10-11T00:00:00"/>
        <d v="2024-09-11T00:00:00"/>
        <d v="2024-08-11T00:00:00"/>
        <d v="2024-07-11T00:00:00"/>
        <d v="2024-06-11T00:00:00"/>
        <d v="2024-05-11T00:00:00"/>
        <d v="2024-04-11T00:00:00"/>
        <d v="2024-03-11T00:00:00"/>
        <d v="2024-02-11T00:00:00"/>
        <d v="2024-01-11T00:00:00"/>
        <d v="2024-12-10T00:00:00"/>
        <d v="2024-11-10T00:00:00"/>
        <d v="2024-10-10T00:00:00"/>
        <d v="2024-09-10T00:00:00"/>
        <d v="2024-08-10T00:00:00"/>
        <d v="2024-07-10T00:00:00"/>
        <d v="2024-06-10T00:00:00"/>
        <d v="2024-05-10T00:00:00"/>
        <d v="2024-04-10T00:00:00"/>
        <d v="2024-03-10T00:00:00"/>
        <d v="2024-02-10T00:00:00"/>
        <d v="2024-01-10T00:00:00"/>
        <d v="2024-12-09T00:00:00"/>
        <d v="2024-11-09T00:00:00"/>
        <d v="2024-10-09T00:00:00"/>
        <d v="2024-09-09T00:00:00"/>
        <d v="2024-08-09T00:00:00"/>
        <d v="2024-07-09T00:00:00"/>
        <d v="2024-06-09T00:00:00"/>
        <d v="2024-05-09T00:00:00"/>
        <d v="2024-04-09T00:00:00"/>
        <d v="2024-03-09T00:00:00"/>
        <d v="2024-02-09T00:00:00"/>
        <d v="2024-01-09T00:00:00"/>
        <d v="2024-12-08T00:00:00"/>
        <d v="2024-11-08T00:00:00"/>
        <d v="2024-10-08T00:00:00"/>
        <d v="2024-09-08T00:00:00"/>
        <d v="2024-08-08T00:00:00"/>
        <d v="2024-07-08T00:00:00"/>
        <d v="2024-06-08T00:00:00"/>
        <d v="2024-05-08T00:00:00"/>
        <d v="2024-04-08T00:00:00"/>
        <d v="2024-03-08T00:00:00"/>
        <d v="2024-02-08T00:00:00"/>
        <d v="2024-01-08T00:00:00"/>
        <d v="2024-12-07T00:00:00"/>
        <d v="2024-11-07T00:00:00"/>
        <d v="2024-10-07T00:00:00"/>
        <d v="2024-09-07T00:00:00"/>
        <d v="2024-08-07T00:00:00"/>
        <d v="2024-07-07T00:00:00"/>
        <d v="2024-06-07T00:00:00"/>
        <d v="2024-05-07T00:00:00"/>
        <d v="2024-04-07T00:00:00"/>
        <d v="2024-03-07T00:00:00"/>
        <d v="2024-02-07T00:00:00"/>
        <d v="2024-01-07T00:00:00"/>
        <d v="2024-12-06T00:00:00"/>
        <d v="2024-11-06T00:00:00"/>
        <d v="2024-10-06T00:00:00"/>
        <d v="2024-09-06T00:00:00"/>
        <d v="2024-08-06T00:00:00"/>
        <d v="2024-07-06T00:00:00"/>
        <d v="2024-06-06T00:00:00"/>
        <d v="2024-05-06T00:00:00"/>
        <d v="2024-04-06T00:00:00"/>
        <d v="2024-03-06T00:00:00"/>
        <d v="2024-02-06T00:00:00"/>
        <d v="2024-01-06T00:00:00"/>
        <d v="2024-12-05T00:00:00"/>
        <d v="2024-11-05T00:00:00"/>
        <d v="2024-10-05T00:00:00"/>
        <d v="2024-09-05T00:00:00"/>
        <d v="2024-08-05T00:00:00"/>
        <d v="2024-07-05T00:00:00"/>
        <d v="2024-06-05T00:00:00"/>
        <d v="2024-05-05T00:00:00"/>
        <d v="2024-04-05T00:00:00"/>
        <d v="2024-03-05T00:00:00"/>
        <d v="2024-02-05T00:00:00"/>
        <d v="2024-01-05T00:00:00"/>
        <d v="2024-12-04T00:00:00"/>
        <d v="2024-11-04T00:00:00"/>
        <d v="2024-10-04T00:00:00"/>
        <d v="2024-09-04T00:00:00"/>
        <d v="2024-08-04T00:00:00"/>
        <d v="2024-07-04T00:00:00"/>
        <d v="2024-06-04T00:00:00"/>
        <d v="2024-05-04T00:00:00"/>
        <d v="2024-04-04T00:00:00"/>
        <d v="2024-03-04T00:00:00"/>
        <d v="2024-02-04T00:00:00"/>
        <d v="2024-01-04T00:00:00"/>
        <d v="2024-12-03T00:00:00"/>
        <d v="2024-11-03T00:00:00"/>
        <d v="2024-10-03T00:00:00"/>
        <d v="2024-09-03T00:00:00"/>
        <d v="2024-08-03T00:00:00"/>
        <d v="2024-07-03T00:00:00"/>
        <d v="2024-06-03T00:00:00"/>
        <d v="2024-05-03T00:00:00"/>
        <d v="2024-04-03T00:00:00"/>
        <d v="2024-03-03T00:00:00"/>
        <d v="2024-02-03T00:00:00"/>
        <d v="2024-01-03T00:00:00"/>
        <d v="2024-12-02T00:00:00"/>
        <d v="2024-11-02T00:00:00"/>
        <d v="2024-10-02T00:00:00"/>
        <d v="2024-09-02T00:00:00"/>
        <d v="2024-08-02T00:00:00"/>
        <d v="2024-07-02T00:00:00"/>
        <d v="2024-06-02T00:00:00"/>
        <d v="2024-05-02T00:00:00"/>
        <d v="2024-04-02T00:00:00"/>
        <d v="2024-03-02T00:00:00"/>
        <d v="2024-02-02T00:00:00"/>
        <d v="2024-01-02T00:00:00"/>
        <d v="2024-12-01T00:00:00"/>
        <d v="2024-11-01T00:00:00"/>
        <d v="2024-10-01T00:00:00"/>
        <d v="2024-09-01T00:00:00"/>
        <d v="2024-08-01T00:00:00"/>
        <d v="2024-07-01T00:00:00"/>
        <d v="2024-06-01T00:00:00"/>
        <d v="2024-05-01T00:00:00"/>
        <d v="2024-04-01T00:00:00"/>
        <d v="2024-03-01T00:00:00"/>
        <d v="2024-02-01T00:00:00"/>
        <d v="2024-01-01T00:00:00"/>
      </sharedItems>
      <fieldGroup par="11" base="1">
        <rangePr groupBy="days" startDate="2024-01-01T00:00:00" endDate="2024-12-23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23/2024"/>
        </groupItems>
      </fieldGroup>
    </cacheField>
    <cacheField name="Monthly" numFmtId="16">
      <sharedItems count="12">
        <s v="September"/>
        <s v="August"/>
        <s v="July"/>
        <s v="June"/>
        <s v="May"/>
        <s v="April"/>
        <s v="March"/>
        <s v="Febraury"/>
        <s v="January"/>
        <s v="December"/>
        <s v="November"/>
        <s v="October"/>
      </sharedItems>
    </cacheField>
    <cacheField name="Year" numFmtId="0">
      <sharedItems containsSemiMixedTypes="0" containsString="0" containsNumber="1" containsInteger="1" minValue="2001" maxValue="2023" count="23">
        <n v="2023"/>
        <n v="2022"/>
        <n v="2021"/>
        <n v="2020"/>
        <n v="2019"/>
        <n v="2018"/>
        <n v="2017"/>
        <n v="2016"/>
        <n v="2015"/>
        <n v="2014"/>
        <n v="2013"/>
        <n v="2012"/>
        <n v="2011"/>
        <n v="2010"/>
        <n v="2009"/>
        <n v="2008"/>
        <n v="2007"/>
        <n v="2006"/>
        <n v="2005"/>
        <n v="2004"/>
        <n v="2003"/>
        <n v="2002"/>
        <n v="2001"/>
      </sharedItems>
    </cacheField>
    <cacheField name="all fuels (utility-scale) thousand megawatthours" numFmtId="165">
      <sharedItems containsSemiMixedTypes="0" containsString="0" containsNumber="1" minValue="45435" maxValue="425611.3284"/>
    </cacheField>
    <cacheField name="coal thousand megawatthours" numFmtId="164">
      <sharedItems containsSemiMixedTypes="0" containsString="0" containsNumber="1" minValue="40078.668019999997" maxValue="190134.81630000001"/>
    </cacheField>
    <cacheField name="natural gas thousand megawatthours" numFmtId="165">
      <sharedItems containsSemiMixedTypes="0" containsString="0" containsNumber="1" minValue="37966.927000000003" maxValue="200506.7592"/>
    </cacheField>
    <cacheField name="nuclear thousand megawatthours" numFmtId="165">
      <sharedItems containsSemiMixedTypes="0" containsString="0" containsNumber="1" minValue="54547.338000000003" maxValue="74649.039999999994"/>
    </cacheField>
    <cacheField name="conventional hydroelectric thousand megawatthours" numFmtId="165">
      <sharedItems containsSemiMixedTypes="0" containsString="0" containsNumber="1" minValue="14367.41841" maxValue="32607.115140000002"/>
    </cacheField>
    <cacheField name="wind thousand megawatthours" numFmtId="165">
      <sharedItems containsSemiMixedTypes="0" containsString="0" containsNumber="1" minValue="389.25" maxValue="46167.094770000003"/>
    </cacheField>
    <cacheField name="all solar thousand megawatthours" numFmtId="165">
      <sharedItems containsSemiMixedTypes="0" containsString="0" containsNumber="1" minValue="0" maxValue="26538.557250000002"/>
    </cacheField>
    <cacheField name="Months" numFmtId="0" databaseField="0">
      <fieldGroup base="1">
        <rangePr groupBy="months" startDate="2024-01-01T00:00:00" endDate="2024-12-23T00:00:00"/>
        <groupItems count="14">
          <s v="&lt;01/01/2024"/>
          <s v="Jan"/>
          <s v="Feb"/>
          <s v="Mar"/>
          <s v="Apr"/>
          <s v="May"/>
          <s v="Jun"/>
          <s v="Jul"/>
          <s v="Aug"/>
          <s v="Sep"/>
          <s v="Oct"/>
          <s v="Nov"/>
          <s v="Dec"/>
          <s v="&gt;12/23/2024"/>
        </groupItems>
      </fieldGroup>
    </cacheField>
  </cacheFields>
  <extLst>
    <ext xmlns:x14="http://schemas.microsoft.com/office/spreadsheetml/2009/9/main" uri="{725AE2AE-9491-48be-B2B4-4EB974FC3084}">
      <x14:pivotCacheDefinition pivotCacheId="156457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3">
  <r>
    <n v="1"/>
    <x v="0"/>
    <x v="0"/>
    <x v="0"/>
    <n v="358136.2599"/>
    <n v="60005.675799999997"/>
    <n v="164466.35680000001"/>
    <n v="65559.710000000006"/>
    <n v="16496.040430000001"/>
    <n v="28193.291529999999"/>
    <n v="22192.58066"/>
  </r>
  <r>
    <n v="2"/>
    <x v="1"/>
    <x v="1"/>
    <x v="0"/>
    <n v="423934.2574"/>
    <n v="78184.500939999998"/>
    <n v="199993.0422"/>
    <n v="69744.023000000001"/>
    <n v="21145.866239999999"/>
    <n v="28504.166939999999"/>
    <n v="25350.266729999999"/>
  </r>
  <r>
    <n v="3"/>
    <x v="2"/>
    <x v="2"/>
    <x v="0"/>
    <n v="425611.3284"/>
    <n v="78909.856650000002"/>
    <n v="200506.7592"/>
    <n v="69887.588000000003"/>
    <n v="21237.808489999999"/>
    <n v="27867.909459999999"/>
    <n v="26538.557250000002"/>
  </r>
  <r>
    <n v="4"/>
    <x v="3"/>
    <x v="3"/>
    <x v="0"/>
    <n v="356672.3849"/>
    <n v="57697.751559999997"/>
    <n v="161692.7028"/>
    <n v="64965.076000000001"/>
    <n v="19470.632809999999"/>
    <n v="27505.93547"/>
    <n v="25034.486130000001"/>
  </r>
  <r>
    <n v="5"/>
    <x v="4"/>
    <x v="4"/>
    <x v="0"/>
    <n v="45435"/>
    <n v="43852.22406"/>
    <n v="137795.2922"/>
    <n v="61472.883000000002"/>
    <n v="27479.134129999999"/>
    <n v="32018.245920000001"/>
    <n v="24462.375100000001"/>
  </r>
  <r>
    <n v="6"/>
    <x v="5"/>
    <x v="5"/>
    <x v="0"/>
    <n v="299673.0993"/>
    <n v="40078.668019999997"/>
    <n v="120477.98420000001"/>
    <n v="56662.457999999999"/>
    <n v="17481.319800000001"/>
    <n v="43017.200570000001"/>
    <n v="21501.94859"/>
  </r>
  <r>
    <n v="7"/>
    <x v="6"/>
    <x v="6"/>
    <x v="0"/>
    <n v="329838.8224"/>
    <n v="50067.280789999997"/>
    <n v="132152.68799999999"/>
    <n v="62820.442999999999"/>
    <n v="20227.597570000002"/>
    <n v="44527.110260000001"/>
    <n v="18130.906190000002"/>
  </r>
  <r>
    <n v="8"/>
    <x v="7"/>
    <x v="7"/>
    <x v="0"/>
    <n v="309116.37929999997"/>
    <n v="46487.927739999999"/>
    <n v="123920.7292"/>
    <n v="60806.857000000004"/>
    <n v="18682.485690000001"/>
    <n v="42058.419020000001"/>
    <n v="13641.701719999999"/>
  </r>
  <r>
    <n v="9"/>
    <x v="8"/>
    <x v="8"/>
    <x v="0"/>
    <n v="347817.14549999998"/>
    <n v="61290.875099999997"/>
    <n v="137541.42079999999"/>
    <n v="70870.080000000002"/>
    <n v="22288.30082"/>
    <n v="39166.597699999998"/>
    <n v="11963.786690000001"/>
  </r>
  <r>
    <n v="10"/>
    <x v="9"/>
    <x v="9"/>
    <x v="1"/>
    <n v="360256.71509999997"/>
    <n v="73380.892290000003"/>
    <n v="140715.53260000001"/>
    <n v="69094.146999999997"/>
    <n v="20429.540860000001"/>
    <n v="38679.531940000001"/>
    <n v="10475.489949999999"/>
  </r>
  <r>
    <n v="11"/>
    <x v="10"/>
    <x v="10"/>
    <x v="1"/>
    <n v="321780.55979999999"/>
    <n v="56376.962930000002"/>
    <n v="127523.4363"/>
    <n v="62041.286999999997"/>
    <n v="17898.147669999998"/>
    <n v="41198.8465"/>
    <n v="12437.95751"/>
  </r>
  <r>
    <n v="12"/>
    <x v="11"/>
    <x v="11"/>
    <x v="1"/>
    <n v="313949.38540000003"/>
    <n v="54228.457219999997"/>
    <n v="133491.5392"/>
    <n v="58945.383000000002"/>
    <n v="14367.41841"/>
    <n v="32744.634150000002"/>
    <n v="16964.170770000001"/>
  </r>
  <r>
    <n v="13"/>
    <x v="12"/>
    <x v="0"/>
    <x v="1"/>
    <n v="351655.4"/>
    <n v="64998.319309999999"/>
    <n v="156947.8524"/>
    <n v="63733.186000000002"/>
    <n v="17026.147250000002"/>
    <n v="27331.133559999998"/>
    <n v="18830.906719999999"/>
  </r>
  <r>
    <n v="14"/>
    <x v="13"/>
    <x v="1"/>
    <x v="1"/>
    <n v="412133.76169999997"/>
    <n v="85214.649579999998"/>
    <n v="188859.63440000001"/>
    <n v="68896.917000000001"/>
    <n v="21132.94901"/>
    <n v="24718.4162"/>
    <n v="20697.201499999999"/>
  </r>
  <r>
    <n v="15"/>
    <x v="14"/>
    <x v="2"/>
    <x v="1"/>
    <n v="422975.65269999998"/>
    <n v="86414.970619999993"/>
    <n v="189042.15960000001"/>
    <n v="68856.918999999994"/>
    <n v="24567.454600000001"/>
    <n v="29474.97824"/>
    <n v="22203.830160000001"/>
  </r>
  <r>
    <n v="16"/>
    <x v="15"/>
    <x v="3"/>
    <x v="1"/>
    <n v="379134.47690000001"/>
    <n v="73463.103789999994"/>
    <n v="155517.0049"/>
    <n v="65715.42"/>
    <n v="25987.795180000001"/>
    <n v="33767.530680000003"/>
    <n v="22282.068309999999"/>
  </r>
  <r>
    <n v="17"/>
    <x v="16"/>
    <x v="4"/>
    <x v="1"/>
    <n v="342184.40580000001"/>
    <n v="62531.744379999996"/>
    <n v="127093.5551"/>
    <n v="63381.624490000002"/>
    <n v="23358.779559999999"/>
    <n v="42123.69758"/>
    <n v="21356.56223"/>
  </r>
  <r>
    <n v="18"/>
    <x v="17"/>
    <x v="5"/>
    <x v="1"/>
    <n v="303994.0502"/>
    <n v="55329.133540000003"/>
    <n v="105505.8211"/>
    <n v="55289.54"/>
    <n v="20065.836380000001"/>
    <n v="46167.094770000003"/>
    <n v="19073.03688"/>
  </r>
  <r>
    <n v="19"/>
    <x v="18"/>
    <x v="6"/>
    <x v="1"/>
    <n v="324530.85090000002"/>
    <n v="61018.773500000003"/>
    <n v="112477.2522"/>
    <n v="63153.701000000001"/>
    <n v="24436.41649"/>
    <n v="43030.54797"/>
    <n v="16815.693050000002"/>
  </r>
  <r>
    <n v="20"/>
    <x v="19"/>
    <x v="7"/>
    <x v="1"/>
    <n v="324311.0552"/>
    <n v="70966.377980000005"/>
    <n v="114945.4142"/>
    <n v="61852.177000000003"/>
    <n v="21320.568220000001"/>
    <n v="37644.626069999998"/>
    <n v="12743.878559999999"/>
  </r>
  <r>
    <n v="21"/>
    <x v="20"/>
    <x v="8"/>
    <x v="1"/>
    <n v="373765.91899999999"/>
    <n v="87588.226930000004"/>
    <n v="134947.5141"/>
    <n v="70576.875"/>
    <n v="24197.613440000001"/>
    <n v="37416.320509999998"/>
    <n v="11198.356379999999"/>
  </r>
  <r>
    <n v="22"/>
    <x v="21"/>
    <x v="9"/>
    <x v="2"/>
    <n v="337103.56089999998"/>
    <n v="60024.595849999998"/>
    <n v="127586.4301"/>
    <n v="70719.837"/>
    <n v="23561.87556"/>
    <n v="39849.027620000001"/>
    <n v="9061.0692999999992"/>
  </r>
  <r>
    <n v="23"/>
    <x v="22"/>
    <x v="10"/>
    <x v="2"/>
    <n v="314309.52059999999"/>
    <n v="57426.347280000002"/>
    <n v="122433.2592"/>
    <n v="62749.317999999999"/>
    <n v="19373.249660000001"/>
    <n v="35751.090629999999"/>
    <n v="11054.16073"/>
  </r>
  <r>
    <n v="24"/>
    <x v="23"/>
    <x v="11"/>
    <x v="2"/>
    <n v="320201.7781"/>
    <n v="62572.142699999997"/>
    <n v="131851.68150000001"/>
    <n v="58401.112000000001"/>
    <n v="17132.936229999999"/>
    <n v="32215.111440000001"/>
    <n v="13088.992260000001"/>
  </r>
  <r>
    <n v="25"/>
    <x v="24"/>
    <x v="0"/>
    <x v="2"/>
    <n v="347743.77490000002"/>
    <n v="78876.840169999996"/>
    <n v="138214.4087"/>
    <n v="64520.031000000003"/>
    <n v="17022.266520000001"/>
    <n v="28997.802899999999"/>
    <n v="15584.01297"/>
  </r>
  <r>
    <n v="26"/>
    <x v="25"/>
    <x v="1"/>
    <x v="2"/>
    <n v="412864.76750000002"/>
    <n v="101854.59880000001"/>
    <n v="172716.00520000001"/>
    <n v="69471.331000000006"/>
    <n v="20328.147229999999"/>
    <n v="27071.122039999998"/>
    <n v="16891.193960000001"/>
  </r>
  <r>
    <n v="27"/>
    <x v="26"/>
    <x v="2"/>
    <x v="2"/>
    <n v="405624.0906"/>
    <n v="101536.5367"/>
    <n v="170189.36309999999"/>
    <n v="68831.592999999993"/>
    <n v="22097.51226"/>
    <n v="21715.551510000001"/>
    <n v="17384.077379999999"/>
  </r>
  <r>
    <n v="28"/>
    <x v="27"/>
    <x v="3"/>
    <x v="2"/>
    <n v="373856.47759999998"/>
    <n v="87264.601720000006"/>
    <n v="149375.55549999999"/>
    <n v="66070.373000000007"/>
    <n v="23454.07921"/>
    <n v="26671.53368"/>
    <n v="17303.943800000001"/>
  </r>
  <r>
    <n v="29"/>
    <x v="28"/>
    <x v="4"/>
    <x v="2"/>
    <n v="320180.96139999997"/>
    <n v="63872.720480000004"/>
    <n v="114675.7916"/>
    <n v="63394.114999999998"/>
    <n v="23308.963960000001"/>
    <n v="33786.50791"/>
    <n v="17519.846659999999"/>
  </r>
  <r>
    <n v="30"/>
    <x v="29"/>
    <x v="5"/>
    <x v="2"/>
    <n v="293307.94439999998"/>
    <n v="53956.13351"/>
    <n v="107416.26790000001"/>
    <n v="57092.023999999998"/>
    <n v="19388.827809999999"/>
    <n v="36157.806759999999"/>
    <n v="15502.04998"/>
  </r>
  <r>
    <n v="31"/>
    <x v="30"/>
    <x v="6"/>
    <x v="2"/>
    <n v="311397.27590000001"/>
    <n v="61903.963880000003"/>
    <n v="107018.7113"/>
    <n v="63708.237999999998"/>
    <n v="21220.434079999999"/>
    <n v="39205.248019999999"/>
    <n v="13454.48883"/>
  </r>
  <r>
    <n v="32"/>
    <x v="31"/>
    <x v="7"/>
    <x v="2"/>
    <n v="323899.52889999998"/>
    <n v="87470.499930000005"/>
    <n v="111182.9149"/>
    <n v="62954.16"/>
    <n v="20136.509170000001"/>
    <n v="26715.500919999999"/>
    <n v="9269.5494099999996"/>
  </r>
  <r>
    <n v="33"/>
    <x v="32"/>
    <x v="8"/>
    <x v="2"/>
    <n v="349209.70890000003"/>
    <n v="81239.778909999994"/>
    <n v="126529.59849999999"/>
    <n v="71732.463000000003"/>
    <n v="24560.040659999999"/>
    <n v="30060.471399999999"/>
    <n v="8309.0646300000008"/>
  </r>
  <r>
    <n v="34"/>
    <x v="33"/>
    <x v="9"/>
    <x v="3"/>
    <n v="344523.41279999999"/>
    <n v="78587.628660000002"/>
    <n v="127863.1722"/>
    <n v="69870.978000000003"/>
    <n v="21507.847180000001"/>
    <n v="32010.64517"/>
    <n v="7580.3921899999996"/>
  </r>
  <r>
    <n v="35"/>
    <x v="34"/>
    <x v="10"/>
    <x v="3"/>
    <n v="301402.96370000002"/>
    <n v="61182.186390000003"/>
    <n v="109810.7803"/>
    <n v="61759.976999999999"/>
    <n v="20892.659169999999"/>
    <n v="33129.405100000004"/>
    <n v="8453.2857399999994"/>
  </r>
  <r>
    <n v="36"/>
    <x v="35"/>
    <x v="11"/>
    <x v="3"/>
    <n v="313703.4388"/>
    <n v="59804.589039999999"/>
    <n v="131412.57889999999"/>
    <n v="59362.464999999997"/>
    <n v="18810.4061"/>
    <n v="28822.662680000001"/>
    <n v="10395.326929999999"/>
  </r>
  <r>
    <n v="37"/>
    <x v="36"/>
    <x v="0"/>
    <x v="3"/>
    <n v="333493.0367"/>
    <n v="68406.745339999994"/>
    <n v="141397.45499999999"/>
    <n v="65727.316999999995"/>
    <n v="18678.80991"/>
    <n v="23185.97755"/>
    <n v="11453.82366"/>
  </r>
  <r>
    <n v="38"/>
    <x v="37"/>
    <x v="1"/>
    <x v="3"/>
    <n v="398535.59240000002"/>
    <n v="91145.411189999999"/>
    <n v="173644.41699999999"/>
    <n v="68982.187000000005"/>
    <n v="23283.557700000001"/>
    <n v="23029.331900000001"/>
    <n v="13513.9375"/>
  </r>
  <r>
    <n v="39"/>
    <x v="38"/>
    <x v="2"/>
    <x v="3"/>
    <n v="409871.26"/>
    <n v="89709.482619999995"/>
    <n v="181568.06359999999"/>
    <n v="69385.440000000002"/>
    <n v="26741.779470000001"/>
    <n v="22866.198209999999"/>
    <n v="15015.04895"/>
  </r>
  <r>
    <n v="40"/>
    <x v="39"/>
    <x v="3"/>
    <x v="3"/>
    <n v="351967.18979999999"/>
    <n v="65283.169929999996"/>
    <n v="143055.4234"/>
    <n v="67205.082999999999"/>
    <n v="27999.383699999998"/>
    <n v="30212.40523"/>
    <n v="13923.045819999999"/>
  </r>
  <r>
    <n v="41"/>
    <x v="40"/>
    <x v="4"/>
    <x v="3"/>
    <n v="304836.82579999999"/>
    <n v="46526.626320000003"/>
    <n v="117185.64599999999"/>
    <n v="64337.97"/>
    <n v="29976.160510000002"/>
    <n v="28377.505359999999"/>
    <n v="13920.70376"/>
  </r>
  <r>
    <n v="42"/>
    <x v="41"/>
    <x v="5"/>
    <x v="3"/>
    <n v="279846.21380000003"/>
    <n v="40675.201979999998"/>
    <n v="110563.81510000001"/>
    <n v="59170.016000000003"/>
    <n v="23194.354660000001"/>
    <n v="29752.22898"/>
    <n v="11736.477730000001"/>
  </r>
  <r>
    <n v="43"/>
    <x v="42"/>
    <x v="6"/>
    <x v="3"/>
    <n v="309869.6961"/>
    <n v="50730.628470000003"/>
    <n v="126186.58010000001"/>
    <n v="63997.21"/>
    <n v="23823.017479999999"/>
    <n v="29319.782930000001"/>
    <n v="9773.5016599999999"/>
  </r>
  <r>
    <n v="44"/>
    <x v="43"/>
    <x v="7"/>
    <x v="3"/>
    <n v="319698.10629999998"/>
    <n v="56201.467790000002"/>
    <n v="128017.92849999999"/>
    <n v="65910.573999999993"/>
    <n v="25868.06177"/>
    <n v="29110.49454"/>
    <n v="8184.1358700000001"/>
  </r>
  <r>
    <n v="45"/>
    <x v="44"/>
    <x v="8"/>
    <x v="3"/>
    <n v="342019.10950000002"/>
    <n v="65139.75937"/>
    <n v="136083.78"/>
    <n v="74169.645999999993"/>
    <n v="24497.857179999999"/>
    <n v="28121.411380000001"/>
    <n v="6771.4148500000001"/>
  </r>
  <r>
    <n v="46"/>
    <x v="45"/>
    <x v="9"/>
    <x v="4"/>
    <n v="338536.15840000001"/>
    <n v="72580.736059999996"/>
    <n v="131973.4283"/>
    <n v="73073.574999999997"/>
    <n v="21478.181359999999"/>
    <n v="26643.839830000001"/>
    <n v="5499.8330999999998"/>
  </r>
  <r>
    <n v="47"/>
    <x v="46"/>
    <x v="10"/>
    <x v="4"/>
    <n v="315897.35200000001"/>
    <n v="75549.338570000007"/>
    <n v="117958.726"/>
    <n v="64125.425000000003"/>
    <n v="20217.597330000001"/>
    <n v="25184.35888"/>
    <n v="6591.5459300000002"/>
  </r>
  <r>
    <n v="48"/>
    <x v="47"/>
    <x v="11"/>
    <x v="4"/>
    <n v="320517.64480000001"/>
    <n v="66777.230930000005"/>
    <n v="131113.378"/>
    <n v="62032.622000000003"/>
    <n v="18305.812910000001"/>
    <n v="27624.5193"/>
    <n v="8925.9946799999998"/>
  </r>
  <r>
    <n v="49"/>
    <x v="48"/>
    <x v="0"/>
    <x v="4"/>
    <n v="360759.56929999997"/>
    <n v="85706.691959999996"/>
    <n v="149938.1323"/>
    <n v="66063.58"/>
    <n v="18525.759989999999"/>
    <n v="24513.467860000001"/>
    <n v="10022.198060000001"/>
  </r>
  <r>
    <n v="50"/>
    <x v="49"/>
    <x v="1"/>
    <x v="4"/>
    <n v="401731.65460000001"/>
    <n v="94039.706359999996"/>
    <n v="175270.2476"/>
    <n v="71910.683999999994"/>
    <n v="22578.667519999999"/>
    <n v="19978.030729999999"/>
    <n v="11487.907010000001"/>
  </r>
  <r>
    <n v="51"/>
    <x v="50"/>
    <x v="2"/>
    <x v="4"/>
    <n v="410364.89140000002"/>
    <n v="100770.78539999999"/>
    <n v="172281.64499999999"/>
    <n v="72198.595000000001"/>
    <n v="24875.398440000001"/>
    <n v="22100.72207"/>
    <n v="11892.78073"/>
  </r>
  <r>
    <n v="52"/>
    <x v="51"/>
    <x v="3"/>
    <x v="4"/>
    <n v="353239.35489999998"/>
    <n v="78539.504260000002"/>
    <n v="138087.41870000001"/>
    <n v="68804.879000000001"/>
    <n v="28077.763080000001"/>
    <n v="22445.97049"/>
    <n v="11575.14488"/>
  </r>
  <r>
    <n v="53"/>
    <x v="52"/>
    <x v="4"/>
    <x v="4"/>
    <n v="330660.82270000002"/>
    <n v="71884.625249999997"/>
    <n v="117296.649"/>
    <n v="67123.546000000002"/>
    <n v="31982.041550000002"/>
    <n v="25779.38696"/>
    <n v="10710.6803"/>
  </r>
  <r>
    <n v="54"/>
    <x v="53"/>
    <x v="5"/>
    <x v="4"/>
    <n v="296952.61139999999"/>
    <n v="59922.459690000003"/>
    <n v="104348.6321"/>
    <n v="60580.927000000003"/>
    <n v="27820.176800000001"/>
    <n v="28915.30603"/>
    <n v="9997.2463000000007"/>
  </r>
  <r>
    <n v="55"/>
    <x v="54"/>
    <x v="6"/>
    <x v="4"/>
    <n v="326903.25260000001"/>
    <n v="78351.619890000002"/>
    <n v="116059.1462"/>
    <n v="65079.690999999999"/>
    <n v="26333.98533"/>
    <n v="25772.67842"/>
    <n v="8812.8846099999992"/>
  </r>
  <r>
    <n v="56"/>
    <x v="55"/>
    <x v="7"/>
    <x v="4"/>
    <n v="315281.73220000003"/>
    <n v="79929.408809999994"/>
    <n v="112397.15919999999"/>
    <n v="64714.894"/>
    <n v="22880.537779999999"/>
    <n v="22622.753420000001"/>
    <n v="5894.6472400000002"/>
  </r>
  <r>
    <n v="57"/>
    <x v="56"/>
    <x v="8"/>
    <x v="4"/>
    <n v="359728.83510000003"/>
    <n v="100904.7043"/>
    <n v="121808.2773"/>
    <n v="73700.843999999997"/>
    <n v="24797.808420000001"/>
    <n v="24301.449499999999"/>
    <n v="5483.4066199999997"/>
  </r>
  <r>
    <n v="58"/>
    <x v="57"/>
    <x v="9"/>
    <x v="5"/>
    <n v="342292.23259999999"/>
    <n v="100318.6001"/>
    <n v="109955.0966"/>
    <n v="71657.288"/>
    <n v="22797.16131"/>
    <n v="24306.28369"/>
    <n v="4884.5128100000002"/>
  </r>
  <r>
    <n v="59"/>
    <x v="58"/>
    <x v="10"/>
    <x v="5"/>
    <n v="322466.03379999998"/>
    <n v="92818.593720000004"/>
    <n v="108265.012"/>
    <n v="63954.37"/>
    <n v="21912.71643"/>
    <n v="22015.733899999999"/>
    <n v="5648.0471299999999"/>
  </r>
  <r>
    <n v="60"/>
    <x v="59"/>
    <x v="11"/>
    <x v="5"/>
    <n v="325070.15010000003"/>
    <n v="87263.627359999999"/>
    <n v="123280.44650000001"/>
    <n v="59396.904999999999"/>
    <n v="19548.190920000001"/>
    <n v="21193.898010000001"/>
    <n v="7361.4663700000001"/>
  </r>
  <r>
    <n v="61"/>
    <x v="60"/>
    <x v="0"/>
    <x v="5"/>
    <n v="356557.95970000001"/>
    <n v="96543.992389999999"/>
    <n v="142085.1857"/>
    <n v="64724.752999999997"/>
    <n v="19165.620800000001"/>
    <n v="18519.670630000001"/>
    <n v="8635.2346199999993"/>
  </r>
  <r>
    <n v="62"/>
    <x v="61"/>
    <x v="1"/>
    <x v="5"/>
    <n v="408352.14970000001"/>
    <n v="115129.45570000001"/>
    <n v="162000.63399999999"/>
    <n v="72282.467000000004"/>
    <n v="22016.905360000001"/>
    <n v="19846.436989999998"/>
    <n v="9712.3076999999994"/>
  </r>
  <r>
    <n v="63"/>
    <x v="62"/>
    <x v="2"/>
    <x v="5"/>
    <n v="411616.68569999997"/>
    <n v="115376.37639999999"/>
    <n v="165075.42619999999"/>
    <n v="72456.009000000005"/>
    <n v="25099.52896"/>
    <n v="16446.574390000002"/>
    <n v="9901.2959800000008"/>
  </r>
  <r>
    <n v="64"/>
    <x v="63"/>
    <x v="3"/>
    <x v="5"/>
    <n v="372145.08429999999"/>
    <n v="101503.4267"/>
    <n v="131085.723"/>
    <n v="69687.555999999997"/>
    <n v="27597.48847"/>
    <n v="24702.855930000002"/>
    <n v="10473.77801"/>
  </r>
  <r>
    <n v="65"/>
    <x v="64"/>
    <x v="4"/>
    <x v="5"/>
    <n v="339228.26160000003"/>
    <n v="85227.3"/>
    <n v="115564.63830000001"/>
    <n v="67320.248000000007"/>
    <n v="30444.28385"/>
    <n v="23953.127659999998"/>
    <n v="9860.2219600000008"/>
  </r>
  <r>
    <n v="66"/>
    <x v="65"/>
    <x v="5"/>
    <x v="5"/>
    <n v="301056.94540000003"/>
    <n v="73346.006429999994"/>
    <n v="98671.585269999996"/>
    <n v="59133.154999999999"/>
    <n v="28115.15452"/>
    <n v="26430.857179999999"/>
    <n v="8796.4382499999992"/>
  </r>
  <r>
    <n v="67"/>
    <x v="66"/>
    <x v="6"/>
    <x v="5"/>
    <n v="321765.18969999999"/>
    <n v="80625.662540000005"/>
    <n v="106742.0159"/>
    <n v="67032.656000000003"/>
    <n v="25860.603999999999"/>
    <n v="26463.70391"/>
    <n v="7490.1961799999999"/>
  </r>
  <r>
    <n v="68"/>
    <x v="67"/>
    <x v="7"/>
    <x v="5"/>
    <n v="307057.65749999997"/>
    <n v="82050.182409999994"/>
    <n v="98675.285699999993"/>
    <n v="64790.03"/>
    <n v="24902.257580000001"/>
    <n v="23189.489239999999"/>
    <n v="5662.7551000000003"/>
  </r>
  <r>
    <n v="69"/>
    <x v="68"/>
    <x v="8"/>
    <x v="5"/>
    <n v="373379.35269999999"/>
    <n v="119284.11470000001"/>
    <n v="110441.98209999999"/>
    <n v="74649.039999999994"/>
    <n v="25064.07663"/>
    <n v="25598.822199999999"/>
    <n v="4938.335"/>
  </r>
  <r>
    <n v="70"/>
    <x v="69"/>
    <x v="9"/>
    <x v="6"/>
    <n v="350563.35930000001"/>
    <n v="106545.3667"/>
    <n v="111553.28599999999"/>
    <n v="73699.572"/>
    <n v="22247.841639999999"/>
    <n v="22200.680980000001"/>
    <n v="4506.8584700000001"/>
  </r>
  <r>
    <n v="71"/>
    <x v="70"/>
    <x v="10"/>
    <x v="6"/>
    <n v="308188.68229999999"/>
    <n v="90986.339240000001"/>
    <n v="95072.306760000007"/>
    <n v="66617.853000000003"/>
    <n v="19888.334019999998"/>
    <n v="22614.8668"/>
    <n v="4769.85448"/>
  </r>
  <r>
    <n v="72"/>
    <x v="71"/>
    <x v="11"/>
    <x v="6"/>
    <n v="318731.20110000001"/>
    <n v="89775.523650000003"/>
    <n v="106895.1991"/>
    <n v="65994.785000000003"/>
    <n v="17698.17945"/>
    <n v="24368.70291"/>
    <n v="6639.6077500000001"/>
  </r>
  <r>
    <n v="73"/>
    <x v="72"/>
    <x v="0"/>
    <x v="6"/>
    <n v="336003.83610000001"/>
    <n v="98202.046109999996"/>
    <n v="118131.7052"/>
    <n v="68097.918000000005"/>
    <n v="19151.755379999999"/>
    <n v="17911.774740000001"/>
    <n v="7284.8208800000002"/>
  </r>
  <r>
    <n v="74"/>
    <x v="73"/>
    <x v="1"/>
    <x v="6"/>
    <n v="384837.27630000003"/>
    <n v="119488.3849"/>
    <n v="141307.82810000001"/>
    <n v="72384.217999999993"/>
    <n v="22033.855739999999"/>
    <n v="13878.84827"/>
    <n v="7848.1728800000001"/>
  </r>
  <r>
    <n v="75"/>
    <x v="74"/>
    <x v="2"/>
    <x v="6"/>
    <n v="404537.0098"/>
    <n v="127697.82030000001"/>
    <n v="147041.80249999999"/>
    <n v="71314.218999999997"/>
    <n v="26598.246510000001"/>
    <n v="16119.99604"/>
    <n v="8123.7517900000003"/>
  </r>
  <r>
    <n v="76"/>
    <x v="75"/>
    <x v="3"/>
    <x v="6"/>
    <n v="358630.10220000002"/>
    <n v="107508.3222"/>
    <n v="117351.4929"/>
    <n v="67010.782000000007"/>
    <n v="30575.295590000002"/>
    <n v="20141.74696"/>
    <n v="8602.1501100000005"/>
  </r>
  <r>
    <n v="77"/>
    <x v="76"/>
    <x v="4"/>
    <x v="6"/>
    <n v="323494.02169999998"/>
    <n v="92776.54135"/>
    <n v="98074.116240000003"/>
    <n v="61312.752999999997"/>
    <n v="32607.115140000002"/>
    <n v="23067.638559999999"/>
    <n v="8208.2150199999996"/>
  </r>
  <r>
    <n v="78"/>
    <x v="77"/>
    <x v="5"/>
    <x v="6"/>
    <n v="295461.51819999999"/>
    <n v="81335.313099999999"/>
    <n v="88562.369590000002"/>
    <n v="56743.351999999999"/>
    <n v="29409.465629999999"/>
    <n v="25377.94296"/>
    <n v="7101.8035200000004"/>
  </r>
  <r>
    <n v="79"/>
    <x v="78"/>
    <x v="6"/>
    <x v="6"/>
    <n v="319469.28009999997"/>
    <n v="89364.620269999999"/>
    <n v="95214.199710000001"/>
    <n v="65093.2"/>
    <n v="29613.194630000002"/>
    <n v="25730.616720000002"/>
    <n v="6486.54205"/>
  </r>
  <r>
    <n v="80"/>
    <x v="79"/>
    <x v="7"/>
    <x v="6"/>
    <n v="291112.63809999998"/>
    <n v="86822.189859999999"/>
    <n v="82836.974839999995"/>
    <n v="63560.370999999999"/>
    <n v="23881.764589999999"/>
    <n v="22091.109270000001"/>
    <n v="4135.3538600000002"/>
  </r>
  <r>
    <n v="81"/>
    <x v="80"/>
    <x v="8"/>
    <x v="6"/>
    <n v="344413.96970000002"/>
    <n v="115332.8083"/>
    <n v="95661.247080000001"/>
    <n v="73120.611999999994"/>
    <n v="26627.88134"/>
    <n v="20798.77101"/>
    <n v="3570.0167099999999"/>
  </r>
  <r>
    <n v="82"/>
    <x v="81"/>
    <x v="9"/>
    <x v="7"/>
    <n v="345389.34350000002"/>
    <n v="118746.8419"/>
    <n v="96416.065279999995"/>
    <n v="71662.429000000004"/>
    <n v="22527.76456"/>
    <n v="23145.524740000001"/>
    <n v="3590.6686100000002"/>
  </r>
  <r>
    <n v="83"/>
    <x v="82"/>
    <x v="10"/>
    <x v="7"/>
    <n v="297065.26079999999"/>
    <n v="86940.462409999993"/>
    <n v="93950.832500000004"/>
    <n v="65178.775999999998"/>
    <n v="18808.26528"/>
    <n v="19405.642110000001"/>
    <n v="4023.9886999999999"/>
  </r>
  <r>
    <n v="84"/>
    <x v="83"/>
    <x v="11"/>
    <x v="7"/>
    <n v="312939.7279"/>
    <n v="99193.943669999993"/>
    <n v="102897.98609999999"/>
    <n v="60733.343000000001"/>
    <n v="17338.856540000001"/>
    <n v="20335.389780000001"/>
    <n v="4743.2876900000001"/>
  </r>
  <r>
    <n v="85"/>
    <x v="84"/>
    <x v="0"/>
    <x v="7"/>
    <n v="351560.04379999998"/>
    <n v="114137.7683"/>
    <n v="125683.45080000001"/>
    <n v="65448.175999999999"/>
    <n v="16367.68403"/>
    <n v="16403.640169999999"/>
    <n v="5370.4476699999996"/>
  </r>
  <r>
    <n v="86"/>
    <x v="85"/>
    <x v="1"/>
    <x v="7"/>
    <n v="409861.386"/>
    <n v="135634.73329999999"/>
    <n v="154926.0252"/>
    <n v="71526.404999999999"/>
    <n v="19569.549139999999"/>
    <n v="13589.326150000001"/>
    <n v="5910.8280500000001"/>
  </r>
  <r>
    <n v="87"/>
    <x v="86"/>
    <x v="2"/>
    <x v="7"/>
    <n v="412043.3651"/>
    <n v="136316.43400000001"/>
    <n v="151716.16399999999"/>
    <n v="70349.346999999994"/>
    <n v="21455.320930000002"/>
    <n v="17618.357120000001"/>
    <n v="5945.0771599999998"/>
  </r>
  <r>
    <n v="88"/>
    <x v="87"/>
    <x v="3"/>
    <x v="7"/>
    <n v="367903.54180000001"/>
    <n v="116034.3841"/>
    <n v="131522.99710000001"/>
    <n v="67175.323999999993"/>
    <n v="23236.867389999999"/>
    <n v="16303.4413"/>
    <n v="5401.2649300000003"/>
  </r>
  <r>
    <n v="89"/>
    <x v="88"/>
    <x v="4"/>
    <x v="7"/>
    <n v="316866.99239999999"/>
    <n v="81694.510250000007"/>
    <n v="110518.5333"/>
    <n v="66576.493000000002"/>
    <n v="25486.381430000001"/>
    <n v="18847.898669999999"/>
    <n v="5304.1748399999997"/>
  </r>
  <r>
    <n v="90"/>
    <x v="89"/>
    <x v="5"/>
    <x v="7"/>
    <n v="292986.59759999998"/>
    <n v="72112.861900000004"/>
    <n v="98973.799299999999"/>
    <n v="62731.845000000001"/>
    <n v="25878.028780000001"/>
    <n v="20799.303449999999"/>
    <n v="4582.6185299999997"/>
  </r>
  <r>
    <n v="91"/>
    <x v="90"/>
    <x v="6"/>
    <x v="7"/>
    <n v="304427.42190000002"/>
    <n v="72172.526809999996"/>
    <n v="103933.1226"/>
    <n v="66148.894"/>
    <n v="27389.877199999999"/>
    <n v="21939.409329999999"/>
    <n v="4142.5921500000004"/>
  </r>
  <r>
    <n v="92"/>
    <x v="91"/>
    <x v="7"/>
    <x v="7"/>
    <n v="313816.40029999998"/>
    <n v="92704.807969999994"/>
    <n v="98688.199080000006"/>
    <n v="65638.141000000003"/>
    <n v="24139.015479999998"/>
    <n v="20138.227800000001"/>
    <n v="3386.1361299999999"/>
  </r>
  <r>
    <n v="93"/>
    <x v="92"/>
    <x v="8"/>
    <x v="7"/>
    <n v="352713.7194"/>
    <n v="113459.3798"/>
    <n v="110043.7467"/>
    <n v="72524.774999999994"/>
    <n v="25614.54233"/>
    <n v="18466.40151"/>
    <n v="2465.4073199999998"/>
  </r>
  <r>
    <n v="94"/>
    <x v="93"/>
    <x v="9"/>
    <x v="8"/>
    <n v="324536.12359999999"/>
    <n v="89495.072839999993"/>
    <n v="109892.1029"/>
    <n v="69633.664000000004"/>
    <n v="23165.561949999999"/>
    <n v="20098.372770000002"/>
    <n v="2483.8589299999999"/>
  </r>
  <r>
    <n v="95"/>
    <x v="94"/>
    <x v="10"/>
    <x v="8"/>
    <n v="300779.39429999999"/>
    <n v="87227.136029999994"/>
    <n v="102368.84179999999"/>
    <n v="60263.940999999999"/>
    <n v="19337.830880000001"/>
    <n v="19681.715639999999"/>
    <n v="2711.70957"/>
  </r>
  <r>
    <n v="96"/>
    <x v="95"/>
    <x v="11"/>
    <x v="8"/>
    <n v="312210.41570000001"/>
    <n v="96758.504149999993"/>
    <n v="110109.753"/>
    <n v="60570.921000000002"/>
    <n v="16630.401549999999"/>
    <n v="16380.03853"/>
    <n v="3107.2873300000001"/>
  </r>
  <r>
    <n v="97"/>
    <x v="96"/>
    <x v="0"/>
    <x v="8"/>
    <n v="350190.22629999998"/>
    <n v="117985.63219999999"/>
    <n v="123110.8314"/>
    <n v="66476.372000000003"/>
    <n v="16094.1224"/>
    <n v="13971.566510000001"/>
    <n v="3546.77556"/>
  </r>
  <r>
    <n v="98"/>
    <x v="97"/>
    <x v="1"/>
    <x v="8"/>
    <n v="392241.71850000002"/>
    <n v="134670.3089"/>
    <n v="139215.8854"/>
    <n v="72415.351999999999"/>
    <n v="19122.10511"/>
    <n v="13080.02756"/>
    <n v="4155.6015699999998"/>
  </r>
  <r>
    <n v="99"/>
    <x v="98"/>
    <x v="2"/>
    <x v="8"/>
    <n v="400534.56760000001"/>
    <n v="139099.86859999999"/>
    <n v="141241.2463"/>
    <n v="71412.176000000007"/>
    <n v="21014.221440000001"/>
    <n v="13675.44937"/>
    <n v="4113.74514"/>
  </r>
  <r>
    <n v="100"/>
    <x v="99"/>
    <x v="3"/>
    <x v="8"/>
    <n v="362493.06640000001"/>
    <n v="125673.1137"/>
    <n v="121567.8112"/>
    <n v="68516.164999999994"/>
    <n v="20414.083999999999"/>
    <n v="13421.26619"/>
    <n v="3965.6117199999999"/>
  </r>
  <r>
    <n v="101"/>
    <x v="100"/>
    <x v="4"/>
    <x v="8"/>
    <n v="322189.10139999999"/>
    <n v="104584.5267"/>
    <n v="101624.69749999999"/>
    <n v="65826.524999999994"/>
    <n v="20125.4156"/>
    <n v="17151.34131"/>
    <n v="3897.9855600000001"/>
  </r>
  <r>
    <n v="102"/>
    <x v="101"/>
    <x v="5"/>
    <x v="8"/>
    <n v="294177.18729999999"/>
    <n v="88989.142500000002"/>
    <n v="92855.546239999996"/>
    <n v="59784.495000000003"/>
    <n v="22470.97723"/>
    <n v="17867.14921"/>
    <n v="3642.6464099999998"/>
  </r>
  <r>
    <n v="103"/>
    <x v="102"/>
    <x v="6"/>
    <x v="8"/>
    <n v="324313.5171"/>
    <n v="108487.5386"/>
    <n v="99550.144979999997"/>
    <n v="64546.798999999999"/>
    <n v="24280.904760000001"/>
    <n v="15307.92894"/>
    <n v="3205.8342600000001"/>
  </r>
  <r>
    <n v="104"/>
    <x v="103"/>
    <x v="7"/>
    <x v="8"/>
    <n v="334595.61099999998"/>
    <n v="126976.83199999999"/>
    <n v="91440.168709999998"/>
    <n v="63461.493000000002"/>
    <n v="22286.076010000001"/>
    <n v="14921.545340000001"/>
    <n v="2299.3183600000002"/>
  </r>
  <r>
    <n v="105"/>
    <x v="104"/>
    <x v="8"/>
    <x v="8"/>
    <n v="360452.8432"/>
    <n v="132450.52069999999"/>
    <n v="101690.9734"/>
    <n v="74269.974000000002"/>
    <n v="24138.383900000001"/>
    <n v="15162.14633"/>
    <n v="1901.79647"/>
  </r>
  <r>
    <n v="106"/>
    <x v="105"/>
    <x v="9"/>
    <x v="9"/>
    <n v="337952.98060000001"/>
    <n v="124620.1162"/>
    <n v="91040.209900000002"/>
    <n v="73362.547999999995"/>
    <n v="22328.788619999999"/>
    <n v="14711.249470000001"/>
    <n v="1797.8125600000001"/>
  </r>
  <r>
    <n v="107"/>
    <x v="106"/>
    <x v="10"/>
    <x v="9"/>
    <n v="317491.36450000003"/>
    <n v="119127.4394"/>
    <n v="84355.856799999994"/>
    <n v="65140.184999999998"/>
    <n v="18624.92296"/>
    <n v="18866.928810000001"/>
    <n v="2171.44148"/>
  </r>
  <r>
    <n v="108"/>
    <x v="107"/>
    <x v="11"/>
    <x v="9"/>
    <n v="314518.00880000001"/>
    <n v="111295.9575"/>
    <n v="97684.69687"/>
    <n v="62390.987999999998"/>
    <n v="17159.21225"/>
    <n v="14507.93111"/>
    <n v="2681.80098"/>
  </r>
  <r>
    <n v="109"/>
    <x v="108"/>
    <x v="0"/>
    <x v="9"/>
    <n v="339882.66590000002"/>
    <n v="126110.3846"/>
    <n v="106583.6804"/>
    <n v="67534.5"/>
    <n v="16074.32674"/>
    <n v="11519.76842"/>
    <n v="2878.6212599999999"/>
  </r>
  <r>
    <n v="110"/>
    <x v="109"/>
    <x v="1"/>
    <x v="9"/>
    <n v="384336.56060000003"/>
    <n v="148451.62330000001"/>
    <n v="122350.0053"/>
    <n v="71128.745999999999"/>
    <n v="19807.24668"/>
    <n v="10170.520759999999"/>
    <n v="3018.6166899999998"/>
  </r>
  <r>
    <n v="111"/>
    <x v="110"/>
    <x v="2"/>
    <x v="9"/>
    <n v="385775.44990000001"/>
    <n v="149627.0576"/>
    <n v="115083.4461"/>
    <n v="71940.126000000004"/>
    <n v="24357.40238"/>
    <n v="12187.39242"/>
    <n v="2936.2266500000001"/>
  </r>
  <r>
    <n v="112"/>
    <x v="111"/>
    <x v="3"/>
    <x v="9"/>
    <n v="357840.17849999998"/>
    <n v="137576.9215"/>
    <n v="98469.556159999993"/>
    <n v="68138.232000000004"/>
    <n v="25743.877670000002"/>
    <n v="15798.81712"/>
    <n v="3023.8867"/>
  </r>
  <r>
    <n v="113"/>
    <x v="112"/>
    <x v="4"/>
    <x v="9"/>
    <n v="324719.30709999998"/>
    <n v="118785.8006"/>
    <n v="89120.782749999998"/>
    <n v="62947.43"/>
    <n v="26543.885109999999"/>
    <n v="15601.366840000001"/>
    <n v="2841.6664099999998"/>
  </r>
  <r>
    <n v="114"/>
    <x v="113"/>
    <x v="5"/>
    <x v="9"/>
    <n v="297628.2622"/>
    <n v="109280.5917"/>
    <n v="76784.849019999994"/>
    <n v="56384.588000000003"/>
    <n v="25439.906609999998"/>
    <n v="18635.549169999998"/>
    <n v="2475.5210200000001"/>
  </r>
  <r>
    <n v="115"/>
    <x v="114"/>
    <x v="6"/>
    <x v="9"/>
    <n v="331820.96919999999"/>
    <n v="136442.60130000001"/>
    <n v="78154.341149999993"/>
    <n v="62397.08"/>
    <n v="24257.129250000002"/>
    <n v="17735.882900000001"/>
    <n v="2224.1236600000002"/>
  </r>
  <r>
    <n v="116"/>
    <x v="115"/>
    <x v="7"/>
    <x v="9"/>
    <n v="324347.01620000001"/>
    <n v="143294.48749999999"/>
    <n v="75945.209959999993"/>
    <n v="62638.95"/>
    <n v="17396.128929999999"/>
    <n v="14008.660449999999"/>
    <n v="1498.8209300000001"/>
  </r>
  <r>
    <n v="117"/>
    <x v="116"/>
    <x v="8"/>
    <x v="9"/>
    <n v="377251.37839999999"/>
    <n v="157097.36859999999"/>
    <n v="91062.481969999993"/>
    <n v="73162.608999999997"/>
    <n v="21633.794669999999"/>
    <n v="17911.214329999999"/>
    <n v="1375.15155"/>
  </r>
  <r>
    <n v="118"/>
    <x v="117"/>
    <x v="9"/>
    <x v="10"/>
    <n v="353021.24770000001"/>
    <n v="141859.6654"/>
    <n v="92936.291299999997"/>
    <n v="71293.577999999994"/>
    <n v="21128.299180000002"/>
    <n v="13967.05881"/>
    <n v="0"/>
  </r>
  <r>
    <n v="119"/>
    <x v="118"/>
    <x v="10"/>
    <x v="10"/>
    <n v="314539.64189999999"/>
    <n v="120939.7298"/>
    <n v="84286.784920000006"/>
    <n v="64975.455999999998"/>
    <n v="17676.833839999999"/>
    <n v="15803.259679999999"/>
    <n v="0"/>
  </r>
  <r>
    <n v="120"/>
    <x v="119"/>
    <x v="11"/>
    <x v="10"/>
    <n v="314925.46250000002"/>
    <n v="120996.39290000001"/>
    <n v="88587.401509999996"/>
    <n v="63183.533000000003"/>
    <n v="17198.594140000001"/>
    <n v="13635.01809"/>
    <n v="0"/>
  </r>
  <r>
    <n v="121"/>
    <x v="120"/>
    <x v="0"/>
    <x v="10"/>
    <n v="340940.90159999998"/>
    <n v="133110.43729999999"/>
    <n v="102063.23330000001"/>
    <n v="65798.971000000005"/>
    <n v="16961.152300000002"/>
    <n v="11674.08115"/>
    <n v="0"/>
  </r>
  <r>
    <n v="122"/>
    <x v="121"/>
    <x v="1"/>
    <x v="10"/>
    <n v="385285.7452"/>
    <n v="149426.05290000001"/>
    <n v="121156.397"/>
    <n v="71344.379000000001"/>
    <n v="21633.315610000001"/>
    <n v="9633.8836800000008"/>
    <n v="0"/>
  </r>
  <r>
    <n v="123"/>
    <x v="122"/>
    <x v="2"/>
    <x v="10"/>
    <n v="394845.62079999998"/>
    <n v="152866.85269999999"/>
    <n v="120770.9808"/>
    <n v="70539.237999999998"/>
    <n v="27254.571499999998"/>
    <n v="11093.61355"/>
    <n v="0"/>
  </r>
  <r>
    <n v="124"/>
    <x v="123"/>
    <x v="3"/>
    <x v="10"/>
    <n v="356822.64720000001"/>
    <n v="138283.21599999999"/>
    <n v="99615.064310000002"/>
    <n v="66429.69"/>
    <n v="27384.066559999999"/>
    <n v="13748.10576"/>
    <n v="0"/>
  </r>
  <r>
    <n v="125"/>
    <x v="124"/>
    <x v="4"/>
    <x v="10"/>
    <n v="322155.64039999997"/>
    <n v="119512.5"/>
    <n v="83815.59186"/>
    <n v="62848.154999999999"/>
    <n v="28450.094109999998"/>
    <n v="16238.70213"/>
    <n v="0"/>
  </r>
  <r>
    <n v="126"/>
    <x v="125"/>
    <x v="5"/>
    <x v="10"/>
    <n v="299332.86829999997"/>
    <n v="111834.6825"/>
    <n v="78036.431819999998"/>
    <n v="56766.881999999998"/>
    <n v="25097.104739999999"/>
    <n v="17476.274290000001"/>
    <n v="0"/>
  </r>
  <r>
    <n v="127"/>
    <x v="126"/>
    <x v="6"/>
    <x v="10"/>
    <n v="325398.83399999997"/>
    <n v="130633.5604"/>
    <n v="84725.259189999997"/>
    <n v="62947.389000000003"/>
    <n v="20534.35802"/>
    <n v="15755.65337"/>
    <n v="0"/>
  </r>
  <r>
    <n v="128"/>
    <x v="127"/>
    <x v="7"/>
    <x v="10"/>
    <n v="309728.08"/>
    <n v="123546.8048"/>
    <n v="80283.073770000003"/>
    <n v="61483.385000000002"/>
    <n v="20418.46514"/>
    <n v="14075.590679999999"/>
    <n v="0"/>
  </r>
  <r>
    <n v="129"/>
    <x v="128"/>
    <x v="8"/>
    <x v="10"/>
    <n v="348967.37790000002"/>
    <n v="138104.8211"/>
    <n v="88559.050069999998"/>
    <n v="71405.816999999995"/>
    <n v="24828.527590000002"/>
    <n v="14738.50426"/>
    <n v="0"/>
  </r>
  <r>
    <n v="130"/>
    <x v="129"/>
    <x v="9"/>
    <x v="11"/>
    <n v="334634.74920000002"/>
    <n v="134078.90760000001"/>
    <n v="83989.097399999999"/>
    <n v="68583.668999999994"/>
    <n v="22984.352279999999"/>
    <n v="14523.51758"/>
    <n v="0"/>
  </r>
  <r>
    <n v="131"/>
    <x v="130"/>
    <x v="10"/>
    <x v="11"/>
    <n v="305975.85100000002"/>
    <n v="128727.06570000001"/>
    <n v="80169.461070000005"/>
    <n v="56712.756999999998"/>
    <n v="18733.319159999999"/>
    <n v="11648.496800000001"/>
    <n v="0"/>
  </r>
  <r>
    <n v="132"/>
    <x v="131"/>
    <x v="11"/>
    <x v="11"/>
    <n v="311651.93070000003"/>
    <n v="120999.3388"/>
    <n v="91725.370559999996"/>
    <n v="59743.218000000001"/>
    <n v="16501.696619999999"/>
    <n v="12635.90112"/>
    <n v="0"/>
  </r>
  <r>
    <n v="133"/>
    <x v="132"/>
    <x v="0"/>
    <x v="11"/>
    <n v="334585.56270000001"/>
    <n v="125588.6081"/>
    <n v="108012.30070000001"/>
    <n v="64510.881999999998"/>
    <n v="17603.964189999999"/>
    <n v="8789.8654600000009"/>
    <n v="0"/>
  </r>
  <r>
    <n v="134"/>
    <x v="133"/>
    <x v="1"/>
    <x v="11"/>
    <n v="395699.74920000002"/>
    <n v="152181.0552"/>
    <n v="131735.86439999999"/>
    <n v="69602.111000000004"/>
    <n v="23033.72581"/>
    <n v="8469.4189900000001"/>
    <n v="0"/>
  </r>
  <r>
    <n v="135"/>
    <x v="134"/>
    <x v="2"/>
    <x v="11"/>
    <n v="414641.21750000003"/>
    <n v="160450.26250000001"/>
    <n v="138862.85"/>
    <n v="69129.328999999998"/>
    <n v="26491.04579"/>
    <n v="8823.0830000000005"/>
    <n v="0"/>
  </r>
  <r>
    <n v="136"/>
    <x v="135"/>
    <x v="3"/>
    <x v="11"/>
    <n v="360825.38089999999"/>
    <n v="131261.0361"/>
    <n v="115597.50320000001"/>
    <n v="65140.084999999999"/>
    <n v="26657.662219999998"/>
    <n v="11972.15949"/>
    <n v="0"/>
  </r>
  <r>
    <n v="137"/>
    <x v="136"/>
    <x v="4"/>
    <x v="11"/>
    <n v="336516.15600000002"/>
    <n v="115982.64659999999"/>
    <n v="107351.81230000001"/>
    <n v="62081.445"/>
    <n v="28641.312239999999"/>
    <n v="12540.324269999999"/>
    <n v="0"/>
  </r>
  <r>
    <n v="138"/>
    <x v="137"/>
    <x v="5"/>
    <x v="11"/>
    <n v="295229.20490000001"/>
    <n v="96285.440669999996"/>
    <n v="94828.596369999999"/>
    <n v="55870.930999999997"/>
    <n v="26295.398420000001"/>
    <n v="12709.03261"/>
    <n v="0"/>
  </r>
  <r>
    <n v="139"/>
    <x v="138"/>
    <x v="6"/>
    <x v="11"/>
    <n v="309089.55209999997"/>
    <n v="105525.5468"/>
    <n v="92250.653269999995"/>
    <n v="61728.612999999998"/>
    <n v="25906.634249999999"/>
    <n v="14027.34496"/>
    <n v="0"/>
  </r>
  <r>
    <n v="140"/>
    <x v="139"/>
    <x v="7"/>
    <x v="11"/>
    <n v="309389.4325"/>
    <n v="113872.0469"/>
    <n v="90609.782340000005"/>
    <n v="63847.023000000001"/>
    <n v="20283.964400000001"/>
    <n v="11051.714169999999"/>
    <n v="0"/>
  </r>
  <r>
    <n v="141"/>
    <x v="140"/>
    <x v="8"/>
    <x v="11"/>
    <n v="339526.48009999999"/>
    <n v="129090.9898"/>
    <n v="90760.883780000004"/>
    <n v="72381.186000000002"/>
    <n v="23107.143919999999"/>
    <n v="13630.85627"/>
    <n v="0"/>
  </r>
  <r>
    <n v="142"/>
    <x v="141"/>
    <x v="9"/>
    <x v="12"/>
    <n v="335740.46279999998"/>
    <n v="132928.71609999999"/>
    <n v="86121.625820000001"/>
    <n v="71837.372000000003"/>
    <n v="23731.94371"/>
    <n v="10655.774729999999"/>
    <n v="0"/>
  </r>
  <r>
    <n v="143"/>
    <x v="142"/>
    <x v="10"/>
    <x v="12"/>
    <n v="304102.1544"/>
    <n v="121462.7108"/>
    <n v="75441.298179999998"/>
    <n v="64473.88"/>
    <n v="20680.527429999998"/>
    <n v="12438.55312"/>
    <n v="0"/>
  </r>
  <r>
    <n v="144"/>
    <x v="143"/>
    <x v="11"/>
    <x v="12"/>
    <n v="308698.5036"/>
    <n v="126626.9728"/>
    <n v="78819.207079999993"/>
    <n v="63336.97"/>
    <n v="19787.389609999998"/>
    <n v="10525.428959999999"/>
    <n v="0"/>
  </r>
  <r>
    <n v="145"/>
    <x v="144"/>
    <x v="0"/>
    <x v="12"/>
    <n v="337931.31760000001"/>
    <n v="140941.14910000001"/>
    <n v="91739.070089999994"/>
    <n v="66848.854000000007"/>
    <n v="21377.59172"/>
    <n v="6869.0293000000001"/>
    <n v="0"/>
  </r>
  <r>
    <n v="146"/>
    <x v="145"/>
    <x v="1"/>
    <x v="12"/>
    <n v="406511.31469999999"/>
    <n v="171280.53390000001"/>
    <n v="119855.7926"/>
    <n v="71338.566000000006"/>
    <n v="25763.578239999999"/>
    <n v="7473.5940199999995"/>
    <n v="0"/>
  </r>
  <r>
    <n v="147"/>
    <x v="146"/>
    <x v="2"/>
    <x v="12"/>
    <n v="418692.75459999999"/>
    <n v="176585.81969999999"/>
    <n v="119623.59110000001"/>
    <n v="72344.850000000006"/>
    <n v="31284.634559999999"/>
    <n v="7488.6290499999996"/>
    <n v="0"/>
  </r>
  <r>
    <n v="148"/>
    <x v="147"/>
    <x v="3"/>
    <x v="12"/>
    <n v="367727.01500000001"/>
    <n v="158055.2126"/>
    <n v="90691.111560000005"/>
    <n v="65270.133999999998"/>
    <n v="32151.214329999999"/>
    <n v="10985.06912"/>
    <n v="0"/>
  </r>
  <r>
    <n v="149"/>
    <x v="148"/>
    <x v="4"/>
    <x v="12"/>
    <n v="323628.23810000002"/>
    <n v="137101.565"/>
    <n v="75242.796789999993"/>
    <n v="57012.913999999997"/>
    <n v="32586.926090000001"/>
    <n v="11772.160749999999"/>
    <n v="0"/>
  </r>
  <r>
    <n v="150"/>
    <x v="149"/>
    <x v="5"/>
    <x v="12"/>
    <n v="302400.72440000001"/>
    <n v="124488.25750000001"/>
    <n v="70028.998909999995"/>
    <n v="54547.338000000003"/>
    <n v="31194.306499999999"/>
    <n v="12421.65683"/>
    <n v="0"/>
  </r>
  <r>
    <n v="151"/>
    <x v="150"/>
    <x v="6"/>
    <x v="12"/>
    <n v="318709.94089999999"/>
    <n v="134845.23139999999"/>
    <n v="65947.120429999995"/>
    <n v="65661.597999999998"/>
    <n v="31134.47075"/>
    <n v="10544.646049999999"/>
    <n v="0"/>
  </r>
  <r>
    <n v="152"/>
    <x v="151"/>
    <x v="7"/>
    <x v="12"/>
    <n v="313126.60710000002"/>
    <n v="138311.15719999999"/>
    <n v="65923.982889999999"/>
    <n v="64789.078000000001"/>
    <n v="24131.226050000001"/>
    <n v="10451.561900000001"/>
    <n v="0"/>
  </r>
  <r>
    <n v="153"/>
    <x v="152"/>
    <x v="8"/>
    <x v="12"/>
    <n v="362871.89299999998"/>
    <n v="170802.67929999999"/>
    <n v="74254.333809999996"/>
    <n v="72742.812999999995"/>
    <n v="25531.09446"/>
    <n v="8550.4948000000004"/>
    <n v="0"/>
  </r>
  <r>
    <n v="154"/>
    <x v="153"/>
    <x v="9"/>
    <x v="13"/>
    <n v="362119.08130000002"/>
    <n v="167258.08619999999"/>
    <n v="77573.320160000003"/>
    <n v="73683.304000000004"/>
    <n v="23169.071449999999"/>
    <n v="9059.2973600000005"/>
    <n v="0"/>
  </r>
  <r>
    <n v="155"/>
    <x v="154"/>
    <x v="10"/>
    <x v="13"/>
    <n v="306009.62910000002"/>
    <n v="135185.0454"/>
    <n v="69226.559840000002"/>
    <n v="62655.205999999998"/>
    <n v="19561.550029999999"/>
    <n v="9747.6190999999999"/>
    <n v="0"/>
  </r>
  <r>
    <n v="156"/>
    <x v="155"/>
    <x v="11"/>
    <x v="13"/>
    <n v="307920.69059999997"/>
    <n v="132269.8351"/>
    <n v="77738.336509999994"/>
    <n v="62750.832999999999"/>
    <n v="17682.976350000001"/>
    <n v="7943.8076099999998"/>
    <n v="0"/>
  </r>
  <r>
    <n v="157"/>
    <x v="156"/>
    <x v="0"/>
    <x v="13"/>
    <n v="346045.17180000001"/>
    <n v="148745.67170000001"/>
    <n v="93004.176489999998"/>
    <n v="69371.195000000007"/>
    <n v="17265.206460000001"/>
    <n v="7105.5021999999999"/>
    <n v="0"/>
  </r>
  <r>
    <n v="158"/>
    <x v="157"/>
    <x v="1"/>
    <x v="13"/>
    <n v="408884.15539999999"/>
    <n v="177745.32010000001"/>
    <n v="121151.2686"/>
    <n v="71574.103000000003"/>
    <n v="20119.232179999999"/>
    <n v="6685.8550500000001"/>
    <n v="0"/>
  </r>
  <r>
    <n v="159"/>
    <x v="158"/>
    <x v="2"/>
    <x v="13"/>
    <n v="409725.44040000002"/>
    <n v="179600.49909999999"/>
    <n v="114624.2019"/>
    <n v="71913.467999999993"/>
    <n v="24516.761330000001"/>
    <n v="6723.8911799999996"/>
    <n v="0"/>
  </r>
  <r>
    <n v="160"/>
    <x v="159"/>
    <x v="3"/>
    <x v="13"/>
    <n v="375759.47840000002"/>
    <n v="165491.4889"/>
    <n v="92268.430630000003"/>
    <n v="68301.321559999997"/>
    <n v="29853.826929999999"/>
    <n v="8049.02142"/>
    <n v="0"/>
  </r>
  <r>
    <n v="161"/>
    <x v="160"/>
    <x v="4"/>
    <x v="13"/>
    <n v="327936.49160000001"/>
    <n v="143272.49359999999"/>
    <n v="73665.438240000003"/>
    <n v="66658.365000000005"/>
    <n v="25079.216970000001"/>
    <n v="8697.5248699999993"/>
    <n v="0"/>
  </r>
  <r>
    <n v="162"/>
    <x v="161"/>
    <x v="5"/>
    <x v="13"/>
    <n v="287800.22659999999"/>
    <n v="126951.88529999999"/>
    <n v="64644.025000000001"/>
    <n v="57611.072999999997"/>
    <n v="19096.66257"/>
    <n v="9764.4559800000006"/>
    <n v="0"/>
  </r>
  <r>
    <n v="163"/>
    <x v="162"/>
    <x v="6"/>
    <x v="13"/>
    <n v="312167.64030000003"/>
    <n v="144405.63320000001"/>
    <n v="63430.660329999999"/>
    <n v="64634.720999999998"/>
    <n v="20885.662799999998"/>
    <n v="8589.0768200000002"/>
    <n v="0"/>
  </r>
  <r>
    <n v="164"/>
    <x v="163"/>
    <x v="7"/>
    <x v="13"/>
    <n v="319734.7267"/>
    <n v="153044.15909999999"/>
    <n v="66198.080000000002"/>
    <n v="65245.37"/>
    <n v="20589.829890000001"/>
    <n v="5431.8579300000001"/>
    <n v="0"/>
  </r>
  <r>
    <n v="165"/>
    <x v="164"/>
    <x v="8"/>
    <x v="13"/>
    <n v="360957.16700000002"/>
    <n v="173320.16089999999"/>
    <n v="74172.736009999993"/>
    <n v="72569.341"/>
    <n v="22383.07243"/>
    <n v="6854.3365800000001"/>
    <n v="0"/>
  </r>
  <r>
    <n v="166"/>
    <x v="165"/>
    <x v="9"/>
    <x v="14"/>
    <n v="350507.2953"/>
    <n v="166434.0356"/>
    <n v="71589.607050000006"/>
    <n v="70710.217999999993"/>
    <n v="24729.80834"/>
    <n v="6906.0583299999998"/>
    <n v="0"/>
  </r>
  <r>
    <n v="167"/>
    <x v="166"/>
    <x v="10"/>
    <x v="14"/>
    <n v="296634.67"/>
    <n v="136809.57519999999"/>
    <n v="63285.131959999999"/>
    <n v="59069.207999999999"/>
    <n v="21007.70089"/>
    <n v="6875.1830200000004"/>
    <n v="0"/>
  </r>
  <r>
    <n v="168"/>
    <x v="167"/>
    <x v="11"/>
    <x v="14"/>
    <n v="307040.3407"/>
    <n v="139955.57740000001"/>
    <n v="72602.725479999994"/>
    <n v="58020.927000000003"/>
    <n v="19691.06826"/>
    <n v="6813.6259200000004"/>
    <n v="0"/>
  </r>
  <r>
    <n v="169"/>
    <x v="168"/>
    <x v="0"/>
    <x v="14"/>
    <n v="327400.61190000002"/>
    <n v="137144.64799999999"/>
    <n v="92126.617840000006"/>
    <n v="65751.793999999994"/>
    <n v="17358.713919999998"/>
    <n v="4650.7078799999999"/>
    <n v="0"/>
  </r>
  <r>
    <n v="170"/>
    <x v="169"/>
    <x v="1"/>
    <x v="14"/>
    <n v="381221.41690000001"/>
    <n v="163260.48310000001"/>
    <n v="109239.55409999999"/>
    <n v="72244.596999999994"/>
    <n v="19580.416550000002"/>
    <n v="5464.4736199999998"/>
    <n v="0"/>
  </r>
  <r>
    <n v="171"/>
    <x v="170"/>
    <x v="2"/>
    <x v="14"/>
    <n v="372542.2255"/>
    <n v="158233.86910000001"/>
    <n v="101893.8325"/>
    <n v="72948.979000000007"/>
    <n v="23384.748169999999"/>
    <n v="4954.9413199999999"/>
    <n v="0"/>
  </r>
  <r>
    <n v="172"/>
    <x v="171"/>
    <x v="3"/>
    <x v="14"/>
    <n v="347658.24129999999"/>
    <n v="148086.77110000001"/>
    <n v="84205.181540000005"/>
    <n v="69734.736000000004"/>
    <n v="29233.394560000001"/>
    <n v="5599.42191"/>
    <n v="0"/>
  </r>
  <r>
    <n v="173"/>
    <x v="172"/>
    <x v="4"/>
    <x v="14"/>
    <n v="311305.87219999998"/>
    <n v="131673.0575"/>
    <n v="68145.64662"/>
    <n v="65395.451999999997"/>
    <n v="29559.655119999999"/>
    <n v="6261.9611000000004"/>
    <n v="0"/>
  </r>
  <r>
    <n v="174"/>
    <x v="173"/>
    <x v="5"/>
    <x v="14"/>
    <n v="289537.25510000001"/>
    <n v="125934.9731"/>
    <n v="61158.673620000001"/>
    <n v="59408.406999999999"/>
    <n v="25769.807400000002"/>
    <n v="7457.6960200000003"/>
    <n v="0"/>
  </r>
  <r>
    <n v="175"/>
    <x v="174"/>
    <x v="6"/>
    <x v="14"/>
    <n v="310602.96380000003"/>
    <n v="135530.3278"/>
    <n v="68202.743310000005"/>
    <n v="67240.566999999995"/>
    <n v="21827.453529999999"/>
    <n v="7099.0629200000003"/>
    <n v="0"/>
  </r>
  <r>
    <n v="176"/>
    <x v="175"/>
    <x v="7"/>
    <x v="14"/>
    <n v="300887.39769999997"/>
    <n v="140915.78479999999"/>
    <n v="62138.853320000002"/>
    <n v="64227.211000000003"/>
    <n v="17812.031749999998"/>
    <n v="5852.1750099999999"/>
    <n v="0"/>
  </r>
  <r>
    <n v="177"/>
    <x v="176"/>
    <x v="8"/>
    <x v="14"/>
    <n v="354992.63620000001"/>
    <n v="171925.15030000001"/>
    <n v="66390.113209999996"/>
    <n v="74102.489000000001"/>
    <n v="23490.295689999999"/>
    <n v="5950.8246499999996"/>
    <n v="0"/>
  </r>
  <r>
    <n v="178"/>
    <x v="177"/>
    <x v="9"/>
    <x v="15"/>
    <n v="343898.25449999998"/>
    <n v="167785.73050000001"/>
    <n v="64363.646030000004"/>
    <n v="72931.327999999994"/>
    <n v="20861.49062"/>
    <n v="6615.8985400000001"/>
    <n v="0"/>
  </r>
  <r>
    <n v="179"/>
    <x v="178"/>
    <x v="10"/>
    <x v="15"/>
    <n v="310046.24119999999"/>
    <n v="154281.198"/>
    <n v="61454.198519999998"/>
    <n v="63408.144999999997"/>
    <n v="15667.934010000001"/>
    <n v="4993.6456399999997"/>
    <n v="0"/>
  </r>
  <r>
    <n v="180"/>
    <x v="179"/>
    <x v="11"/>
    <x v="15"/>
    <n v="318547.3431"/>
    <n v="151840.71520000001"/>
    <n v="73283.33855"/>
    <n v="62820.353000000003"/>
    <n v="15469.94246"/>
    <n v="4756.4009400000004"/>
    <n v="0"/>
  </r>
  <r>
    <n v="181"/>
    <x v="180"/>
    <x v="0"/>
    <x v="15"/>
    <n v="338056.13"/>
    <n v="161356.34729999999"/>
    <n v="79136.029980000007"/>
    <n v="67053.866999999998"/>
    <n v="16178.19232"/>
    <n v="3111.4518200000002"/>
    <n v="0"/>
  </r>
  <r>
    <n v="182"/>
    <x v="181"/>
    <x v="1"/>
    <x v="15"/>
    <n v="388986.71879999997"/>
    <n v="180576.49299999999"/>
    <n v="99673.493480000005"/>
    <n v="72617.066000000006"/>
    <n v="21229.277399999999"/>
    <n v="3264.4061499999998"/>
    <n v="0"/>
  </r>
  <r>
    <n v="183"/>
    <x v="182"/>
    <x v="2"/>
    <x v="15"/>
    <n v="402900.33620000002"/>
    <n v="186733.45629999999"/>
    <n v="100320.8781"/>
    <n v="74318.27"/>
    <n v="25555.086360000001"/>
    <n v="4008.4005900000002"/>
    <n v="0"/>
  </r>
  <r>
    <n v="184"/>
    <x v="183"/>
    <x v="3"/>
    <x v="15"/>
    <n v="373109.0269"/>
    <n v="171043.27900000001"/>
    <n v="84619.976630000005"/>
    <n v="70319.365999999995"/>
    <n v="29177.42712"/>
    <n v="5140.3764000000001"/>
    <n v="0"/>
  </r>
  <r>
    <n v="185"/>
    <x v="184"/>
    <x v="4"/>
    <x v="15"/>
    <n v="325244.80190000002"/>
    <n v="154915.9014"/>
    <n v="62270.447119999997"/>
    <n v="64825.900999999998"/>
    <n v="27221.147420000001"/>
    <n v="5340.2839199999999"/>
    <n v="0"/>
  </r>
  <r>
    <n v="186"/>
    <x v="185"/>
    <x v="5"/>
    <x v="15"/>
    <n v="305865.03120000003"/>
    <n v="146983.0239"/>
    <n v="63046.097959999999"/>
    <n v="57332.716"/>
    <n v="22233.932049999999"/>
    <n v="5225.2820300000003"/>
    <n v="0"/>
  </r>
  <r>
    <n v="187"/>
    <x v="186"/>
    <x v="6"/>
    <x v="15"/>
    <n v="324629.84960000002"/>
    <n v="160743.24299999999"/>
    <n v="62170.579850000002"/>
    <n v="64716.468000000001"/>
    <n v="21668.938470000001"/>
    <n v="4782.0199499999999"/>
    <n v="0"/>
  </r>
  <r>
    <n v="188"/>
    <x v="187"/>
    <x v="7"/>
    <x v="15"/>
    <n v="325105.59710000001"/>
    <n v="166666.3548"/>
    <n v="60042.0118"/>
    <n v="65130.385000000002"/>
    <n v="18788.8861"/>
    <n v="3851.7487000000001"/>
    <n v="0"/>
  </r>
  <r>
    <n v="189"/>
    <x v="188"/>
    <x v="8"/>
    <x v="15"/>
    <n v="362998.429"/>
    <n v="182875.5043"/>
    <n v="72599.901100000003"/>
    <n v="70734.570000000007"/>
    <n v="20779.13078"/>
    <n v="4273.1854000000003"/>
    <n v="0"/>
  </r>
  <r>
    <n v="190"/>
    <x v="189"/>
    <x v="9"/>
    <x v="16"/>
    <n v="346290.33049999998"/>
    <n v="173829.86550000001"/>
    <n v="66807.827969999998"/>
    <n v="71982.725999999995"/>
    <n v="18341.67452"/>
    <n v="3490.2318799999998"/>
    <n v="0"/>
  </r>
  <r>
    <n v="191"/>
    <x v="190"/>
    <x v="10"/>
    <x v="16"/>
    <n v="314102.54259999999"/>
    <n v="159382.4546"/>
    <n v="60636.799249999996"/>
    <n v="64899.277999999998"/>
    <n v="15682.053"/>
    <n v="3095.0364300000001"/>
    <n v="0"/>
  </r>
  <r>
    <n v="192"/>
    <x v="191"/>
    <x v="11"/>
    <x v="16"/>
    <n v="332615.41639999999"/>
    <n v="162234.3561"/>
    <n v="78358.023809999999"/>
    <n v="61689.542000000001"/>
    <n v="14796.43375"/>
    <n v="3376.5402800000002"/>
    <n v="0"/>
  </r>
  <r>
    <n v="193"/>
    <x v="192"/>
    <x v="0"/>
    <x v="16"/>
    <n v="355393.91190000001"/>
    <n v="169391.27280000001"/>
    <n v="88531.614709999994"/>
    <n v="67578.577999999994"/>
    <n v="14742.534180000001"/>
    <n v="2866.7215500000002"/>
    <n v="0"/>
  </r>
  <r>
    <n v="194"/>
    <x v="193"/>
    <x v="1"/>
    <x v="16"/>
    <n v="421796.6593"/>
    <n v="190134.81630000001"/>
    <n v="121338.42660000001"/>
    <n v="72750.91"/>
    <n v="19940.551039999998"/>
    <n v="2699.3646899999999"/>
    <n v="0"/>
  </r>
  <r>
    <n v="195"/>
    <x v="194"/>
    <x v="2"/>
    <x v="16"/>
    <n v="393226.43229999999"/>
    <n v="185053.78760000001"/>
    <n v="97482.675719999999"/>
    <n v="72738.535000000003"/>
    <n v="22477.76053"/>
    <n v="2158.3724400000001"/>
    <n v="0"/>
  </r>
  <r>
    <n v="196"/>
    <x v="195"/>
    <x v="3"/>
    <x v="16"/>
    <n v="362754.87719999999"/>
    <n v="173512.88399999999"/>
    <n v="81511.450790000003"/>
    <n v="68923.073999999993"/>
    <n v="22816.608120000001"/>
    <n v="2620.4164500000002"/>
    <n v="0"/>
  </r>
  <r>
    <n v="197"/>
    <x v="196"/>
    <x v="4"/>
    <x v="16"/>
    <n v="330202.75799999997"/>
    <n v="157513.2812"/>
    <n v="66469.700500000006"/>
    <n v="65024.555"/>
    <n v="26046.976429999999"/>
    <n v="2952.3406300000001"/>
    <n v="0"/>
  </r>
  <r>
    <n v="198"/>
    <x v="197"/>
    <x v="5"/>
    <x v="16"/>
    <n v="303129.06359999999"/>
    <n v="146249.54120000001"/>
    <n v="60152.847580000001"/>
    <n v="57301.423999999999"/>
    <n v="23890.583009999998"/>
    <n v="3171.7031499999998"/>
    <n v="0"/>
  </r>
  <r>
    <n v="199"/>
    <x v="198"/>
    <x v="6"/>
    <x v="16"/>
    <n v="320471.24249999999"/>
    <n v="159811.07389999999"/>
    <n v="56203.820939999998"/>
    <n v="64305.152999999998"/>
    <n v="24163.45595"/>
    <n v="3047.0924300000001"/>
    <n v="0"/>
  </r>
  <r>
    <n v="200"/>
    <x v="199"/>
    <x v="7"/>
    <x v="16"/>
    <n v="323230.39480000001"/>
    <n v="163602.8126"/>
    <n v="57622.071250000001"/>
    <n v="65224.794000000002"/>
    <n v="18566.633249999999"/>
    <n v="2519.7928499999998"/>
    <n v="0"/>
  </r>
  <r>
    <n v="201"/>
    <x v="200"/>
    <x v="8"/>
    <x v="16"/>
    <n v="353531.09480000002"/>
    <n v="175739.43770000001"/>
    <n v="61474.531929999997"/>
    <n v="74006.183999999994"/>
    <n v="26044.71053"/>
    <n v="2452.3146400000001"/>
    <n v="0"/>
  </r>
  <r>
    <n v="202"/>
    <x v="201"/>
    <x v="9"/>
    <x v="17"/>
    <n v="336283.24589999998"/>
    <n v="173508.95110000001"/>
    <n v="56128.185989999998"/>
    <n v="70489.680999999997"/>
    <n v="21595.951219999999"/>
    <n v="2471.6895800000002"/>
    <n v="0"/>
  </r>
  <r>
    <n v="203"/>
    <x v="202"/>
    <x v="10"/>
    <x v="17"/>
    <n v="309158.82640000002"/>
    <n v="159439.51730000001"/>
    <n v="53439.692719999999"/>
    <n v="61392.321000000004"/>
    <n v="20271.722570000002"/>
    <n v="2540.48864"/>
    <n v="0"/>
  </r>
  <r>
    <n v="204"/>
    <x v="203"/>
    <x v="11"/>
    <x v="17"/>
    <n v="321567.09129999997"/>
    <n v="161389.65909999999"/>
    <n v="70640.038950000002"/>
    <n v="57509.305999999997"/>
    <n v="17055.17699"/>
    <n v="2442.12988"/>
    <n v="0"/>
  </r>
  <r>
    <n v="205"/>
    <x v="204"/>
    <x v="0"/>
    <x v="17"/>
    <n v="332055.32079999999"/>
    <n v="161590.3542"/>
    <n v="72673.347980000006"/>
    <n v="66642.327000000005"/>
    <n v="17201.460859999999"/>
    <n v="1879.1437800000001"/>
    <n v="0"/>
  </r>
  <r>
    <n v="206"/>
    <x v="205"/>
    <x v="1"/>
    <x v="17"/>
    <n v="407762.53639999998"/>
    <n v="189454.92970000001"/>
    <n v="106591.666"/>
    <n v="72016.095000000001"/>
    <n v="21728.3537"/>
    <n v="1655.18688"/>
    <n v="0"/>
  </r>
  <r>
    <n v="207"/>
    <x v="206"/>
    <x v="2"/>
    <x v="17"/>
    <n v="410420.79330000002"/>
    <n v="187820.87150000001"/>
    <n v="108093.5144"/>
    <n v="72186.494000000006"/>
    <n v="25439.392370000001"/>
    <n v="1955.06423"/>
    <n v="0"/>
  </r>
  <r>
    <n v="208"/>
    <x v="207"/>
    <x v="3"/>
    <x v="17"/>
    <n v="364259.79759999999"/>
    <n v="169693.47820000001"/>
    <n v="81060.209929999997"/>
    <n v="68391.471999999994"/>
    <n v="29757.284090000001"/>
    <n v="2051.7656299999999"/>
    <n v="0"/>
  </r>
  <r>
    <n v="209"/>
    <x v="208"/>
    <x v="4"/>
    <x v="17"/>
    <n v="330615.57"/>
    <n v="157009.75510000001"/>
    <n v="65585.605339999995"/>
    <n v="62775.701000000001"/>
    <n v="30818.442940000001"/>
    <n v="2458.6826000000001"/>
    <n v="0"/>
  </r>
  <r>
    <n v="210"/>
    <x v="209"/>
    <x v="5"/>
    <x v="17"/>
    <n v="297858.07750000001"/>
    <n v="141426.23360000001"/>
    <n v="56090.85628"/>
    <n v="57567.203999999998"/>
    <n v="28555.682970000002"/>
    <n v="2471.7622500000002"/>
    <n v="0"/>
  </r>
  <r>
    <n v="211"/>
    <x v="210"/>
    <x v="6"/>
    <x v="17"/>
    <n v="318729.79960000003"/>
    <n v="161325.1153"/>
    <n v="54921.741889999998"/>
    <n v="63720.849000000002"/>
    <n v="24624.608810000002"/>
    <n v="2358.6317399999998"/>
    <n v="0"/>
  </r>
  <r>
    <n v="212"/>
    <x v="211"/>
    <x v="7"/>
    <x v="17"/>
    <n v="307333.43"/>
    <n v="158616.18890000001"/>
    <n v="47408.989399999999"/>
    <n v="62615.654000000002"/>
    <n v="24761.68318"/>
    <n v="1921.9584400000001"/>
    <n v="0"/>
  </r>
  <r>
    <n v="213"/>
    <x v="212"/>
    <x v="8"/>
    <x v="17"/>
    <n v="328657.73849999998"/>
    <n v="169236.08059999999"/>
    <n v="43806.92078"/>
    <n v="71911.532000000007"/>
    <n v="27436.65597"/>
    <n v="2382.6333500000001"/>
    <n v="0"/>
  </r>
  <r>
    <n v="214"/>
    <x v="213"/>
    <x v="9"/>
    <x v="18"/>
    <n v="348101.07059999998"/>
    <n v="177965.1796"/>
    <n v="53992.601219999997"/>
    <n v="71735.066999999995"/>
    <n v="22141.156749999998"/>
    <n v="1827.8138899999999"/>
    <n v="0"/>
  </r>
  <r>
    <n v="215"/>
    <x v="214"/>
    <x v="10"/>
    <x v="18"/>
    <n v="306115.23619999998"/>
    <n v="158797.527"/>
    <n v="49440.225939999997"/>
    <n v="62912.709000000003"/>
    <n v="19352.66779"/>
    <n v="1609.69148"/>
    <n v="0"/>
  </r>
  <r>
    <n v="216"/>
    <x v="215"/>
    <x v="11"/>
    <x v="18"/>
    <n v="316397.92359999998"/>
    <n v="162436.79300000001"/>
    <n v="55940.88089"/>
    <n v="61235.597000000002"/>
    <n v="18006.360260000001"/>
    <n v="1446.1898200000001"/>
    <n v="0"/>
  </r>
  <r>
    <n v="217"/>
    <x v="216"/>
    <x v="0"/>
    <x v="18"/>
    <n v="350217.80050000001"/>
    <n v="171656.21549999999"/>
    <n v="73355.482690000004"/>
    <n v="66738.979000000007"/>
    <n v="17363.684010000001"/>
    <n v="1468.3469600000001"/>
    <n v="0"/>
  </r>
  <r>
    <n v="218"/>
    <x v="217"/>
    <x v="1"/>
    <x v="18"/>
    <n v="404940.68109999999"/>
    <n v="187573.75440000001"/>
    <n v="100786.6544"/>
    <n v="71381.55"/>
    <n v="21565.678820000001"/>
    <n v="1138.03152"/>
    <n v="0"/>
  </r>
  <r>
    <n v="219"/>
    <x v="218"/>
    <x v="2"/>
    <x v="18"/>
    <n v="402273.84649999999"/>
    <n v="186090.75719999999"/>
    <n v="96819.410310000007"/>
    <n v="71070.010999999999"/>
    <n v="25956.841520000002"/>
    <n v="1420.94183"/>
    <n v="0"/>
  </r>
  <r>
    <n v="220"/>
    <x v="219"/>
    <x v="3"/>
    <x v="18"/>
    <n v="363671.636"/>
    <n v="174866.99729999999"/>
    <n v="75635.492540000007"/>
    <n v="66144.274999999994"/>
    <n v="26782.98993"/>
    <n v="1796.92435"/>
    <n v="0"/>
  </r>
  <r>
    <n v="221"/>
    <x v="220"/>
    <x v="4"/>
    <x v="18"/>
    <n v="315062.10989999998"/>
    <n v="153957.9615"/>
    <n v="54826.00402"/>
    <n v="62970.464"/>
    <n v="27278.51096"/>
    <n v="1746.4295500000001"/>
    <n v="0"/>
  </r>
  <r>
    <n v="222"/>
    <x v="221"/>
    <x v="5"/>
    <x v="18"/>
    <n v="289562.39990000002"/>
    <n v="143083.239"/>
    <n v="52016.285980000001"/>
    <n v="55484.01"/>
    <n v="23058.358629999999"/>
    <n v="1697.5037"/>
    <n v="0"/>
  </r>
  <r>
    <n v="223"/>
    <x v="222"/>
    <x v="6"/>
    <x v="18"/>
    <n v="317458.27649999998"/>
    <n v="163612.70050000001"/>
    <n v="51896.972710000002"/>
    <n v="61538.53"/>
    <n v="22936.067490000001"/>
    <n v="1560.62565"/>
    <n v="0"/>
  </r>
  <r>
    <n v="224"/>
    <x v="223"/>
    <x v="7"/>
    <x v="18"/>
    <n v="298500.31559999997"/>
    <n v="155818.0141"/>
    <n v="44912.616650000004"/>
    <n v="60946.934000000001"/>
    <n v="21606.773939999999"/>
    <n v="966.48177999999996"/>
    <n v="0"/>
  </r>
  <r>
    <n v="225"/>
    <x v="224"/>
    <x v="8"/>
    <x v="18"/>
    <n v="343121.4534"/>
    <n v="177013.90659999999"/>
    <n v="51337.627070000002"/>
    <n v="69828.239000000001"/>
    <n v="24272.164850000001"/>
    <n v="1131.5685000000001"/>
    <n v="0"/>
  </r>
  <r>
    <n v="226"/>
    <x v="225"/>
    <x v="9"/>
    <x v="19"/>
    <n v="341947.96340000001"/>
    <n v="176755.2015"/>
    <n v="51309.565470000001"/>
    <n v="68616.626999999993"/>
    <n v="26210.718489999999"/>
    <n v="1172.0086699999999"/>
    <n v="0"/>
  </r>
  <r>
    <n v="227"/>
    <x v="226"/>
    <x v="10"/>
    <x v="19"/>
    <n v="302101.2562"/>
    <n v="157435.99419999999"/>
    <n v="49693.03398"/>
    <n v="58940.862999999998"/>
    <n v="20937.044379999999"/>
    <n v="932.20299999999997"/>
    <n v="0"/>
  </r>
  <r>
    <n v="228"/>
    <x v="227"/>
    <x v="11"/>
    <x v="19"/>
    <n v="312450.22289999999"/>
    <n v="157605.09539999999"/>
    <n v="57228.813990000002"/>
    <n v="62530.351999999999"/>
    <n v="18862.795399999999"/>
    <n v="1028.8727200000001"/>
    <n v="0"/>
  </r>
  <r>
    <n v="229"/>
    <x v="228"/>
    <x v="0"/>
    <x v="19"/>
    <n v="335622.19790000003"/>
    <n v="164252.92329999999"/>
    <n v="67853.993340000001"/>
    <n v="65932.057000000001"/>
    <n v="20525.26137"/>
    <n v="1089.6152300000001"/>
    <n v="0"/>
  </r>
  <r>
    <n v="230"/>
    <x v="229"/>
    <x v="1"/>
    <x v="19"/>
    <n v="368439.03710000002"/>
    <n v="178181.3426"/>
    <n v="77820.688349999997"/>
    <n v="71068.482999999993"/>
    <n v="21591.967420000001"/>
    <n v="1050.71885"/>
    <n v="0"/>
  </r>
  <r>
    <n v="231"/>
    <x v="230"/>
    <x v="2"/>
    <x v="19"/>
    <n v="377331.69709999999"/>
    <n v="181491.82060000001"/>
    <n v="79290.022240000006"/>
    <n v="71975.039999999994"/>
    <n v="23318.27953"/>
    <n v="1164.3700899999999"/>
    <n v="0"/>
  </r>
  <r>
    <n v="232"/>
    <x v="231"/>
    <x v="3"/>
    <x v="19"/>
    <n v="345085.07880000002"/>
    <n v="167641.9063"/>
    <n v="64685.669040000001"/>
    <n v="67734.073000000004"/>
    <n v="25252.34503"/>
    <n v="1397.2057400000001"/>
    <n v="0"/>
  </r>
  <r>
    <n v="233"/>
    <x v="232"/>
    <x v="4"/>
    <x v="19"/>
    <n v="327380.26360000001"/>
    <n v="157016.37719999999"/>
    <n v="62021.808069999999"/>
    <n v="64917.411999999997"/>
    <n v="24019.718120000001"/>
    <n v="1701.65148"/>
    <n v="0"/>
  </r>
  <r>
    <n v="234"/>
    <x v="233"/>
    <x v="5"/>
    <x v="19"/>
    <n v="290559.9142"/>
    <n v="141470.95619999999"/>
    <n v="51821.988259999998"/>
    <n v="58620.254999999997"/>
    <n v="20887.97481"/>
    <n v="1294.8568"/>
    <n v="0"/>
  </r>
  <r>
    <n v="235"/>
    <x v="234"/>
    <x v="6"/>
    <x v="19"/>
    <n v="308812.0955"/>
    <n v="154288.4192"/>
    <n v="49801.186900000001"/>
    <n v="63285.116000000002"/>
    <n v="22914.281230000001"/>
    <n v="1291.2239999999999"/>
    <n v="0"/>
  </r>
  <r>
    <n v="236"/>
    <x v="235"/>
    <x v="7"/>
    <x v="19"/>
    <n v="314279.90950000001"/>
    <n v="161503.09220000001"/>
    <n v="50319.874779999998"/>
    <n v="64101.949000000001"/>
    <n v="20913.616709999998"/>
    <n v="1021.56897"/>
    <n v="0"/>
  </r>
  <r>
    <n v="237"/>
    <x v="236"/>
    <x v="8"/>
    <x v="19"/>
    <n v="346545.62699999998"/>
    <n v="180657.42050000001"/>
    <n v="48253.372130000003"/>
    <n v="70806.16"/>
    <n v="22983.30588"/>
    <n v="999.44520999999997"/>
    <n v="0"/>
  </r>
  <r>
    <n v="238"/>
    <x v="237"/>
    <x v="9"/>
    <x v="20"/>
    <n v="331680.43"/>
    <n v="176291.473"/>
    <n v="44034.894999999997"/>
    <n v="68611.698999999993"/>
    <n v="24044.33"/>
    <n v="1104.8810000000001"/>
    <n v="0"/>
  </r>
  <r>
    <n v="239"/>
    <x v="238"/>
    <x v="10"/>
    <x v="20"/>
    <n v="297866.71100000001"/>
    <n v="158223.19399999999"/>
    <n v="45327.919000000002"/>
    <n v="59600.02"/>
    <n v="19715.264999999999"/>
    <n v="961.43200000000002"/>
    <n v="0"/>
  </r>
  <r>
    <n v="240"/>
    <x v="239"/>
    <x v="11"/>
    <x v="20"/>
    <n v="306740.93300000002"/>
    <n v="159322.94200000001"/>
    <n v="51824.169000000002"/>
    <n v="60016.207000000002"/>
    <n v="18428.422999999999"/>
    <n v="897.16099999999994"/>
    <n v="0"/>
  </r>
  <r>
    <n v="241"/>
    <x v="240"/>
    <x v="0"/>
    <x v="20"/>
    <n v="323135.53399999999"/>
    <n v="164910.00200000001"/>
    <n v="59089.942999999999"/>
    <n v="63583.644999999997"/>
    <n v="18480.455000000002"/>
    <n v="895.05399999999997"/>
    <n v="0"/>
  </r>
  <r>
    <n v="242"/>
    <x v="241"/>
    <x v="1"/>
    <x v="20"/>
    <n v="381816.31900000002"/>
    <n v="185331.823"/>
    <n v="83249.694000000003"/>
    <n v="69023.877999999997"/>
    <n v="22972.03"/>
    <n v="815.42899999999997"/>
    <n v="0"/>
  </r>
  <r>
    <n v="243"/>
    <x v="242"/>
    <x v="2"/>
    <x v="20"/>
    <n v="374396.05"/>
    <n v="181852.318"/>
    <n v="76938.278000000006"/>
    <n v="69652.754000000001"/>
    <n v="24843.095000000001"/>
    <n v="953.39599999999996"/>
    <n v="0"/>
  </r>
  <r>
    <n v="244"/>
    <x v="243"/>
    <x v="3"/>
    <x v="20"/>
    <n v="328693.69799999997"/>
    <n v="162284.63"/>
    <n v="54452.951000000001"/>
    <n v="64180.726999999999"/>
    <n v="28586.3"/>
    <n v="1047.144"/>
    <n v="0"/>
  </r>
  <r>
    <n v="245"/>
    <x v="244"/>
    <x v="4"/>
    <x v="20"/>
    <n v="307544.88699999999"/>
    <n v="150262.97700000001"/>
    <n v="49372.963000000003"/>
    <n v="62201.96"/>
    <n v="29395.256000000001"/>
    <n v="1006.383"/>
    <n v="0"/>
  </r>
  <r>
    <n v="246"/>
    <x v="245"/>
    <x v="5"/>
    <x v="20"/>
    <n v="285755.69900000002"/>
    <n v="141959.981"/>
    <n v="45195.383000000002"/>
    <n v="56775.591"/>
    <n v="24758.962"/>
    <n v="1092.7660000000001"/>
    <n v="0"/>
  </r>
  <r>
    <n v="247"/>
    <x v="246"/>
    <x v="6"/>
    <x v="20"/>
    <n v="304317.26500000001"/>
    <n v="155001.77499999999"/>
    <n v="46699.025999999998"/>
    <n v="59933.260999999999"/>
    <n v="24202.273000000001"/>
    <n v="1036.104"/>
    <n v="0"/>
  </r>
  <r>
    <n v="248"/>
    <x v="247"/>
    <x v="7"/>
    <x v="20"/>
    <n v="299248.777"/>
    <n v="156982.481"/>
    <n v="43546.572999999997"/>
    <n v="60941.868999999999"/>
    <n v="19779.86"/>
    <n v="745.375"/>
    <n v="0"/>
  </r>
  <r>
    <n v="249"/>
    <x v="248"/>
    <x v="8"/>
    <x v="20"/>
    <n v="341988.90100000001"/>
    <n v="181313.15299999999"/>
    <n v="50175.745999999999"/>
    <n v="69211.084000000003"/>
    <n v="20600.079000000002"/>
    <n v="632.34"/>
    <n v="0"/>
  </r>
  <r>
    <n v="250"/>
    <x v="249"/>
    <x v="9"/>
    <x v="21"/>
    <n v="324833.70500000002"/>
    <n v="172189.76500000001"/>
    <n v="46100.392999999996"/>
    <n v="68905.471999999994"/>
    <n v="21668.54"/>
    <n v="755.19399999999996"/>
    <n v="0"/>
  </r>
  <r>
    <n v="251"/>
    <x v="250"/>
    <x v="10"/>
    <x v="21"/>
    <n v="296289.56099999999"/>
    <n v="156053.655"/>
    <n v="45160.875999999997"/>
    <n v="61520.324000000001"/>
    <n v="19730.028999999999"/>
    <n v="655.94600000000003"/>
    <n v="0"/>
  </r>
  <r>
    <n v="252"/>
    <x v="251"/>
    <x v="11"/>
    <x v="21"/>
    <n v="307059.46000000002"/>
    <n v="159099.29399999999"/>
    <n v="54200.82"/>
    <n v="60493.052000000003"/>
    <n v="17171.333999999999"/>
    <n v="734.35500000000002"/>
    <n v="0"/>
  </r>
  <r>
    <n v="253"/>
    <x v="252"/>
    <x v="0"/>
    <x v="21"/>
    <n v="331279.43400000001"/>
    <n v="165366.30900000001"/>
    <n v="68161.130999999994"/>
    <n v="64480.79"/>
    <n v="17086.781999999999"/>
    <n v="735.82799999999997"/>
    <n v="0"/>
  </r>
  <r>
    <n v="254"/>
    <x v="253"/>
    <x v="1"/>
    <x v="21"/>
    <n v="374585.81900000002"/>
    <n v="179955.44699999999"/>
    <n v="84476.866999999998"/>
    <n v="70777.687999999995"/>
    <n v="21083.923999999999"/>
    <n v="976.69100000000003"/>
    <n v="0"/>
  </r>
  <r>
    <n v="255"/>
    <x v="254"/>
    <x v="2"/>
    <x v="21"/>
    <n v="381542.10700000002"/>
    <n v="183194.70199999999"/>
    <n v="83917.269"/>
    <n v="70420.827000000005"/>
    <n v="25470.647000000001"/>
    <n v="890.45500000000004"/>
    <n v="0"/>
  </r>
  <r>
    <n v="256"/>
    <x v="255"/>
    <x v="3"/>
    <x v="21"/>
    <n v="341023.14399999997"/>
    <n v="164667.69500000001"/>
    <n v="65631.017999999996"/>
    <n v="66371.895999999993"/>
    <n v="28212.847000000002"/>
    <n v="1126.3150000000001"/>
    <n v="0"/>
  </r>
  <r>
    <n v="257"/>
    <x v="256"/>
    <x v="4"/>
    <x v="21"/>
    <n v="307674.56900000002"/>
    <n v="151406.40100000001"/>
    <n v="50275.237000000001"/>
    <n v="63032.192000000003"/>
    <n v="26662.695"/>
    <n v="1077.6410000000001"/>
    <n v="0"/>
  </r>
  <r>
    <n v="258"/>
    <x v="257"/>
    <x v="5"/>
    <x v="21"/>
    <n v="289848.25300000003"/>
    <n v="142304.595"/>
    <n v="49146.409"/>
    <n v="58437.061999999998"/>
    <n v="24246.605"/>
    <n v="1024.4169999999999"/>
    <n v="0"/>
  </r>
  <r>
    <n v="259"/>
    <x v="258"/>
    <x v="6"/>
    <x v="21"/>
    <n v="302549.011"/>
    <n v="151485.65100000001"/>
    <n v="51214.464"/>
    <n v="63040.646999999997"/>
    <n v="21008.812999999998"/>
    <n v="852.10199999999998"/>
    <n v="0"/>
  </r>
  <r>
    <n v="260"/>
    <x v="259"/>
    <x v="7"/>
    <x v="21"/>
    <n v="281825.712"/>
    <n v="143048.82199999999"/>
    <n v="44308.430999999997"/>
    <n v="61658.273999999998"/>
    <n v="20191.683000000001"/>
    <n v="713.93200000000002"/>
    <n v="0"/>
  </r>
  <r>
    <n v="261"/>
    <x v="260"/>
    <x v="8"/>
    <x v="21"/>
    <n v="319941.47600000002"/>
    <n v="164358.01800000001"/>
    <n v="48412.832000000002"/>
    <n v="70925.862999999998"/>
    <n v="21794.932000000001"/>
    <n v="811.40200000000004"/>
    <n v="0"/>
  </r>
  <r>
    <n v="262"/>
    <x v="261"/>
    <x v="9"/>
    <x v="22"/>
    <n v="305496.32799999998"/>
    <n v="157402.35"/>
    <n v="47540.860999999997"/>
    <n v="67430.877999999997"/>
    <n v="19346.313999999998"/>
    <n v="615.65700000000004"/>
    <n v="0"/>
  </r>
  <r>
    <n v="263"/>
    <x v="262"/>
    <x v="10"/>
    <x v="22"/>
    <n v="278933.94199999998"/>
    <n v="144116.99799999999"/>
    <n v="44490.622000000003"/>
    <n v="62341.711000000003"/>
    <n v="15412.929"/>
    <n v="470.44799999999998"/>
    <n v="0"/>
  </r>
  <r>
    <n v="264"/>
    <x v="263"/>
    <x v="11"/>
    <x v="22"/>
    <n v="294733.61300000001"/>
    <n v="148930.81599999999"/>
    <n v="56376.440999999999"/>
    <n v="60460.966999999997"/>
    <n v="15234.503000000001"/>
    <n v="606.82899999999995"/>
    <n v="0"/>
  </r>
  <r>
    <n v="265"/>
    <x v="264"/>
    <x v="0"/>
    <x v="22"/>
    <n v="306928.86599999998"/>
    <n v="154158.31700000001"/>
    <n v="60181.14"/>
    <n v="63378.451000000001"/>
    <n v="15256.027"/>
    <n v="490.22899999999998"/>
    <n v="0"/>
  </r>
  <r>
    <n v="266"/>
    <x v="265"/>
    <x v="1"/>
    <x v="22"/>
    <n v="370532.82799999998"/>
    <n v="183116.073"/>
    <n v="78409.804000000004"/>
    <n v="68389.495999999999"/>
    <n v="18913.768"/>
    <n v="577.20600000000002"/>
    <n v="0"/>
  </r>
  <r>
    <n v="267"/>
    <x v="266"/>
    <x v="2"/>
    <x v="22"/>
    <n v="357613.7"/>
    <n v="179060.41"/>
    <n v="73030.142000000007"/>
    <n v="69166.039999999994"/>
    <n v="18079.118999999999"/>
    <n v="634.99199999999996"/>
    <n v="0"/>
  </r>
  <r>
    <n v="268"/>
    <x v="267"/>
    <x v="3"/>
    <x v="22"/>
    <n v="327693.978"/>
    <n v="162615.804"/>
    <n v="57603.154000000002"/>
    <n v="68023.097999999998"/>
    <n v="20727.63"/>
    <n v="669.63400000000001"/>
    <n v="0"/>
  </r>
  <r>
    <n v="269"/>
    <x v="268"/>
    <x v="4"/>
    <x v="22"/>
    <n v="300491.62099999998"/>
    <n v="151592.91399999999"/>
    <n v="50934.205000000002"/>
    <n v="61512.445"/>
    <n v="19175.634999999998"/>
    <n v="635.029"/>
    <n v="0"/>
  </r>
  <r>
    <n v="270"/>
    <x v="269"/>
    <x v="5"/>
    <x v="22"/>
    <n v="278078.87099999998"/>
    <n v="140670.65400000001"/>
    <n v="45842.745999999999"/>
    <n v="56003.025999999998"/>
    <n v="18012.993999999999"/>
    <n v="684.69500000000005"/>
    <n v="0"/>
  </r>
  <r>
    <n v="271"/>
    <x v="270"/>
    <x v="6"/>
    <x v="22"/>
    <n v="300706.54399999999"/>
    <n v="155269.011"/>
    <n v="44364.413999999997"/>
    <n v="62140.712"/>
    <n v="20477.188999999998"/>
    <n v="532.12"/>
    <n v="0"/>
  </r>
  <r>
    <n v="272"/>
    <x v="271"/>
    <x v="7"/>
    <x v="22"/>
    <n v="282940.19799999997"/>
    <n v="149735.484"/>
    <n v="37966.927000000003"/>
    <n v="61272.406999999999"/>
    <n v="17472.888999999999"/>
    <n v="431.24200000000002"/>
    <n v="0"/>
  </r>
  <r>
    <n v="273"/>
    <x v="272"/>
    <x v="8"/>
    <x v="22"/>
    <n v="332493.15999999997"/>
    <n v="177287.111"/>
    <n v="42388.663"/>
    <n v="68707.077000000005"/>
    <n v="18852.047999999999"/>
    <n v="389.2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7:H30"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all solar thousand megawatthours" fld="10" baseField="0" baseItem="0"/>
  </dataFields>
  <formats count="2">
    <format dxfId="23">
      <pivotArea outline="0" collapsedLevelsAreSubtotals="1" fieldPosition="0"/>
    </format>
    <format dxfId="2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1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51"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dataField="1"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Year"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G27:H51"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dataField="1"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wind thousand megawatthours" fld="9" baseField="0" baseItem="0" numFmtId="165"/>
  </dataFields>
  <formats count="1">
    <format dxfId="0">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1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M1:N25"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Monthly" fld="2"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51"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dataField="1"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coal thousand megawatthours" fld="5"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PivotTable18"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40" firstHeaderRow="1" firstDataRow="1" firstDataCol="1"/>
  <pivotFields count="12">
    <pivotField showAll="0"/>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Count of Monthl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51"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dataField="1"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nuclear thousand megawatthours" fld="7"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25"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dataField="1"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conventional hydroelectric thousand megawatthours" fld="8" baseField="0" baseItem="0" numFmtId="165"/>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25"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dataField="1"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natural gas thousand megawatthours" fld="6" baseField="0" baseItem="0" numFmtId="165"/>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300-00000B000000}" name="PivotTable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25"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dataField="1"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all fuels (utility-scale) thousand megawatthours" fld="4" baseField="0" baseItem="0" numFmtId="165"/>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300-00000A000000}" name="PivotTable2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T14" firstHeaderRow="1" firstDataRow="1" firstDataCol="1"/>
  <pivotFields count="12">
    <pivotField showAll="0"/>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Count of Monthl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30"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dataField="1"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al thousand megawatthours" fld="5" baseField="0" baseItem="0"/>
  </dataFields>
  <formats count="2">
    <format dxfId="25">
      <pivotArea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K25"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axis="axisRow"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dataField="1"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nuclear thousand megawatthours" fld="7" baseField="0" baseItem="0"/>
  </dataFields>
  <formats count="1">
    <format dxfId="6">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300-000009000000}" name="PivotTable1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Q14" firstHeaderRow="1" firstDataRow="1" firstDataCol="1"/>
  <pivotFields count="12">
    <pivotField showAll="0"/>
    <pivotField axis="axisRow"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dataField="1" numFmtId="165" showAll="0"/>
    <pivotField numFmtId="164" showAll="0"/>
    <pivotField numFmtId="165" showAll="0"/>
    <pivotField numFmtId="165" showAll="0"/>
    <pivotField numFmtId="165" showAll="0"/>
    <pivotField numFmtId="165"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all fuels (utility-scale) thousand megawatthours" fld="4" baseField="0" baseItem="0" numFmtId="165"/>
  </dataFields>
  <formats count="15">
    <format dxfId="21">
      <pivotArea collapsedLevelsAreSubtotals="1" fieldPosition="0">
        <references count="1">
          <reference field="11" count="1">
            <x v="1"/>
          </reference>
        </references>
      </pivotArea>
    </format>
    <format dxfId="20">
      <pivotArea collapsedLevelsAreSubtotals="1" fieldPosition="0">
        <references count="2">
          <reference field="1" count="23">
            <x v="1"/>
            <x v="2"/>
            <x v="3"/>
            <x v="4"/>
            <x v="5"/>
            <x v="6"/>
            <x v="7"/>
            <x v="8"/>
            <x v="9"/>
            <x v="10"/>
            <x v="11"/>
            <x v="12"/>
            <x v="13"/>
            <x v="14"/>
            <x v="15"/>
            <x v="16"/>
            <x v="17"/>
            <x v="18"/>
            <x v="19"/>
            <x v="20"/>
            <x v="21"/>
            <x v="22"/>
            <x v="23"/>
          </reference>
          <reference field="11" count="1" selected="0">
            <x v="1"/>
          </reference>
        </references>
      </pivotArea>
    </format>
    <format dxfId="19">
      <pivotArea collapsedLevelsAreSubtotals="1" fieldPosition="0">
        <references count="1">
          <reference field="11" count="1">
            <x v="2"/>
          </reference>
        </references>
      </pivotArea>
    </format>
    <format dxfId="18">
      <pivotArea collapsedLevelsAreSubtotals="1" fieldPosition="0">
        <references count="1">
          <reference field="11" count="1">
            <x v="3"/>
          </reference>
        </references>
      </pivotArea>
    </format>
    <format dxfId="17">
      <pivotArea collapsedLevelsAreSubtotals="1" fieldPosition="0">
        <references count="1">
          <reference field="11" count="1">
            <x v="4"/>
          </reference>
        </references>
      </pivotArea>
    </format>
    <format dxfId="16">
      <pivotArea collapsedLevelsAreSubtotals="1" fieldPosition="0">
        <references count="1">
          <reference field="11" count="1">
            <x v="5"/>
          </reference>
        </references>
      </pivotArea>
    </format>
    <format dxfId="15">
      <pivotArea collapsedLevelsAreSubtotals="1" fieldPosition="0">
        <references count="1">
          <reference field="11" count="1">
            <x v="6"/>
          </reference>
        </references>
      </pivotArea>
    </format>
    <format dxfId="14">
      <pivotArea collapsedLevelsAreSubtotals="1" fieldPosition="0">
        <references count="1">
          <reference field="11" count="1">
            <x v="7"/>
          </reference>
        </references>
      </pivotArea>
    </format>
    <format dxfId="13">
      <pivotArea collapsedLevelsAreSubtotals="1" fieldPosition="0">
        <references count="1">
          <reference field="11" count="1">
            <x v="8"/>
          </reference>
        </references>
      </pivotArea>
    </format>
    <format dxfId="12">
      <pivotArea collapsedLevelsAreSubtotals="1" fieldPosition="0">
        <references count="1">
          <reference field="11" count="1">
            <x v="9"/>
          </reference>
        </references>
      </pivotArea>
    </format>
    <format dxfId="11">
      <pivotArea collapsedLevelsAreSubtotals="1" fieldPosition="0">
        <references count="1">
          <reference field="11" count="1">
            <x v="10"/>
          </reference>
        </references>
      </pivotArea>
    </format>
    <format dxfId="10">
      <pivotArea collapsedLevelsAreSubtotals="1" fieldPosition="0">
        <references count="1">
          <reference field="11" count="1">
            <x v="11"/>
          </reference>
        </references>
      </pivotArea>
    </format>
    <format dxfId="9">
      <pivotArea collapsedLevelsAreSubtotals="1" fieldPosition="0">
        <references count="1">
          <reference field="11" count="1">
            <x v="12"/>
          </reference>
        </references>
      </pivotArea>
    </format>
    <format dxfId="8">
      <pivotArea grandRow="1"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14"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dataField="1"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Year" fld="3" subtotal="count" baseField="2" baseItem="11"/>
  </dataFields>
  <formats count="2">
    <format dxfId="27">
      <pivotArea outline="0" collapsedLevelsAreSubtotals="1"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8"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7:K30"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Monthly" fld="2" subtotal="count" baseField="0" baseItem="0"/>
  </dataFields>
  <formats count="2">
    <format dxfId="29">
      <pivotArea outline="0" collapsedLevelsAreSubtotals="1" fieldPosition="0"/>
    </format>
    <format dxfId="2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E14"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dataField="1"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natural gas thousand megawatthours" fld="6" baseField="0" baseItem="0"/>
  </dataFields>
  <formats count="2">
    <format dxfId="31">
      <pivotArea outline="0" collapsedLevelsAreSubtotals="1"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E30"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dataField="1"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nventional hydroelectric thousand megawatthours" fld="8" baseField="0" baseItem="0"/>
  </dataFields>
  <formats count="2">
    <format dxfId="33">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H14"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numFmtId="165" showAll="0"/>
    <pivotField numFmtId="165" showAll="0"/>
    <pivotField dataField="1"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wind thousand megawatthours" fld="9" baseField="0" baseItem="0"/>
  </dataFields>
  <formats count="2">
    <format dxfId="35">
      <pivotArea outline="0" collapsedLevelsAreSubtotals="1" fieldPosition="0"/>
    </format>
    <format dxfId="3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14"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dataField="1" numFmtId="165" showAll="0"/>
    <pivotField numFmtId="164" showAll="0"/>
    <pivotField numFmtId="165" showAll="0"/>
    <pivotField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all fuels (utility-scale) thousand megawatthours" fld="4" baseField="0" baseItem="0" numFmtId="165"/>
  </dataFields>
  <formats count="2">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K14" firstHeaderRow="1" firstDataRow="1" firstDataCol="1"/>
  <pivotFields count="12">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3">
        <item x="8"/>
        <item x="6"/>
        <item x="5"/>
        <item x="4"/>
        <item x="3"/>
        <item x="2"/>
        <item x="1"/>
        <item x="0"/>
        <item x="11"/>
        <item x="10"/>
        <item x="9"/>
        <item x="7"/>
        <item t="default"/>
      </items>
    </pivotField>
    <pivotField showAll="0">
      <items count="24">
        <item x="22"/>
        <item x="21"/>
        <item x="20"/>
        <item x="19"/>
        <item x="18"/>
        <item x="17"/>
        <item x="16"/>
        <item x="15"/>
        <item x="14"/>
        <item x="13"/>
        <item x="12"/>
        <item x="11"/>
        <item x="10"/>
        <item x="9"/>
        <item x="8"/>
        <item x="7"/>
        <item x="6"/>
        <item x="5"/>
        <item x="4"/>
        <item x="3"/>
        <item x="2"/>
        <item x="1"/>
        <item x="0"/>
        <item t="default"/>
      </items>
    </pivotField>
    <pivotField numFmtId="165" showAll="0"/>
    <pivotField numFmtId="164" showAll="0"/>
    <pivotField numFmtId="165" showAll="0"/>
    <pivotField dataField="1" numFmtId="165" showAll="0"/>
    <pivotField numFmtId="165"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nuclear thousand megawatthours" fld="7" baseField="0" baseItem="0" numFmtId="165"/>
  </dataFields>
  <formats count="2">
    <format dxfId="39">
      <pivotArea outline="0" collapsedLevelsAreSubtotals="1" fieldPosition="0"/>
    </format>
    <format dxfId="3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 xr10:uid="{E9436B26-E531-483E-849C-73D3E36A0851}" sourceName="Monthly">
  <pivotTables>
    <pivotTable tabId="3" name="PivotTable8"/>
    <pivotTable tabId="3" name="PivotTable1"/>
    <pivotTable tabId="3" name="PivotTable2"/>
    <pivotTable tabId="3" name="PivotTable21"/>
    <pivotTable tabId="3" name="PivotTable3"/>
    <pivotTable tabId="3" name="PivotTable4"/>
    <pivotTable tabId="3" name="PivotTable5"/>
    <pivotTable tabId="3" name="PivotTable6"/>
    <pivotTable tabId="3" name="PivotTable7"/>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20"/>
    <pivotTable tabId="5" name="PivotTable9"/>
  </pivotTables>
  <data>
    <tabular pivotCacheId="156457084">
      <items count="12">
        <i x="8" s="1"/>
        <i x="6" s="1"/>
        <i x="5" s="1"/>
        <i x="4" s="1"/>
        <i x="3" s="1"/>
        <i x="2" s="1"/>
        <i x="1" s="1"/>
        <i x="0" s="1"/>
        <i x="11" s="1"/>
        <i x="10" s="1"/>
        <i x="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EC71D05-2F18-44C8-B757-C94C88ED189B}" sourceName="Year">
  <pivotTables>
    <pivotTable tabId="5" name="PivotTable17"/>
    <pivotTable tabId="3" name="PivotTable1"/>
    <pivotTable tabId="3" name="PivotTable2"/>
    <pivotTable tabId="3" name="PivotTable21"/>
    <pivotTable tabId="3" name="PivotTable3"/>
    <pivotTable tabId="3" name="PivotTable4"/>
    <pivotTable tabId="3" name="PivotTable5"/>
    <pivotTable tabId="3" name="PivotTable6"/>
    <pivotTable tabId="3" name="PivotTable7"/>
    <pivotTable tabId="3" name="PivotTable8"/>
    <pivotTable tabId="5" name="PivotTable10"/>
    <pivotTable tabId="5" name="PivotTable11"/>
    <pivotTable tabId="5" name="PivotTable12"/>
    <pivotTable tabId="5" name="PivotTable13"/>
    <pivotTable tabId="5" name="PivotTable14"/>
    <pivotTable tabId="5" name="PivotTable15"/>
    <pivotTable tabId="5" name="PivotTable16"/>
    <pivotTable tabId="5" name="PivotTable18"/>
    <pivotTable tabId="5" name="PivotTable19"/>
    <pivotTable tabId="5" name="PivotTable20"/>
    <pivotTable tabId="5" name="PivotTable9"/>
  </pivotTables>
  <data>
    <tabular pivotCacheId="156457084">
      <items count="23">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 xr10:uid="{E4848608-75A3-4985-9502-3A65DC33AFA9}" cache="Slicer_Monthly" caption="Monthly" columnCount="2" style="Slicer Style 1" rowHeight="640080"/>
  <slicer name="Year" xr10:uid="{2FF40356-5542-47B3-8620-904BE0A7347F}" cache="Slicer_Year" caption="Year" startItem="3" columnCount="3"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Net" displayName="Net" ref="A1:K274" totalsRowShown="0">
  <autoFilter ref="A1:K274" xr:uid="{00000000-0009-0000-0100-000001000000}"/>
  <tableColumns count="11">
    <tableColumn id="1" xr3:uid="{00000000-0010-0000-0000-000001000000}" name="S/N"/>
    <tableColumn id="2" xr3:uid="{00000000-0010-0000-0000-000002000000}" name="Month" dataDxfId="49"/>
    <tableColumn id="10" xr3:uid="{00000000-0010-0000-0000-00000A000000}" name="Monthly" dataDxfId="48"/>
    <tableColumn id="11" xr3:uid="{00000000-0010-0000-0000-00000B000000}" name="Year" dataDxfId="47"/>
    <tableColumn id="3" xr3:uid="{00000000-0010-0000-0000-000003000000}" name="all fuels (utility-scale) thousand megawatthours" dataDxfId="46" dataCellStyle="Currency"/>
    <tableColumn id="4" xr3:uid="{00000000-0010-0000-0000-000004000000}" name="coal thousand megawatthours" dataDxfId="45" dataCellStyle="Currency"/>
    <tableColumn id="5" xr3:uid="{00000000-0010-0000-0000-000005000000}" name="natural gas thousand megawatthours" dataDxfId="44"/>
    <tableColumn id="6" xr3:uid="{00000000-0010-0000-0000-000006000000}" name="nuclear thousand megawatthours" dataDxfId="43"/>
    <tableColumn id="7" xr3:uid="{00000000-0010-0000-0000-000007000000}" name="conventional hydroelectric thousand megawatthours" dataDxfId="42"/>
    <tableColumn id="8" xr3:uid="{00000000-0010-0000-0000-000008000000}" name="wind thousand megawatthours" dataDxfId="41"/>
    <tableColumn id="9" xr3:uid="{00000000-0010-0000-0000-000009000000}" name="all solar thousand megawatthours" dataDxfId="4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13" Type="http://schemas.openxmlformats.org/officeDocument/2006/relationships/drawing" Target="../drawings/drawing1.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openxmlformats.org/officeDocument/2006/relationships/pivotTable" Target="../pivotTables/pivotTable2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ivotTable" Target="../pivotTables/pivotTable20.xml"/><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4"/>
  <sheetViews>
    <sheetView topLeftCell="F1" workbookViewId="0">
      <selection activeCell="K126" sqref="K126"/>
    </sheetView>
  </sheetViews>
  <sheetFormatPr defaultRowHeight="15" x14ac:dyDescent="0.25"/>
  <cols>
    <col min="2" max="2" width="9.140625" customWidth="1"/>
    <col min="3" max="3" width="17.28515625" customWidth="1"/>
    <col min="4" max="4" width="17.28515625" style="2" customWidth="1"/>
    <col min="5" max="5" width="45.42578125" customWidth="1"/>
    <col min="6" max="6" width="29.7109375" customWidth="1"/>
    <col min="7" max="7" width="35.7109375" customWidth="1"/>
    <col min="8" max="8" width="32.7109375" customWidth="1"/>
    <col min="9" max="9" width="49.85546875" customWidth="1"/>
    <col min="10" max="10" width="30.5703125" customWidth="1"/>
    <col min="11" max="11" width="33" customWidth="1"/>
  </cols>
  <sheetData>
    <row r="1" spans="1:11" x14ac:dyDescent="0.25">
      <c r="A1" t="s">
        <v>8</v>
      </c>
      <c r="B1" t="s">
        <v>0</v>
      </c>
      <c r="C1" t="s">
        <v>22</v>
      </c>
      <c r="D1" s="2" t="s">
        <v>21</v>
      </c>
      <c r="E1" t="s">
        <v>1</v>
      </c>
      <c r="F1" t="s">
        <v>2</v>
      </c>
      <c r="G1" s="5" t="s">
        <v>3</v>
      </c>
      <c r="H1" t="s">
        <v>4</v>
      </c>
      <c r="I1" t="s">
        <v>5</v>
      </c>
      <c r="J1" t="s">
        <v>6</v>
      </c>
      <c r="K1" t="s">
        <v>7</v>
      </c>
    </row>
    <row r="2" spans="1:11" x14ac:dyDescent="0.25">
      <c r="A2">
        <v>1</v>
      </c>
      <c r="B2" s="1">
        <v>45558</v>
      </c>
      <c r="C2" s="1" t="s">
        <v>9</v>
      </c>
      <c r="D2" s="2">
        <v>2023</v>
      </c>
      <c r="E2" s="4">
        <v>358136.2599</v>
      </c>
      <c r="F2" s="3">
        <v>60005.675799999997</v>
      </c>
      <c r="G2" s="6">
        <v>164466.35680000001</v>
      </c>
      <c r="H2" s="6">
        <v>65559.710000000006</v>
      </c>
      <c r="I2" s="6">
        <v>16496.040430000001</v>
      </c>
      <c r="J2" s="6">
        <v>28193.291529999999</v>
      </c>
      <c r="K2" s="6">
        <v>22192.58066</v>
      </c>
    </row>
    <row r="3" spans="1:11" x14ac:dyDescent="0.25">
      <c r="A3">
        <v>2</v>
      </c>
      <c r="B3" s="1">
        <v>45527</v>
      </c>
      <c r="C3" s="1" t="s">
        <v>17</v>
      </c>
      <c r="D3" s="2">
        <v>2023</v>
      </c>
      <c r="E3" s="4">
        <v>423934.2574</v>
      </c>
      <c r="F3" s="3">
        <v>78184.500939999998</v>
      </c>
      <c r="G3" s="6">
        <v>199993.0422</v>
      </c>
      <c r="H3" s="6">
        <v>69744.023000000001</v>
      </c>
      <c r="I3" s="6">
        <v>21145.866239999999</v>
      </c>
      <c r="J3" s="6">
        <v>28504.166939999999</v>
      </c>
      <c r="K3" s="6">
        <v>25350.266729999999</v>
      </c>
    </row>
    <row r="4" spans="1:11" x14ac:dyDescent="0.25">
      <c r="A4">
        <v>3</v>
      </c>
      <c r="B4" s="1">
        <v>45496</v>
      </c>
      <c r="C4" s="1" t="s">
        <v>16</v>
      </c>
      <c r="D4" s="2">
        <v>2023</v>
      </c>
      <c r="E4" s="4">
        <v>425611.3284</v>
      </c>
      <c r="F4" s="3">
        <v>78909.856650000002</v>
      </c>
      <c r="G4" s="6">
        <v>200506.7592</v>
      </c>
      <c r="H4" s="6">
        <v>69887.588000000003</v>
      </c>
      <c r="I4" s="6">
        <v>21237.808489999999</v>
      </c>
      <c r="J4" s="6">
        <v>27867.909459999999</v>
      </c>
      <c r="K4" s="6">
        <v>26538.557250000002</v>
      </c>
    </row>
    <row r="5" spans="1:11" x14ac:dyDescent="0.25">
      <c r="A5">
        <v>4</v>
      </c>
      <c r="B5" s="1">
        <v>45466</v>
      </c>
      <c r="C5" s="1" t="s">
        <v>15</v>
      </c>
      <c r="D5" s="2">
        <v>2023</v>
      </c>
      <c r="E5" s="4">
        <v>356672.3849</v>
      </c>
      <c r="F5" s="3">
        <v>57697.751559999997</v>
      </c>
      <c r="G5" s="6">
        <v>161692.7028</v>
      </c>
      <c r="H5" s="6">
        <v>64965.076000000001</v>
      </c>
      <c r="I5" s="6">
        <v>19470.632809999999</v>
      </c>
      <c r="J5" s="6">
        <v>27505.93547</v>
      </c>
      <c r="K5" s="6">
        <v>25034.486130000001</v>
      </c>
    </row>
    <row r="6" spans="1:11" x14ac:dyDescent="0.25">
      <c r="A6">
        <v>5</v>
      </c>
      <c r="B6" s="1">
        <v>45435</v>
      </c>
      <c r="C6" s="1" t="s">
        <v>14</v>
      </c>
      <c r="D6" s="2">
        <v>2023</v>
      </c>
      <c r="E6" s="4">
        <v>45435</v>
      </c>
      <c r="F6" s="3">
        <v>43852.22406</v>
      </c>
      <c r="G6" s="6">
        <v>137795.2922</v>
      </c>
      <c r="H6" s="6">
        <v>61472.883000000002</v>
      </c>
      <c r="I6" s="6">
        <v>27479.134129999999</v>
      </c>
      <c r="J6" s="6">
        <v>32018.245920000001</v>
      </c>
      <c r="K6" s="6">
        <v>24462.375100000001</v>
      </c>
    </row>
    <row r="7" spans="1:11" x14ac:dyDescent="0.25">
      <c r="A7">
        <v>6</v>
      </c>
      <c r="B7" s="1">
        <v>45405</v>
      </c>
      <c r="C7" s="1" t="s">
        <v>13</v>
      </c>
      <c r="D7" s="2">
        <v>2023</v>
      </c>
      <c r="E7" s="4">
        <v>299673.0993</v>
      </c>
      <c r="F7" s="3">
        <v>40078.668019999997</v>
      </c>
      <c r="G7" s="6">
        <v>120477.98420000001</v>
      </c>
      <c r="H7" s="6">
        <v>56662.457999999999</v>
      </c>
      <c r="I7" s="6">
        <v>17481.319800000001</v>
      </c>
      <c r="J7" s="6">
        <v>43017.200570000001</v>
      </c>
      <c r="K7" s="6">
        <v>21501.94859</v>
      </c>
    </row>
    <row r="8" spans="1:11" x14ac:dyDescent="0.25">
      <c r="A8">
        <v>7</v>
      </c>
      <c r="B8" s="1">
        <v>45374</v>
      </c>
      <c r="C8" s="1" t="s">
        <v>12</v>
      </c>
      <c r="D8" s="2">
        <v>2023</v>
      </c>
      <c r="E8" s="4">
        <v>329838.8224</v>
      </c>
      <c r="F8" s="3">
        <v>50067.280789999997</v>
      </c>
      <c r="G8" s="6">
        <v>132152.68799999999</v>
      </c>
      <c r="H8" s="6">
        <v>62820.442999999999</v>
      </c>
      <c r="I8" s="6">
        <v>20227.597570000002</v>
      </c>
      <c r="J8" s="6">
        <v>44527.110260000001</v>
      </c>
      <c r="K8" s="6">
        <v>18130.906190000002</v>
      </c>
    </row>
    <row r="9" spans="1:11" x14ac:dyDescent="0.25">
      <c r="A9">
        <v>8</v>
      </c>
      <c r="B9" s="1">
        <v>45345</v>
      </c>
      <c r="C9" s="1" t="s">
        <v>11</v>
      </c>
      <c r="D9" s="2">
        <v>2023</v>
      </c>
      <c r="E9" s="4">
        <v>309116.37929999997</v>
      </c>
      <c r="F9" s="3">
        <v>46487.927739999999</v>
      </c>
      <c r="G9" s="6">
        <v>123920.7292</v>
      </c>
      <c r="H9" s="6">
        <v>60806.857000000004</v>
      </c>
      <c r="I9" s="6">
        <v>18682.485690000001</v>
      </c>
      <c r="J9" s="6">
        <v>42058.419020000001</v>
      </c>
      <c r="K9" s="6">
        <v>13641.701719999999</v>
      </c>
    </row>
    <row r="10" spans="1:11" x14ac:dyDescent="0.25">
      <c r="A10">
        <v>9</v>
      </c>
      <c r="B10" s="1">
        <v>45314</v>
      </c>
      <c r="C10" s="1" t="s">
        <v>10</v>
      </c>
      <c r="D10" s="2">
        <v>2023</v>
      </c>
      <c r="E10" s="4">
        <v>347817.14549999998</v>
      </c>
      <c r="F10" s="3">
        <v>61290.875099999997</v>
      </c>
      <c r="G10" s="6">
        <v>137541.42079999999</v>
      </c>
      <c r="H10" s="6">
        <v>70870.080000000002</v>
      </c>
      <c r="I10" s="6">
        <v>22288.30082</v>
      </c>
      <c r="J10" s="6">
        <v>39166.597699999998</v>
      </c>
      <c r="K10" s="6">
        <v>11963.786690000001</v>
      </c>
    </row>
    <row r="11" spans="1:11" x14ac:dyDescent="0.25">
      <c r="A11">
        <v>10</v>
      </c>
      <c r="B11" s="1">
        <v>45648</v>
      </c>
      <c r="C11" s="1" t="s">
        <v>20</v>
      </c>
      <c r="D11" s="2">
        <v>2022</v>
      </c>
      <c r="E11" s="4">
        <v>360256.71509999997</v>
      </c>
      <c r="F11" s="3">
        <v>73380.892290000003</v>
      </c>
      <c r="G11" s="6">
        <v>140715.53260000001</v>
      </c>
      <c r="H11" s="6">
        <v>69094.146999999997</v>
      </c>
      <c r="I11" s="6">
        <v>20429.540860000001</v>
      </c>
      <c r="J11" s="6">
        <v>38679.531940000001</v>
      </c>
      <c r="K11" s="6">
        <v>10475.489949999999</v>
      </c>
    </row>
    <row r="12" spans="1:11" x14ac:dyDescent="0.25">
      <c r="A12">
        <v>11</v>
      </c>
      <c r="B12" s="1">
        <v>45618</v>
      </c>
      <c r="C12" s="1" t="s">
        <v>19</v>
      </c>
      <c r="D12" s="2">
        <v>2022</v>
      </c>
      <c r="E12" s="4">
        <v>321780.55979999999</v>
      </c>
      <c r="F12" s="3">
        <v>56376.962930000002</v>
      </c>
      <c r="G12" s="6">
        <v>127523.4363</v>
      </c>
      <c r="H12" s="6">
        <v>62041.286999999997</v>
      </c>
      <c r="I12" s="6">
        <v>17898.147669999998</v>
      </c>
      <c r="J12" s="6">
        <v>41198.8465</v>
      </c>
      <c r="K12" s="6">
        <v>12437.95751</v>
      </c>
    </row>
    <row r="13" spans="1:11" x14ac:dyDescent="0.25">
      <c r="A13">
        <v>12</v>
      </c>
      <c r="B13" s="1">
        <v>45587</v>
      </c>
      <c r="C13" s="1" t="s">
        <v>18</v>
      </c>
      <c r="D13" s="2">
        <v>2022</v>
      </c>
      <c r="E13" s="4">
        <v>313949.38540000003</v>
      </c>
      <c r="F13" s="3">
        <v>54228.457219999997</v>
      </c>
      <c r="G13" s="6">
        <v>133491.5392</v>
      </c>
      <c r="H13" s="6">
        <v>58945.383000000002</v>
      </c>
      <c r="I13" s="6">
        <v>14367.41841</v>
      </c>
      <c r="J13" s="6">
        <v>32744.634150000002</v>
      </c>
      <c r="K13" s="6">
        <v>16964.170770000001</v>
      </c>
    </row>
    <row r="14" spans="1:11" x14ac:dyDescent="0.25">
      <c r="A14">
        <v>13</v>
      </c>
      <c r="B14" s="1">
        <v>45557</v>
      </c>
      <c r="C14" s="1" t="s">
        <v>9</v>
      </c>
      <c r="D14" s="2">
        <v>2022</v>
      </c>
      <c r="E14" s="4">
        <v>351655.4</v>
      </c>
      <c r="F14" s="3">
        <v>64998.319309999999</v>
      </c>
      <c r="G14" s="6">
        <v>156947.8524</v>
      </c>
      <c r="H14" s="6">
        <v>63733.186000000002</v>
      </c>
      <c r="I14" s="6">
        <v>17026.147250000002</v>
      </c>
      <c r="J14" s="6">
        <v>27331.133559999998</v>
      </c>
      <c r="K14" s="6">
        <v>18830.906719999999</v>
      </c>
    </row>
    <row r="15" spans="1:11" x14ac:dyDescent="0.25">
      <c r="A15">
        <v>14</v>
      </c>
      <c r="B15" s="1">
        <v>45526</v>
      </c>
      <c r="C15" s="1" t="s">
        <v>17</v>
      </c>
      <c r="D15" s="2">
        <v>2022</v>
      </c>
      <c r="E15" s="4">
        <v>412133.76169999997</v>
      </c>
      <c r="F15" s="3">
        <v>85214.649579999998</v>
      </c>
      <c r="G15" s="6">
        <v>188859.63440000001</v>
      </c>
      <c r="H15" s="6">
        <v>68896.917000000001</v>
      </c>
      <c r="I15" s="6">
        <v>21132.94901</v>
      </c>
      <c r="J15" s="6">
        <v>24718.4162</v>
      </c>
      <c r="K15" s="6">
        <v>20697.201499999999</v>
      </c>
    </row>
    <row r="16" spans="1:11" x14ac:dyDescent="0.25">
      <c r="A16">
        <v>15</v>
      </c>
      <c r="B16" s="1">
        <v>45495</v>
      </c>
      <c r="C16" s="1" t="s">
        <v>16</v>
      </c>
      <c r="D16" s="2">
        <v>2022</v>
      </c>
      <c r="E16" s="4">
        <v>422975.65269999998</v>
      </c>
      <c r="F16" s="3">
        <v>86414.970619999993</v>
      </c>
      <c r="G16" s="6">
        <v>189042.15960000001</v>
      </c>
      <c r="H16" s="6">
        <v>68856.918999999994</v>
      </c>
      <c r="I16" s="6">
        <v>24567.454600000001</v>
      </c>
      <c r="J16" s="6">
        <v>29474.97824</v>
      </c>
      <c r="K16" s="6">
        <v>22203.830160000001</v>
      </c>
    </row>
    <row r="17" spans="1:11" x14ac:dyDescent="0.25">
      <c r="A17">
        <v>16</v>
      </c>
      <c r="B17" s="1">
        <v>45465</v>
      </c>
      <c r="C17" s="1" t="s">
        <v>15</v>
      </c>
      <c r="D17" s="2">
        <v>2022</v>
      </c>
      <c r="E17" s="4">
        <v>379134.47690000001</v>
      </c>
      <c r="F17" s="3">
        <v>73463.103789999994</v>
      </c>
      <c r="G17" s="6">
        <v>155517.0049</v>
      </c>
      <c r="H17" s="6">
        <v>65715.42</v>
      </c>
      <c r="I17" s="6">
        <v>25987.795180000001</v>
      </c>
      <c r="J17" s="6">
        <v>33767.530680000003</v>
      </c>
      <c r="K17" s="6">
        <v>22282.068309999999</v>
      </c>
    </row>
    <row r="18" spans="1:11" x14ac:dyDescent="0.25">
      <c r="A18">
        <v>17</v>
      </c>
      <c r="B18" s="1">
        <v>45434</v>
      </c>
      <c r="C18" s="1" t="s">
        <v>14</v>
      </c>
      <c r="D18" s="2">
        <v>2022</v>
      </c>
      <c r="E18" s="4">
        <v>342184.40580000001</v>
      </c>
      <c r="F18" s="3">
        <v>62531.744379999996</v>
      </c>
      <c r="G18" s="6">
        <v>127093.5551</v>
      </c>
      <c r="H18" s="6">
        <v>63381.624490000002</v>
      </c>
      <c r="I18" s="6">
        <v>23358.779559999999</v>
      </c>
      <c r="J18" s="6">
        <v>42123.69758</v>
      </c>
      <c r="K18" s="6">
        <v>21356.56223</v>
      </c>
    </row>
    <row r="19" spans="1:11" x14ac:dyDescent="0.25">
      <c r="A19">
        <v>18</v>
      </c>
      <c r="B19" s="1">
        <v>45404</v>
      </c>
      <c r="C19" s="1" t="s">
        <v>13</v>
      </c>
      <c r="D19" s="2">
        <v>2022</v>
      </c>
      <c r="E19" s="4">
        <v>303994.0502</v>
      </c>
      <c r="F19" s="3">
        <v>55329.133540000003</v>
      </c>
      <c r="G19" s="6">
        <v>105505.8211</v>
      </c>
      <c r="H19" s="6">
        <v>55289.54</v>
      </c>
      <c r="I19" s="6">
        <v>20065.836380000001</v>
      </c>
      <c r="J19" s="6">
        <v>46167.094770000003</v>
      </c>
      <c r="K19" s="6">
        <v>19073.03688</v>
      </c>
    </row>
    <row r="20" spans="1:11" x14ac:dyDescent="0.25">
      <c r="A20">
        <v>19</v>
      </c>
      <c r="B20" s="1">
        <v>45373</v>
      </c>
      <c r="C20" s="1" t="s">
        <v>12</v>
      </c>
      <c r="D20" s="2">
        <v>2022</v>
      </c>
      <c r="E20" s="4">
        <v>324530.85090000002</v>
      </c>
      <c r="F20" s="3">
        <v>61018.773500000003</v>
      </c>
      <c r="G20" s="6">
        <v>112477.2522</v>
      </c>
      <c r="H20" s="6">
        <v>63153.701000000001</v>
      </c>
      <c r="I20" s="6">
        <v>24436.41649</v>
      </c>
      <c r="J20" s="6">
        <v>43030.54797</v>
      </c>
      <c r="K20" s="6">
        <v>16815.693050000002</v>
      </c>
    </row>
    <row r="21" spans="1:11" x14ac:dyDescent="0.25">
      <c r="A21">
        <v>20</v>
      </c>
      <c r="B21" s="1">
        <v>45344</v>
      </c>
      <c r="C21" s="1" t="s">
        <v>11</v>
      </c>
      <c r="D21" s="2">
        <v>2022</v>
      </c>
      <c r="E21" s="4">
        <v>324311.0552</v>
      </c>
      <c r="F21" s="3">
        <v>70966.377980000005</v>
      </c>
      <c r="G21" s="6">
        <v>114945.4142</v>
      </c>
      <c r="H21" s="6">
        <v>61852.177000000003</v>
      </c>
      <c r="I21" s="6">
        <v>21320.568220000001</v>
      </c>
      <c r="J21" s="6">
        <v>37644.626069999998</v>
      </c>
      <c r="K21" s="6">
        <v>12743.878559999999</v>
      </c>
    </row>
    <row r="22" spans="1:11" x14ac:dyDescent="0.25">
      <c r="A22">
        <v>21</v>
      </c>
      <c r="B22" s="1">
        <v>45313</v>
      </c>
      <c r="C22" s="1" t="s">
        <v>10</v>
      </c>
      <c r="D22" s="2">
        <v>2022</v>
      </c>
      <c r="E22" s="4">
        <v>373765.91899999999</v>
      </c>
      <c r="F22" s="3">
        <v>87588.226930000004</v>
      </c>
      <c r="G22" s="6">
        <v>134947.5141</v>
      </c>
      <c r="H22" s="6">
        <v>70576.875</v>
      </c>
      <c r="I22" s="6">
        <v>24197.613440000001</v>
      </c>
      <c r="J22" s="6">
        <v>37416.320509999998</v>
      </c>
      <c r="K22" s="6">
        <v>11198.356379999999</v>
      </c>
    </row>
    <row r="23" spans="1:11" x14ac:dyDescent="0.25">
      <c r="A23">
        <v>22</v>
      </c>
      <c r="B23" s="1">
        <v>45647</v>
      </c>
      <c r="C23" s="1" t="s">
        <v>20</v>
      </c>
      <c r="D23" s="2">
        <v>2021</v>
      </c>
      <c r="E23" s="4">
        <v>337103.56089999998</v>
      </c>
      <c r="F23" s="3">
        <v>60024.595849999998</v>
      </c>
      <c r="G23" s="6">
        <v>127586.4301</v>
      </c>
      <c r="H23" s="6">
        <v>70719.837</v>
      </c>
      <c r="I23" s="6">
        <v>23561.87556</v>
      </c>
      <c r="J23" s="6">
        <v>39849.027620000001</v>
      </c>
      <c r="K23" s="6">
        <v>9061.0692999999992</v>
      </c>
    </row>
    <row r="24" spans="1:11" x14ac:dyDescent="0.25">
      <c r="A24">
        <v>23</v>
      </c>
      <c r="B24" s="1">
        <v>45617</v>
      </c>
      <c r="C24" s="1" t="s">
        <v>19</v>
      </c>
      <c r="D24" s="2">
        <v>2021</v>
      </c>
      <c r="E24" s="4">
        <v>314309.52059999999</v>
      </c>
      <c r="F24" s="3">
        <v>57426.347280000002</v>
      </c>
      <c r="G24" s="6">
        <v>122433.2592</v>
      </c>
      <c r="H24" s="6">
        <v>62749.317999999999</v>
      </c>
      <c r="I24" s="6">
        <v>19373.249660000001</v>
      </c>
      <c r="J24" s="6">
        <v>35751.090629999999</v>
      </c>
      <c r="K24" s="6">
        <v>11054.16073</v>
      </c>
    </row>
    <row r="25" spans="1:11" x14ac:dyDescent="0.25">
      <c r="A25">
        <v>24</v>
      </c>
      <c r="B25" s="1">
        <v>45586</v>
      </c>
      <c r="C25" s="1" t="s">
        <v>18</v>
      </c>
      <c r="D25" s="2">
        <v>2021</v>
      </c>
      <c r="E25" s="4">
        <v>320201.7781</v>
      </c>
      <c r="F25" s="3">
        <v>62572.142699999997</v>
      </c>
      <c r="G25" s="6">
        <v>131851.68150000001</v>
      </c>
      <c r="H25" s="6">
        <v>58401.112000000001</v>
      </c>
      <c r="I25" s="6">
        <v>17132.936229999999</v>
      </c>
      <c r="J25" s="6">
        <v>32215.111440000001</v>
      </c>
      <c r="K25" s="6">
        <v>13088.992260000001</v>
      </c>
    </row>
    <row r="26" spans="1:11" x14ac:dyDescent="0.25">
      <c r="A26">
        <v>25</v>
      </c>
      <c r="B26" s="1">
        <v>45556</v>
      </c>
      <c r="C26" s="1" t="s">
        <v>9</v>
      </c>
      <c r="D26" s="2">
        <v>2021</v>
      </c>
      <c r="E26" s="4">
        <v>347743.77490000002</v>
      </c>
      <c r="F26" s="3">
        <v>78876.840169999996</v>
      </c>
      <c r="G26" s="6">
        <v>138214.4087</v>
      </c>
      <c r="H26" s="6">
        <v>64520.031000000003</v>
      </c>
      <c r="I26" s="6">
        <v>17022.266520000001</v>
      </c>
      <c r="J26" s="6">
        <v>28997.802899999999</v>
      </c>
      <c r="K26" s="6">
        <v>15584.01297</v>
      </c>
    </row>
    <row r="27" spans="1:11" x14ac:dyDescent="0.25">
      <c r="A27">
        <v>26</v>
      </c>
      <c r="B27" s="1">
        <v>45525</v>
      </c>
      <c r="C27" s="1" t="s">
        <v>17</v>
      </c>
      <c r="D27" s="2">
        <v>2021</v>
      </c>
      <c r="E27" s="4">
        <v>412864.76750000002</v>
      </c>
      <c r="F27" s="3">
        <v>101854.59880000001</v>
      </c>
      <c r="G27" s="6">
        <v>172716.00520000001</v>
      </c>
      <c r="H27" s="6">
        <v>69471.331000000006</v>
      </c>
      <c r="I27" s="6">
        <v>20328.147229999999</v>
      </c>
      <c r="J27" s="6">
        <v>27071.122039999998</v>
      </c>
      <c r="K27" s="6">
        <v>16891.193960000001</v>
      </c>
    </row>
    <row r="28" spans="1:11" x14ac:dyDescent="0.25">
      <c r="A28">
        <v>27</v>
      </c>
      <c r="B28" s="1">
        <v>45494</v>
      </c>
      <c r="C28" s="1" t="s">
        <v>16</v>
      </c>
      <c r="D28" s="2">
        <v>2021</v>
      </c>
      <c r="E28" s="4">
        <v>405624.0906</v>
      </c>
      <c r="F28" s="3">
        <v>101536.5367</v>
      </c>
      <c r="G28" s="6">
        <v>170189.36309999999</v>
      </c>
      <c r="H28" s="6">
        <v>68831.592999999993</v>
      </c>
      <c r="I28" s="6">
        <v>22097.51226</v>
      </c>
      <c r="J28" s="6">
        <v>21715.551510000001</v>
      </c>
      <c r="K28" s="6">
        <v>17384.077379999999</v>
      </c>
    </row>
    <row r="29" spans="1:11" x14ac:dyDescent="0.25">
      <c r="A29">
        <v>28</v>
      </c>
      <c r="B29" s="1">
        <v>45464</v>
      </c>
      <c r="C29" s="1" t="s">
        <v>15</v>
      </c>
      <c r="D29" s="2">
        <v>2021</v>
      </c>
      <c r="E29" s="4">
        <v>373856.47759999998</v>
      </c>
      <c r="F29" s="3">
        <v>87264.601720000006</v>
      </c>
      <c r="G29" s="6">
        <v>149375.55549999999</v>
      </c>
      <c r="H29" s="6">
        <v>66070.373000000007</v>
      </c>
      <c r="I29" s="6">
        <v>23454.07921</v>
      </c>
      <c r="J29" s="6">
        <v>26671.53368</v>
      </c>
      <c r="K29" s="6">
        <v>17303.943800000001</v>
      </c>
    </row>
    <row r="30" spans="1:11" x14ac:dyDescent="0.25">
      <c r="A30">
        <v>29</v>
      </c>
      <c r="B30" s="1">
        <v>45433</v>
      </c>
      <c r="C30" s="1" t="s">
        <v>14</v>
      </c>
      <c r="D30" s="2">
        <v>2021</v>
      </c>
      <c r="E30" s="4">
        <v>320180.96139999997</v>
      </c>
      <c r="F30" s="3">
        <v>63872.720480000004</v>
      </c>
      <c r="G30" s="6">
        <v>114675.7916</v>
      </c>
      <c r="H30" s="6">
        <v>63394.114999999998</v>
      </c>
      <c r="I30" s="6">
        <v>23308.963960000001</v>
      </c>
      <c r="J30" s="6">
        <v>33786.50791</v>
      </c>
      <c r="K30" s="6">
        <v>17519.846659999999</v>
      </c>
    </row>
    <row r="31" spans="1:11" x14ac:dyDescent="0.25">
      <c r="A31">
        <v>30</v>
      </c>
      <c r="B31" s="1">
        <v>45403</v>
      </c>
      <c r="C31" s="1" t="s">
        <v>13</v>
      </c>
      <c r="D31" s="2">
        <v>2021</v>
      </c>
      <c r="E31" s="4">
        <v>293307.94439999998</v>
      </c>
      <c r="F31" s="3">
        <v>53956.13351</v>
      </c>
      <c r="G31" s="6">
        <v>107416.26790000001</v>
      </c>
      <c r="H31" s="6">
        <v>57092.023999999998</v>
      </c>
      <c r="I31" s="6">
        <v>19388.827809999999</v>
      </c>
      <c r="J31" s="6">
        <v>36157.806759999999</v>
      </c>
      <c r="K31" s="6">
        <v>15502.04998</v>
      </c>
    </row>
    <row r="32" spans="1:11" x14ac:dyDescent="0.25">
      <c r="A32">
        <v>31</v>
      </c>
      <c r="B32" s="1">
        <v>45372</v>
      </c>
      <c r="C32" s="1" t="s">
        <v>12</v>
      </c>
      <c r="D32" s="2">
        <v>2021</v>
      </c>
      <c r="E32" s="4">
        <v>311397.27590000001</v>
      </c>
      <c r="F32" s="3">
        <v>61903.963880000003</v>
      </c>
      <c r="G32" s="6">
        <v>107018.7113</v>
      </c>
      <c r="H32" s="6">
        <v>63708.237999999998</v>
      </c>
      <c r="I32" s="6">
        <v>21220.434079999999</v>
      </c>
      <c r="J32" s="6">
        <v>39205.248019999999</v>
      </c>
      <c r="K32" s="6">
        <v>13454.48883</v>
      </c>
    </row>
    <row r="33" spans="1:11" x14ac:dyDescent="0.25">
      <c r="A33">
        <v>32</v>
      </c>
      <c r="B33" s="1">
        <v>45343</v>
      </c>
      <c r="C33" s="1" t="s">
        <v>11</v>
      </c>
      <c r="D33" s="2">
        <v>2021</v>
      </c>
      <c r="E33" s="4">
        <v>323899.52889999998</v>
      </c>
      <c r="F33" s="3">
        <v>87470.499930000005</v>
      </c>
      <c r="G33" s="6">
        <v>111182.9149</v>
      </c>
      <c r="H33" s="6">
        <v>62954.16</v>
      </c>
      <c r="I33" s="6">
        <v>20136.509170000001</v>
      </c>
      <c r="J33" s="6">
        <v>26715.500919999999</v>
      </c>
      <c r="K33" s="6">
        <v>9269.5494099999996</v>
      </c>
    </row>
    <row r="34" spans="1:11" x14ac:dyDescent="0.25">
      <c r="A34">
        <v>33</v>
      </c>
      <c r="B34" s="1">
        <v>45312</v>
      </c>
      <c r="C34" s="1" t="s">
        <v>10</v>
      </c>
      <c r="D34" s="2">
        <v>2021</v>
      </c>
      <c r="E34" s="4">
        <v>349209.70890000003</v>
      </c>
      <c r="F34" s="3">
        <v>81239.778909999994</v>
      </c>
      <c r="G34" s="6">
        <v>126529.59849999999</v>
      </c>
      <c r="H34" s="6">
        <v>71732.463000000003</v>
      </c>
      <c r="I34" s="6">
        <v>24560.040659999999</v>
      </c>
      <c r="J34" s="6">
        <v>30060.471399999999</v>
      </c>
      <c r="K34" s="6">
        <v>8309.0646300000008</v>
      </c>
    </row>
    <row r="35" spans="1:11" x14ac:dyDescent="0.25">
      <c r="A35">
        <v>34</v>
      </c>
      <c r="B35" s="1">
        <v>45646</v>
      </c>
      <c r="C35" s="1" t="s">
        <v>20</v>
      </c>
      <c r="D35" s="2">
        <v>2020</v>
      </c>
      <c r="E35" s="4">
        <v>344523.41279999999</v>
      </c>
      <c r="F35" s="3">
        <v>78587.628660000002</v>
      </c>
      <c r="G35" s="6">
        <v>127863.1722</v>
      </c>
      <c r="H35" s="6">
        <v>69870.978000000003</v>
      </c>
      <c r="I35" s="6">
        <v>21507.847180000001</v>
      </c>
      <c r="J35" s="6">
        <v>32010.64517</v>
      </c>
      <c r="K35" s="6">
        <v>7580.3921899999996</v>
      </c>
    </row>
    <row r="36" spans="1:11" x14ac:dyDescent="0.25">
      <c r="A36">
        <v>35</v>
      </c>
      <c r="B36" s="1">
        <v>45616</v>
      </c>
      <c r="C36" s="1" t="s">
        <v>19</v>
      </c>
      <c r="D36" s="2">
        <v>2020</v>
      </c>
      <c r="E36" s="4">
        <v>301402.96370000002</v>
      </c>
      <c r="F36" s="3">
        <v>61182.186390000003</v>
      </c>
      <c r="G36" s="6">
        <v>109810.7803</v>
      </c>
      <c r="H36" s="6">
        <v>61759.976999999999</v>
      </c>
      <c r="I36" s="6">
        <v>20892.659169999999</v>
      </c>
      <c r="J36" s="6">
        <v>33129.405100000004</v>
      </c>
      <c r="K36" s="6">
        <v>8453.2857399999994</v>
      </c>
    </row>
    <row r="37" spans="1:11" x14ac:dyDescent="0.25">
      <c r="A37">
        <v>36</v>
      </c>
      <c r="B37" s="1">
        <v>45585</v>
      </c>
      <c r="C37" s="1" t="s">
        <v>18</v>
      </c>
      <c r="D37" s="2">
        <v>2020</v>
      </c>
      <c r="E37" s="4">
        <v>313703.4388</v>
      </c>
      <c r="F37" s="3">
        <v>59804.589039999999</v>
      </c>
      <c r="G37" s="6">
        <v>131412.57889999999</v>
      </c>
      <c r="H37" s="6">
        <v>59362.464999999997</v>
      </c>
      <c r="I37" s="6">
        <v>18810.4061</v>
      </c>
      <c r="J37" s="6">
        <v>28822.662680000001</v>
      </c>
      <c r="K37" s="6">
        <v>10395.326929999999</v>
      </c>
    </row>
    <row r="38" spans="1:11" x14ac:dyDescent="0.25">
      <c r="A38">
        <v>37</v>
      </c>
      <c r="B38" s="1">
        <v>45555</v>
      </c>
      <c r="C38" s="1" t="s">
        <v>9</v>
      </c>
      <c r="D38" s="2">
        <v>2020</v>
      </c>
      <c r="E38" s="4">
        <v>333493.0367</v>
      </c>
      <c r="F38" s="3">
        <v>68406.745339999994</v>
      </c>
      <c r="G38" s="6">
        <v>141397.45499999999</v>
      </c>
      <c r="H38" s="6">
        <v>65727.316999999995</v>
      </c>
      <c r="I38" s="6">
        <v>18678.80991</v>
      </c>
      <c r="J38" s="6">
        <v>23185.97755</v>
      </c>
      <c r="K38" s="6">
        <v>11453.82366</v>
      </c>
    </row>
    <row r="39" spans="1:11" x14ac:dyDescent="0.25">
      <c r="A39">
        <v>38</v>
      </c>
      <c r="B39" s="1">
        <v>45524</v>
      </c>
      <c r="C39" s="1" t="s">
        <v>17</v>
      </c>
      <c r="D39" s="2">
        <v>2020</v>
      </c>
      <c r="E39" s="4">
        <v>398535.59240000002</v>
      </c>
      <c r="F39" s="3">
        <v>91145.411189999999</v>
      </c>
      <c r="G39" s="6">
        <v>173644.41699999999</v>
      </c>
      <c r="H39" s="6">
        <v>68982.187000000005</v>
      </c>
      <c r="I39" s="6">
        <v>23283.557700000001</v>
      </c>
      <c r="J39" s="6">
        <v>23029.331900000001</v>
      </c>
      <c r="K39" s="6">
        <v>13513.9375</v>
      </c>
    </row>
    <row r="40" spans="1:11" x14ac:dyDescent="0.25">
      <c r="A40">
        <v>39</v>
      </c>
      <c r="B40" s="1">
        <v>45493</v>
      </c>
      <c r="C40" s="1" t="s">
        <v>16</v>
      </c>
      <c r="D40" s="2">
        <v>2020</v>
      </c>
      <c r="E40" s="4">
        <v>409871.26</v>
      </c>
      <c r="F40" s="3">
        <v>89709.482619999995</v>
      </c>
      <c r="G40" s="6">
        <v>181568.06359999999</v>
      </c>
      <c r="H40" s="6">
        <v>69385.440000000002</v>
      </c>
      <c r="I40" s="6">
        <v>26741.779470000001</v>
      </c>
      <c r="J40" s="6">
        <v>22866.198209999999</v>
      </c>
      <c r="K40" s="6">
        <v>15015.04895</v>
      </c>
    </row>
    <row r="41" spans="1:11" x14ac:dyDescent="0.25">
      <c r="A41">
        <v>40</v>
      </c>
      <c r="B41" s="1">
        <v>45463</v>
      </c>
      <c r="C41" s="1" t="s">
        <v>15</v>
      </c>
      <c r="D41" s="2">
        <v>2020</v>
      </c>
      <c r="E41" s="4">
        <v>351967.18979999999</v>
      </c>
      <c r="F41" s="3">
        <v>65283.169929999996</v>
      </c>
      <c r="G41" s="6">
        <v>143055.4234</v>
      </c>
      <c r="H41" s="6">
        <v>67205.082999999999</v>
      </c>
      <c r="I41" s="6">
        <v>27999.383699999998</v>
      </c>
      <c r="J41" s="6">
        <v>30212.40523</v>
      </c>
      <c r="K41" s="6">
        <v>13923.045819999999</v>
      </c>
    </row>
    <row r="42" spans="1:11" x14ac:dyDescent="0.25">
      <c r="A42">
        <v>41</v>
      </c>
      <c r="B42" s="1">
        <v>45432</v>
      </c>
      <c r="C42" s="1" t="s">
        <v>14</v>
      </c>
      <c r="D42" s="2">
        <v>2020</v>
      </c>
      <c r="E42" s="4">
        <v>304836.82579999999</v>
      </c>
      <c r="F42" s="3">
        <v>46526.626320000003</v>
      </c>
      <c r="G42" s="6">
        <v>117185.64599999999</v>
      </c>
      <c r="H42" s="6">
        <v>64337.97</v>
      </c>
      <c r="I42" s="6">
        <v>29976.160510000002</v>
      </c>
      <c r="J42" s="6">
        <v>28377.505359999999</v>
      </c>
      <c r="K42" s="6">
        <v>13920.70376</v>
      </c>
    </row>
    <row r="43" spans="1:11" x14ac:dyDescent="0.25">
      <c r="A43">
        <v>42</v>
      </c>
      <c r="B43" s="1">
        <v>45402</v>
      </c>
      <c r="C43" s="1" t="s">
        <v>13</v>
      </c>
      <c r="D43" s="2">
        <v>2020</v>
      </c>
      <c r="E43" s="4">
        <v>279846.21380000003</v>
      </c>
      <c r="F43" s="3">
        <v>40675.201979999998</v>
      </c>
      <c r="G43" s="6">
        <v>110563.81510000001</v>
      </c>
      <c r="H43" s="6">
        <v>59170.016000000003</v>
      </c>
      <c r="I43" s="6">
        <v>23194.354660000001</v>
      </c>
      <c r="J43" s="6">
        <v>29752.22898</v>
      </c>
      <c r="K43" s="6">
        <v>11736.477730000001</v>
      </c>
    </row>
    <row r="44" spans="1:11" x14ac:dyDescent="0.25">
      <c r="A44">
        <v>43</v>
      </c>
      <c r="B44" s="1">
        <v>45371</v>
      </c>
      <c r="C44" s="1" t="s">
        <v>12</v>
      </c>
      <c r="D44" s="2">
        <v>2020</v>
      </c>
      <c r="E44" s="4">
        <v>309869.6961</v>
      </c>
      <c r="F44" s="3">
        <v>50730.628470000003</v>
      </c>
      <c r="G44" s="6">
        <v>126186.58010000001</v>
      </c>
      <c r="H44" s="6">
        <v>63997.21</v>
      </c>
      <c r="I44" s="6">
        <v>23823.017479999999</v>
      </c>
      <c r="J44" s="6">
        <v>29319.782930000001</v>
      </c>
      <c r="K44" s="6">
        <v>9773.5016599999999</v>
      </c>
    </row>
    <row r="45" spans="1:11" x14ac:dyDescent="0.25">
      <c r="A45">
        <v>44</v>
      </c>
      <c r="B45" s="1">
        <v>45342</v>
      </c>
      <c r="C45" s="1" t="s">
        <v>11</v>
      </c>
      <c r="D45" s="2">
        <v>2020</v>
      </c>
      <c r="E45" s="4">
        <v>319698.10629999998</v>
      </c>
      <c r="F45" s="3">
        <v>56201.467790000002</v>
      </c>
      <c r="G45" s="6">
        <v>128017.92849999999</v>
      </c>
      <c r="H45" s="6">
        <v>65910.573999999993</v>
      </c>
      <c r="I45" s="6">
        <v>25868.06177</v>
      </c>
      <c r="J45" s="6">
        <v>29110.49454</v>
      </c>
      <c r="K45" s="6">
        <v>8184.1358700000001</v>
      </c>
    </row>
    <row r="46" spans="1:11" x14ac:dyDescent="0.25">
      <c r="A46">
        <v>45</v>
      </c>
      <c r="B46" s="1">
        <v>45311</v>
      </c>
      <c r="C46" s="1" t="s">
        <v>10</v>
      </c>
      <c r="D46" s="2">
        <v>2020</v>
      </c>
      <c r="E46" s="4">
        <v>342019.10950000002</v>
      </c>
      <c r="F46" s="3">
        <v>65139.75937</v>
      </c>
      <c r="G46" s="6">
        <v>136083.78</v>
      </c>
      <c r="H46" s="6">
        <v>74169.645999999993</v>
      </c>
      <c r="I46" s="6">
        <v>24497.857179999999</v>
      </c>
      <c r="J46" s="6">
        <v>28121.411380000001</v>
      </c>
      <c r="K46" s="6">
        <v>6771.4148500000001</v>
      </c>
    </row>
    <row r="47" spans="1:11" x14ac:dyDescent="0.25">
      <c r="A47">
        <v>46</v>
      </c>
      <c r="B47" s="1">
        <v>45645</v>
      </c>
      <c r="C47" s="1" t="s">
        <v>20</v>
      </c>
      <c r="D47" s="2">
        <v>2019</v>
      </c>
      <c r="E47" s="4">
        <v>338536.15840000001</v>
      </c>
      <c r="F47" s="3">
        <v>72580.736059999996</v>
      </c>
      <c r="G47" s="6">
        <v>131973.4283</v>
      </c>
      <c r="H47" s="6">
        <v>73073.574999999997</v>
      </c>
      <c r="I47" s="6">
        <v>21478.181359999999</v>
      </c>
      <c r="J47" s="6">
        <v>26643.839830000001</v>
      </c>
      <c r="K47" s="6">
        <v>5499.8330999999998</v>
      </c>
    </row>
    <row r="48" spans="1:11" x14ac:dyDescent="0.25">
      <c r="A48">
        <v>47</v>
      </c>
      <c r="B48" s="1">
        <v>45615</v>
      </c>
      <c r="C48" s="1" t="s">
        <v>19</v>
      </c>
      <c r="D48" s="2">
        <v>2019</v>
      </c>
      <c r="E48" s="4">
        <v>315897.35200000001</v>
      </c>
      <c r="F48" s="3">
        <v>75549.338570000007</v>
      </c>
      <c r="G48" s="6">
        <v>117958.726</v>
      </c>
      <c r="H48" s="6">
        <v>64125.425000000003</v>
      </c>
      <c r="I48" s="6">
        <v>20217.597330000001</v>
      </c>
      <c r="J48" s="6">
        <v>25184.35888</v>
      </c>
      <c r="K48" s="6">
        <v>6591.5459300000002</v>
      </c>
    </row>
    <row r="49" spans="1:11" x14ac:dyDescent="0.25">
      <c r="A49">
        <v>48</v>
      </c>
      <c r="B49" s="1">
        <v>45584</v>
      </c>
      <c r="C49" s="1" t="s">
        <v>18</v>
      </c>
      <c r="D49" s="2">
        <v>2019</v>
      </c>
      <c r="E49" s="4">
        <v>320517.64480000001</v>
      </c>
      <c r="F49" s="3">
        <v>66777.230930000005</v>
      </c>
      <c r="G49" s="6">
        <v>131113.378</v>
      </c>
      <c r="H49" s="6">
        <v>62032.622000000003</v>
      </c>
      <c r="I49" s="6">
        <v>18305.812910000001</v>
      </c>
      <c r="J49" s="6">
        <v>27624.5193</v>
      </c>
      <c r="K49" s="6">
        <v>8925.9946799999998</v>
      </c>
    </row>
    <row r="50" spans="1:11" x14ac:dyDescent="0.25">
      <c r="A50">
        <v>49</v>
      </c>
      <c r="B50" s="1">
        <v>45554</v>
      </c>
      <c r="C50" s="1" t="s">
        <v>9</v>
      </c>
      <c r="D50" s="2">
        <v>2019</v>
      </c>
      <c r="E50" s="4">
        <v>360759.56929999997</v>
      </c>
      <c r="F50" s="3">
        <v>85706.691959999996</v>
      </c>
      <c r="G50" s="6">
        <v>149938.1323</v>
      </c>
      <c r="H50" s="6">
        <v>66063.58</v>
      </c>
      <c r="I50" s="6">
        <v>18525.759989999999</v>
      </c>
      <c r="J50" s="6">
        <v>24513.467860000001</v>
      </c>
      <c r="K50" s="6">
        <v>10022.198060000001</v>
      </c>
    </row>
    <row r="51" spans="1:11" x14ac:dyDescent="0.25">
      <c r="A51">
        <v>50</v>
      </c>
      <c r="B51" s="1">
        <v>45523</v>
      </c>
      <c r="C51" s="1" t="s">
        <v>17</v>
      </c>
      <c r="D51" s="2">
        <v>2019</v>
      </c>
      <c r="E51" s="4">
        <v>401731.65460000001</v>
      </c>
      <c r="F51" s="3">
        <v>94039.706359999996</v>
      </c>
      <c r="G51" s="6">
        <v>175270.2476</v>
      </c>
      <c r="H51" s="6">
        <v>71910.683999999994</v>
      </c>
      <c r="I51" s="6">
        <v>22578.667519999999</v>
      </c>
      <c r="J51" s="6">
        <v>19978.030729999999</v>
      </c>
      <c r="K51" s="6">
        <v>11487.907010000001</v>
      </c>
    </row>
    <row r="52" spans="1:11" x14ac:dyDescent="0.25">
      <c r="A52">
        <v>51</v>
      </c>
      <c r="B52" s="1">
        <v>45492</v>
      </c>
      <c r="C52" s="1" t="s">
        <v>16</v>
      </c>
      <c r="D52" s="2">
        <v>2019</v>
      </c>
      <c r="E52" s="4">
        <v>410364.89140000002</v>
      </c>
      <c r="F52" s="3">
        <v>100770.78539999999</v>
      </c>
      <c r="G52" s="6">
        <v>172281.64499999999</v>
      </c>
      <c r="H52" s="6">
        <v>72198.595000000001</v>
      </c>
      <c r="I52" s="6">
        <v>24875.398440000001</v>
      </c>
      <c r="J52" s="6">
        <v>22100.72207</v>
      </c>
      <c r="K52" s="6">
        <v>11892.78073</v>
      </c>
    </row>
    <row r="53" spans="1:11" x14ac:dyDescent="0.25">
      <c r="A53">
        <v>52</v>
      </c>
      <c r="B53" s="1">
        <v>45462</v>
      </c>
      <c r="C53" s="1" t="s">
        <v>15</v>
      </c>
      <c r="D53" s="2">
        <v>2019</v>
      </c>
      <c r="E53" s="4">
        <v>353239.35489999998</v>
      </c>
      <c r="F53" s="3">
        <v>78539.504260000002</v>
      </c>
      <c r="G53" s="6">
        <v>138087.41870000001</v>
      </c>
      <c r="H53" s="6">
        <v>68804.879000000001</v>
      </c>
      <c r="I53" s="6">
        <v>28077.763080000001</v>
      </c>
      <c r="J53" s="6">
        <v>22445.97049</v>
      </c>
      <c r="K53" s="6">
        <v>11575.14488</v>
      </c>
    </row>
    <row r="54" spans="1:11" x14ac:dyDescent="0.25">
      <c r="A54">
        <v>53</v>
      </c>
      <c r="B54" s="1">
        <v>45431</v>
      </c>
      <c r="C54" s="1" t="s">
        <v>14</v>
      </c>
      <c r="D54" s="2">
        <v>2019</v>
      </c>
      <c r="E54" s="4">
        <v>330660.82270000002</v>
      </c>
      <c r="F54" s="3">
        <v>71884.625249999997</v>
      </c>
      <c r="G54" s="6">
        <v>117296.649</v>
      </c>
      <c r="H54" s="6">
        <v>67123.546000000002</v>
      </c>
      <c r="I54" s="6">
        <v>31982.041550000002</v>
      </c>
      <c r="J54" s="6">
        <v>25779.38696</v>
      </c>
      <c r="K54" s="6">
        <v>10710.6803</v>
      </c>
    </row>
    <row r="55" spans="1:11" x14ac:dyDescent="0.25">
      <c r="A55">
        <v>54</v>
      </c>
      <c r="B55" s="1">
        <v>45401</v>
      </c>
      <c r="C55" s="1" t="s">
        <v>13</v>
      </c>
      <c r="D55" s="2">
        <v>2019</v>
      </c>
      <c r="E55" s="4">
        <v>296952.61139999999</v>
      </c>
      <c r="F55" s="3">
        <v>59922.459690000003</v>
      </c>
      <c r="G55" s="6">
        <v>104348.6321</v>
      </c>
      <c r="H55" s="6">
        <v>60580.927000000003</v>
      </c>
      <c r="I55" s="6">
        <v>27820.176800000001</v>
      </c>
      <c r="J55" s="6">
        <v>28915.30603</v>
      </c>
      <c r="K55" s="6">
        <v>9997.2463000000007</v>
      </c>
    </row>
    <row r="56" spans="1:11" x14ac:dyDescent="0.25">
      <c r="A56">
        <v>55</v>
      </c>
      <c r="B56" s="1">
        <v>45370</v>
      </c>
      <c r="C56" s="1" t="s">
        <v>12</v>
      </c>
      <c r="D56" s="2">
        <v>2019</v>
      </c>
      <c r="E56" s="4">
        <v>326903.25260000001</v>
      </c>
      <c r="F56" s="3">
        <v>78351.619890000002</v>
      </c>
      <c r="G56" s="6">
        <v>116059.1462</v>
      </c>
      <c r="H56" s="6">
        <v>65079.690999999999</v>
      </c>
      <c r="I56" s="6">
        <v>26333.98533</v>
      </c>
      <c r="J56" s="6">
        <v>25772.67842</v>
      </c>
      <c r="K56" s="6">
        <v>8812.8846099999992</v>
      </c>
    </row>
    <row r="57" spans="1:11" x14ac:dyDescent="0.25">
      <c r="A57">
        <v>56</v>
      </c>
      <c r="B57" s="1">
        <v>45341</v>
      </c>
      <c r="C57" s="1" t="s">
        <v>11</v>
      </c>
      <c r="D57" s="2">
        <v>2019</v>
      </c>
      <c r="E57" s="4">
        <v>315281.73220000003</v>
      </c>
      <c r="F57" s="3">
        <v>79929.408809999994</v>
      </c>
      <c r="G57" s="6">
        <v>112397.15919999999</v>
      </c>
      <c r="H57" s="6">
        <v>64714.894</v>
      </c>
      <c r="I57" s="6">
        <v>22880.537779999999</v>
      </c>
      <c r="J57" s="6">
        <v>22622.753420000001</v>
      </c>
      <c r="K57" s="6">
        <v>5894.6472400000002</v>
      </c>
    </row>
    <row r="58" spans="1:11" x14ac:dyDescent="0.25">
      <c r="A58">
        <v>57</v>
      </c>
      <c r="B58" s="1">
        <v>45310</v>
      </c>
      <c r="C58" s="1" t="s">
        <v>10</v>
      </c>
      <c r="D58" s="2">
        <v>2019</v>
      </c>
      <c r="E58" s="4">
        <v>359728.83510000003</v>
      </c>
      <c r="F58" s="3">
        <v>100904.7043</v>
      </c>
      <c r="G58" s="6">
        <v>121808.2773</v>
      </c>
      <c r="H58" s="6">
        <v>73700.843999999997</v>
      </c>
      <c r="I58" s="6">
        <v>24797.808420000001</v>
      </c>
      <c r="J58" s="6">
        <v>24301.449499999999</v>
      </c>
      <c r="K58" s="6">
        <v>5483.4066199999997</v>
      </c>
    </row>
    <row r="59" spans="1:11" x14ac:dyDescent="0.25">
      <c r="A59">
        <v>58</v>
      </c>
      <c r="B59" s="1">
        <v>45644</v>
      </c>
      <c r="C59" s="1" t="s">
        <v>20</v>
      </c>
      <c r="D59" s="2">
        <v>2018</v>
      </c>
      <c r="E59" s="4">
        <v>342292.23259999999</v>
      </c>
      <c r="F59" s="3">
        <v>100318.6001</v>
      </c>
      <c r="G59" s="6">
        <v>109955.0966</v>
      </c>
      <c r="H59" s="6">
        <v>71657.288</v>
      </c>
      <c r="I59" s="6">
        <v>22797.16131</v>
      </c>
      <c r="J59" s="6">
        <v>24306.28369</v>
      </c>
      <c r="K59" s="6">
        <v>4884.5128100000002</v>
      </c>
    </row>
    <row r="60" spans="1:11" x14ac:dyDescent="0.25">
      <c r="A60">
        <v>59</v>
      </c>
      <c r="B60" s="1">
        <v>45614</v>
      </c>
      <c r="C60" s="1" t="s">
        <v>19</v>
      </c>
      <c r="D60" s="2">
        <v>2018</v>
      </c>
      <c r="E60" s="4">
        <v>322466.03379999998</v>
      </c>
      <c r="F60" s="3">
        <v>92818.593720000004</v>
      </c>
      <c r="G60" s="6">
        <v>108265.012</v>
      </c>
      <c r="H60" s="6">
        <v>63954.37</v>
      </c>
      <c r="I60" s="6">
        <v>21912.71643</v>
      </c>
      <c r="J60" s="6">
        <v>22015.733899999999</v>
      </c>
      <c r="K60" s="6">
        <v>5648.0471299999999</v>
      </c>
    </row>
    <row r="61" spans="1:11" x14ac:dyDescent="0.25">
      <c r="A61">
        <v>60</v>
      </c>
      <c r="B61" s="1">
        <v>45583</v>
      </c>
      <c r="C61" s="1" t="s">
        <v>18</v>
      </c>
      <c r="D61" s="2">
        <v>2018</v>
      </c>
      <c r="E61" s="4">
        <v>325070.15010000003</v>
      </c>
      <c r="F61" s="3">
        <v>87263.627359999999</v>
      </c>
      <c r="G61" s="6">
        <v>123280.44650000001</v>
      </c>
      <c r="H61" s="6">
        <v>59396.904999999999</v>
      </c>
      <c r="I61" s="6">
        <v>19548.190920000001</v>
      </c>
      <c r="J61" s="6">
        <v>21193.898010000001</v>
      </c>
      <c r="K61" s="6">
        <v>7361.4663700000001</v>
      </c>
    </row>
    <row r="62" spans="1:11" x14ac:dyDescent="0.25">
      <c r="A62">
        <v>61</v>
      </c>
      <c r="B62" s="1">
        <v>45553</v>
      </c>
      <c r="C62" s="1" t="s">
        <v>9</v>
      </c>
      <c r="D62" s="2">
        <v>2018</v>
      </c>
      <c r="E62" s="4">
        <v>356557.95970000001</v>
      </c>
      <c r="F62" s="3">
        <v>96543.992389999999</v>
      </c>
      <c r="G62" s="6">
        <v>142085.1857</v>
      </c>
      <c r="H62" s="6">
        <v>64724.752999999997</v>
      </c>
      <c r="I62" s="6">
        <v>19165.620800000001</v>
      </c>
      <c r="J62" s="6">
        <v>18519.670630000001</v>
      </c>
      <c r="K62" s="6">
        <v>8635.2346199999993</v>
      </c>
    </row>
    <row r="63" spans="1:11" x14ac:dyDescent="0.25">
      <c r="A63">
        <v>62</v>
      </c>
      <c r="B63" s="1">
        <v>45522</v>
      </c>
      <c r="C63" s="1" t="s">
        <v>17</v>
      </c>
      <c r="D63" s="2">
        <v>2018</v>
      </c>
      <c r="E63" s="4">
        <v>408352.14970000001</v>
      </c>
      <c r="F63" s="3">
        <v>115129.45570000001</v>
      </c>
      <c r="G63" s="6">
        <v>162000.63399999999</v>
      </c>
      <c r="H63" s="6">
        <v>72282.467000000004</v>
      </c>
      <c r="I63" s="6">
        <v>22016.905360000001</v>
      </c>
      <c r="J63" s="6">
        <v>19846.436989999998</v>
      </c>
      <c r="K63" s="6">
        <v>9712.3076999999994</v>
      </c>
    </row>
    <row r="64" spans="1:11" x14ac:dyDescent="0.25">
      <c r="A64">
        <v>63</v>
      </c>
      <c r="B64" s="1">
        <v>45491</v>
      </c>
      <c r="C64" s="1" t="s">
        <v>16</v>
      </c>
      <c r="D64" s="2">
        <v>2018</v>
      </c>
      <c r="E64" s="4">
        <v>411616.68569999997</v>
      </c>
      <c r="F64" s="3">
        <v>115376.37639999999</v>
      </c>
      <c r="G64" s="6">
        <v>165075.42619999999</v>
      </c>
      <c r="H64" s="6">
        <v>72456.009000000005</v>
      </c>
      <c r="I64" s="6">
        <v>25099.52896</v>
      </c>
      <c r="J64" s="6">
        <v>16446.574390000002</v>
      </c>
      <c r="K64" s="6">
        <v>9901.2959800000008</v>
      </c>
    </row>
    <row r="65" spans="1:11" x14ac:dyDescent="0.25">
      <c r="A65">
        <v>64</v>
      </c>
      <c r="B65" s="1">
        <v>45461</v>
      </c>
      <c r="C65" s="1" t="s">
        <v>15</v>
      </c>
      <c r="D65" s="2">
        <v>2018</v>
      </c>
      <c r="E65" s="4">
        <v>372145.08429999999</v>
      </c>
      <c r="F65" s="3">
        <v>101503.4267</v>
      </c>
      <c r="G65" s="6">
        <v>131085.723</v>
      </c>
      <c r="H65" s="6">
        <v>69687.555999999997</v>
      </c>
      <c r="I65" s="6">
        <v>27597.48847</v>
      </c>
      <c r="J65" s="6">
        <v>24702.855930000002</v>
      </c>
      <c r="K65" s="6">
        <v>10473.77801</v>
      </c>
    </row>
    <row r="66" spans="1:11" x14ac:dyDescent="0.25">
      <c r="A66">
        <v>65</v>
      </c>
      <c r="B66" s="1">
        <v>45430</v>
      </c>
      <c r="C66" s="1" t="s">
        <v>14</v>
      </c>
      <c r="D66" s="2">
        <v>2018</v>
      </c>
      <c r="E66" s="4">
        <v>339228.26160000003</v>
      </c>
      <c r="F66" s="3">
        <v>85227.3</v>
      </c>
      <c r="G66" s="6">
        <v>115564.63830000001</v>
      </c>
      <c r="H66" s="6">
        <v>67320.248000000007</v>
      </c>
      <c r="I66" s="6">
        <v>30444.28385</v>
      </c>
      <c r="J66" s="6">
        <v>23953.127659999998</v>
      </c>
      <c r="K66" s="6">
        <v>9860.2219600000008</v>
      </c>
    </row>
    <row r="67" spans="1:11" x14ac:dyDescent="0.25">
      <c r="A67">
        <v>66</v>
      </c>
      <c r="B67" s="1">
        <v>45400</v>
      </c>
      <c r="C67" s="1" t="s">
        <v>13</v>
      </c>
      <c r="D67" s="2">
        <v>2018</v>
      </c>
      <c r="E67" s="4">
        <v>301056.94540000003</v>
      </c>
      <c r="F67" s="3">
        <v>73346.006429999994</v>
      </c>
      <c r="G67" s="6">
        <v>98671.585269999996</v>
      </c>
      <c r="H67" s="6">
        <v>59133.154999999999</v>
      </c>
      <c r="I67" s="6">
        <v>28115.15452</v>
      </c>
      <c r="J67" s="6">
        <v>26430.857179999999</v>
      </c>
      <c r="K67" s="6">
        <v>8796.4382499999992</v>
      </c>
    </row>
    <row r="68" spans="1:11" x14ac:dyDescent="0.25">
      <c r="A68">
        <v>67</v>
      </c>
      <c r="B68" s="1">
        <v>45369</v>
      </c>
      <c r="C68" s="1" t="s">
        <v>12</v>
      </c>
      <c r="D68" s="2">
        <v>2018</v>
      </c>
      <c r="E68" s="4">
        <v>321765.18969999999</v>
      </c>
      <c r="F68" s="3">
        <v>80625.662540000005</v>
      </c>
      <c r="G68" s="6">
        <v>106742.0159</v>
      </c>
      <c r="H68" s="6">
        <v>67032.656000000003</v>
      </c>
      <c r="I68" s="6">
        <v>25860.603999999999</v>
      </c>
      <c r="J68" s="6">
        <v>26463.70391</v>
      </c>
      <c r="K68" s="6">
        <v>7490.1961799999999</v>
      </c>
    </row>
    <row r="69" spans="1:11" x14ac:dyDescent="0.25">
      <c r="A69">
        <v>68</v>
      </c>
      <c r="B69" s="1">
        <v>45340</v>
      </c>
      <c r="C69" s="1" t="s">
        <v>11</v>
      </c>
      <c r="D69" s="2">
        <v>2018</v>
      </c>
      <c r="E69" s="4">
        <v>307057.65749999997</v>
      </c>
      <c r="F69" s="3">
        <v>82050.182409999994</v>
      </c>
      <c r="G69" s="6">
        <v>98675.285699999993</v>
      </c>
      <c r="H69" s="6">
        <v>64790.03</v>
      </c>
      <c r="I69" s="6">
        <v>24902.257580000001</v>
      </c>
      <c r="J69" s="6">
        <v>23189.489239999999</v>
      </c>
      <c r="K69" s="6">
        <v>5662.7551000000003</v>
      </c>
    </row>
    <row r="70" spans="1:11" x14ac:dyDescent="0.25">
      <c r="A70">
        <v>69</v>
      </c>
      <c r="B70" s="1">
        <v>45309</v>
      </c>
      <c r="C70" s="1" t="s">
        <v>10</v>
      </c>
      <c r="D70" s="2">
        <v>2018</v>
      </c>
      <c r="E70" s="4">
        <v>373379.35269999999</v>
      </c>
      <c r="F70" s="3">
        <v>119284.11470000001</v>
      </c>
      <c r="G70" s="6">
        <v>110441.98209999999</v>
      </c>
      <c r="H70" s="6">
        <v>74649.039999999994</v>
      </c>
      <c r="I70" s="6">
        <v>25064.07663</v>
      </c>
      <c r="J70" s="6">
        <v>25598.822199999999</v>
      </c>
      <c r="K70" s="6">
        <v>4938.335</v>
      </c>
    </row>
    <row r="71" spans="1:11" x14ac:dyDescent="0.25">
      <c r="A71">
        <v>70</v>
      </c>
      <c r="B71" s="1">
        <v>45643</v>
      </c>
      <c r="C71" s="1" t="s">
        <v>20</v>
      </c>
      <c r="D71" s="2">
        <v>2017</v>
      </c>
      <c r="E71" s="4">
        <v>350563.35930000001</v>
      </c>
      <c r="F71" s="3">
        <v>106545.3667</v>
      </c>
      <c r="G71" s="6">
        <v>111553.28599999999</v>
      </c>
      <c r="H71" s="6">
        <v>73699.572</v>
      </c>
      <c r="I71" s="6">
        <v>22247.841639999999</v>
      </c>
      <c r="J71" s="6">
        <v>22200.680980000001</v>
      </c>
      <c r="K71" s="6">
        <v>4506.8584700000001</v>
      </c>
    </row>
    <row r="72" spans="1:11" x14ac:dyDescent="0.25">
      <c r="A72">
        <v>71</v>
      </c>
      <c r="B72" s="1">
        <v>45613</v>
      </c>
      <c r="C72" s="1" t="s">
        <v>19</v>
      </c>
      <c r="D72" s="2">
        <v>2017</v>
      </c>
      <c r="E72" s="4">
        <v>308188.68229999999</v>
      </c>
      <c r="F72" s="3">
        <v>90986.339240000001</v>
      </c>
      <c r="G72" s="6">
        <v>95072.306760000007</v>
      </c>
      <c r="H72" s="6">
        <v>66617.853000000003</v>
      </c>
      <c r="I72" s="6">
        <v>19888.334019999998</v>
      </c>
      <c r="J72" s="6">
        <v>22614.8668</v>
      </c>
      <c r="K72" s="6">
        <v>4769.85448</v>
      </c>
    </row>
    <row r="73" spans="1:11" x14ac:dyDescent="0.25">
      <c r="A73">
        <v>72</v>
      </c>
      <c r="B73" s="1">
        <v>45582</v>
      </c>
      <c r="C73" s="1" t="s">
        <v>18</v>
      </c>
      <c r="D73" s="2">
        <v>2017</v>
      </c>
      <c r="E73" s="4">
        <v>318731.20110000001</v>
      </c>
      <c r="F73" s="3">
        <v>89775.523650000003</v>
      </c>
      <c r="G73" s="6">
        <v>106895.1991</v>
      </c>
      <c r="H73" s="6">
        <v>65994.785000000003</v>
      </c>
      <c r="I73" s="6">
        <v>17698.17945</v>
      </c>
      <c r="J73" s="6">
        <v>24368.70291</v>
      </c>
      <c r="K73" s="6">
        <v>6639.6077500000001</v>
      </c>
    </row>
    <row r="74" spans="1:11" x14ac:dyDescent="0.25">
      <c r="A74">
        <v>73</v>
      </c>
      <c r="B74" s="1">
        <v>45552</v>
      </c>
      <c r="C74" s="1" t="s">
        <v>9</v>
      </c>
      <c r="D74" s="2">
        <v>2017</v>
      </c>
      <c r="E74" s="4">
        <v>336003.83610000001</v>
      </c>
      <c r="F74" s="3">
        <v>98202.046109999996</v>
      </c>
      <c r="G74" s="6">
        <v>118131.7052</v>
      </c>
      <c r="H74" s="6">
        <v>68097.918000000005</v>
      </c>
      <c r="I74" s="6">
        <v>19151.755379999999</v>
      </c>
      <c r="J74" s="6">
        <v>17911.774740000001</v>
      </c>
      <c r="K74" s="6">
        <v>7284.8208800000002</v>
      </c>
    </row>
    <row r="75" spans="1:11" x14ac:dyDescent="0.25">
      <c r="A75">
        <v>74</v>
      </c>
      <c r="B75" s="1">
        <v>45521</v>
      </c>
      <c r="C75" s="1" t="s">
        <v>17</v>
      </c>
      <c r="D75" s="2">
        <v>2017</v>
      </c>
      <c r="E75" s="4">
        <v>384837.27630000003</v>
      </c>
      <c r="F75" s="3">
        <v>119488.3849</v>
      </c>
      <c r="G75" s="6">
        <v>141307.82810000001</v>
      </c>
      <c r="H75" s="6">
        <v>72384.217999999993</v>
      </c>
      <c r="I75" s="6">
        <v>22033.855739999999</v>
      </c>
      <c r="J75" s="6">
        <v>13878.84827</v>
      </c>
      <c r="K75" s="6">
        <v>7848.1728800000001</v>
      </c>
    </row>
    <row r="76" spans="1:11" x14ac:dyDescent="0.25">
      <c r="A76">
        <v>75</v>
      </c>
      <c r="B76" s="1">
        <v>45490</v>
      </c>
      <c r="C76" s="1" t="s">
        <v>16</v>
      </c>
      <c r="D76" s="2">
        <v>2017</v>
      </c>
      <c r="E76" s="4">
        <v>404537.0098</v>
      </c>
      <c r="F76" s="3">
        <v>127697.82030000001</v>
      </c>
      <c r="G76" s="6">
        <v>147041.80249999999</v>
      </c>
      <c r="H76" s="6">
        <v>71314.218999999997</v>
      </c>
      <c r="I76" s="6">
        <v>26598.246510000001</v>
      </c>
      <c r="J76" s="6">
        <v>16119.99604</v>
      </c>
      <c r="K76" s="6">
        <v>8123.7517900000003</v>
      </c>
    </row>
    <row r="77" spans="1:11" x14ac:dyDescent="0.25">
      <c r="A77">
        <v>76</v>
      </c>
      <c r="B77" s="1">
        <v>45460</v>
      </c>
      <c r="C77" s="1" t="s">
        <v>15</v>
      </c>
      <c r="D77" s="2">
        <v>2017</v>
      </c>
      <c r="E77" s="4">
        <v>358630.10220000002</v>
      </c>
      <c r="F77" s="3">
        <v>107508.3222</v>
      </c>
      <c r="G77" s="6">
        <v>117351.4929</v>
      </c>
      <c r="H77" s="6">
        <v>67010.782000000007</v>
      </c>
      <c r="I77" s="6">
        <v>30575.295590000002</v>
      </c>
      <c r="J77" s="6">
        <v>20141.74696</v>
      </c>
      <c r="K77" s="6">
        <v>8602.1501100000005</v>
      </c>
    </row>
    <row r="78" spans="1:11" x14ac:dyDescent="0.25">
      <c r="A78">
        <v>77</v>
      </c>
      <c r="B78" s="1">
        <v>45429</v>
      </c>
      <c r="C78" s="1" t="s">
        <v>14</v>
      </c>
      <c r="D78" s="2">
        <v>2017</v>
      </c>
      <c r="E78" s="4">
        <v>323494.02169999998</v>
      </c>
      <c r="F78" s="3">
        <v>92776.54135</v>
      </c>
      <c r="G78" s="6">
        <v>98074.116240000003</v>
      </c>
      <c r="H78" s="6">
        <v>61312.752999999997</v>
      </c>
      <c r="I78" s="6">
        <v>32607.115140000002</v>
      </c>
      <c r="J78" s="6">
        <v>23067.638559999999</v>
      </c>
      <c r="K78" s="6">
        <v>8208.2150199999996</v>
      </c>
    </row>
    <row r="79" spans="1:11" x14ac:dyDescent="0.25">
      <c r="A79">
        <v>78</v>
      </c>
      <c r="B79" s="1">
        <v>45399</v>
      </c>
      <c r="C79" s="1" t="s">
        <v>13</v>
      </c>
      <c r="D79" s="2">
        <v>2017</v>
      </c>
      <c r="E79" s="4">
        <v>295461.51819999999</v>
      </c>
      <c r="F79" s="3">
        <v>81335.313099999999</v>
      </c>
      <c r="G79" s="6">
        <v>88562.369590000002</v>
      </c>
      <c r="H79" s="6">
        <v>56743.351999999999</v>
      </c>
      <c r="I79" s="6">
        <v>29409.465629999999</v>
      </c>
      <c r="J79" s="6">
        <v>25377.94296</v>
      </c>
      <c r="K79" s="6">
        <v>7101.8035200000004</v>
      </c>
    </row>
    <row r="80" spans="1:11" x14ac:dyDescent="0.25">
      <c r="A80">
        <v>79</v>
      </c>
      <c r="B80" s="1">
        <v>45368</v>
      </c>
      <c r="C80" s="1" t="s">
        <v>12</v>
      </c>
      <c r="D80" s="2">
        <v>2017</v>
      </c>
      <c r="E80" s="4">
        <v>319469.28009999997</v>
      </c>
      <c r="F80" s="3">
        <v>89364.620269999999</v>
      </c>
      <c r="G80" s="6">
        <v>95214.199710000001</v>
      </c>
      <c r="H80" s="6">
        <v>65093.2</v>
      </c>
      <c r="I80" s="6">
        <v>29613.194630000002</v>
      </c>
      <c r="J80" s="6">
        <v>25730.616720000002</v>
      </c>
      <c r="K80" s="6">
        <v>6486.54205</v>
      </c>
    </row>
    <row r="81" spans="1:11" x14ac:dyDescent="0.25">
      <c r="A81">
        <v>80</v>
      </c>
      <c r="B81" s="1">
        <v>45339</v>
      </c>
      <c r="C81" s="1" t="s">
        <v>11</v>
      </c>
      <c r="D81" s="2">
        <v>2017</v>
      </c>
      <c r="E81" s="4">
        <v>291112.63809999998</v>
      </c>
      <c r="F81" s="3">
        <v>86822.189859999999</v>
      </c>
      <c r="G81" s="6">
        <v>82836.974839999995</v>
      </c>
      <c r="H81" s="6">
        <v>63560.370999999999</v>
      </c>
      <c r="I81" s="6">
        <v>23881.764589999999</v>
      </c>
      <c r="J81" s="6">
        <v>22091.109270000001</v>
      </c>
      <c r="K81" s="6">
        <v>4135.3538600000002</v>
      </c>
    </row>
    <row r="82" spans="1:11" x14ac:dyDescent="0.25">
      <c r="A82">
        <v>81</v>
      </c>
      <c r="B82" s="1">
        <v>45308</v>
      </c>
      <c r="C82" s="1" t="s">
        <v>10</v>
      </c>
      <c r="D82" s="2">
        <v>2017</v>
      </c>
      <c r="E82" s="4">
        <v>344413.96970000002</v>
      </c>
      <c r="F82" s="3">
        <v>115332.8083</v>
      </c>
      <c r="G82" s="6">
        <v>95661.247080000001</v>
      </c>
      <c r="H82" s="6">
        <v>73120.611999999994</v>
      </c>
      <c r="I82" s="6">
        <v>26627.88134</v>
      </c>
      <c r="J82" s="6">
        <v>20798.77101</v>
      </c>
      <c r="K82" s="6">
        <v>3570.0167099999999</v>
      </c>
    </row>
    <row r="83" spans="1:11" x14ac:dyDescent="0.25">
      <c r="A83">
        <v>82</v>
      </c>
      <c r="B83" s="1">
        <v>45642</v>
      </c>
      <c r="C83" s="1" t="s">
        <v>20</v>
      </c>
      <c r="D83" s="2">
        <v>2016</v>
      </c>
      <c r="E83" s="4">
        <v>345389.34350000002</v>
      </c>
      <c r="F83" s="3">
        <v>118746.8419</v>
      </c>
      <c r="G83" s="6">
        <v>96416.065279999995</v>
      </c>
      <c r="H83" s="6">
        <v>71662.429000000004</v>
      </c>
      <c r="I83" s="6">
        <v>22527.76456</v>
      </c>
      <c r="J83" s="6">
        <v>23145.524740000001</v>
      </c>
      <c r="K83" s="6">
        <v>3590.6686100000002</v>
      </c>
    </row>
    <row r="84" spans="1:11" x14ac:dyDescent="0.25">
      <c r="A84">
        <v>83</v>
      </c>
      <c r="B84" s="1">
        <v>45612</v>
      </c>
      <c r="C84" s="1" t="s">
        <v>19</v>
      </c>
      <c r="D84" s="2">
        <v>2016</v>
      </c>
      <c r="E84" s="4">
        <v>297065.26079999999</v>
      </c>
      <c r="F84" s="3">
        <v>86940.462409999993</v>
      </c>
      <c r="G84" s="6">
        <v>93950.832500000004</v>
      </c>
      <c r="H84" s="6">
        <v>65178.775999999998</v>
      </c>
      <c r="I84" s="6">
        <v>18808.26528</v>
      </c>
      <c r="J84" s="6">
        <v>19405.642110000001</v>
      </c>
      <c r="K84" s="6">
        <v>4023.9886999999999</v>
      </c>
    </row>
    <row r="85" spans="1:11" x14ac:dyDescent="0.25">
      <c r="A85">
        <v>84</v>
      </c>
      <c r="B85" s="1">
        <v>45581</v>
      </c>
      <c r="C85" s="1" t="s">
        <v>18</v>
      </c>
      <c r="D85" s="2">
        <v>2016</v>
      </c>
      <c r="E85" s="4">
        <v>312939.7279</v>
      </c>
      <c r="F85" s="3">
        <v>99193.943669999993</v>
      </c>
      <c r="G85" s="6">
        <v>102897.98609999999</v>
      </c>
      <c r="H85" s="6">
        <v>60733.343000000001</v>
      </c>
      <c r="I85" s="6">
        <v>17338.856540000001</v>
      </c>
      <c r="J85" s="6">
        <v>20335.389780000001</v>
      </c>
      <c r="K85" s="6">
        <v>4743.2876900000001</v>
      </c>
    </row>
    <row r="86" spans="1:11" x14ac:dyDescent="0.25">
      <c r="A86">
        <v>85</v>
      </c>
      <c r="B86" s="1">
        <v>45551</v>
      </c>
      <c r="C86" s="1" t="s">
        <v>9</v>
      </c>
      <c r="D86" s="2">
        <v>2016</v>
      </c>
      <c r="E86" s="4">
        <v>351560.04379999998</v>
      </c>
      <c r="F86" s="3">
        <v>114137.7683</v>
      </c>
      <c r="G86" s="6">
        <v>125683.45080000001</v>
      </c>
      <c r="H86" s="6">
        <v>65448.175999999999</v>
      </c>
      <c r="I86" s="6">
        <v>16367.68403</v>
      </c>
      <c r="J86" s="6">
        <v>16403.640169999999</v>
      </c>
      <c r="K86" s="6">
        <v>5370.4476699999996</v>
      </c>
    </row>
    <row r="87" spans="1:11" x14ac:dyDescent="0.25">
      <c r="A87">
        <v>86</v>
      </c>
      <c r="B87" s="1">
        <v>45520</v>
      </c>
      <c r="C87" s="1" t="s">
        <v>17</v>
      </c>
      <c r="D87" s="2">
        <v>2016</v>
      </c>
      <c r="E87" s="4">
        <v>409861.386</v>
      </c>
      <c r="F87" s="3">
        <v>135634.73329999999</v>
      </c>
      <c r="G87" s="6">
        <v>154926.0252</v>
      </c>
      <c r="H87" s="6">
        <v>71526.404999999999</v>
      </c>
      <c r="I87" s="6">
        <v>19569.549139999999</v>
      </c>
      <c r="J87" s="6">
        <v>13589.326150000001</v>
      </c>
      <c r="K87" s="6">
        <v>5910.8280500000001</v>
      </c>
    </row>
    <row r="88" spans="1:11" x14ac:dyDescent="0.25">
      <c r="A88">
        <v>87</v>
      </c>
      <c r="B88" s="1">
        <v>45489</v>
      </c>
      <c r="C88" s="1" t="s">
        <v>16</v>
      </c>
      <c r="D88" s="2">
        <v>2016</v>
      </c>
      <c r="E88" s="4">
        <v>412043.3651</v>
      </c>
      <c r="F88" s="3">
        <v>136316.43400000001</v>
      </c>
      <c r="G88" s="6">
        <v>151716.16399999999</v>
      </c>
      <c r="H88" s="6">
        <v>70349.346999999994</v>
      </c>
      <c r="I88" s="6">
        <v>21455.320930000002</v>
      </c>
      <c r="J88" s="6">
        <v>17618.357120000001</v>
      </c>
      <c r="K88" s="6">
        <v>5945.0771599999998</v>
      </c>
    </row>
    <row r="89" spans="1:11" x14ac:dyDescent="0.25">
      <c r="A89">
        <v>88</v>
      </c>
      <c r="B89" s="1">
        <v>45459</v>
      </c>
      <c r="C89" s="1" t="s">
        <v>15</v>
      </c>
      <c r="D89" s="2">
        <v>2016</v>
      </c>
      <c r="E89" s="4">
        <v>367903.54180000001</v>
      </c>
      <c r="F89" s="3">
        <v>116034.3841</v>
      </c>
      <c r="G89" s="6">
        <v>131522.99710000001</v>
      </c>
      <c r="H89" s="6">
        <v>67175.323999999993</v>
      </c>
      <c r="I89" s="6">
        <v>23236.867389999999</v>
      </c>
      <c r="J89" s="6">
        <v>16303.4413</v>
      </c>
      <c r="K89" s="6">
        <v>5401.2649300000003</v>
      </c>
    </row>
    <row r="90" spans="1:11" x14ac:dyDescent="0.25">
      <c r="A90">
        <v>89</v>
      </c>
      <c r="B90" s="1">
        <v>45428</v>
      </c>
      <c r="C90" s="1" t="s">
        <v>14</v>
      </c>
      <c r="D90" s="2">
        <v>2016</v>
      </c>
      <c r="E90" s="4">
        <v>316866.99239999999</v>
      </c>
      <c r="F90" s="3">
        <v>81694.510250000007</v>
      </c>
      <c r="G90" s="6">
        <v>110518.5333</v>
      </c>
      <c r="H90" s="6">
        <v>66576.493000000002</v>
      </c>
      <c r="I90" s="6">
        <v>25486.381430000001</v>
      </c>
      <c r="J90" s="6">
        <v>18847.898669999999</v>
      </c>
      <c r="K90" s="6">
        <v>5304.1748399999997</v>
      </c>
    </row>
    <row r="91" spans="1:11" x14ac:dyDescent="0.25">
      <c r="A91">
        <v>90</v>
      </c>
      <c r="B91" s="1">
        <v>45398</v>
      </c>
      <c r="C91" s="1" t="s">
        <v>13</v>
      </c>
      <c r="D91" s="2">
        <v>2016</v>
      </c>
      <c r="E91" s="4">
        <v>292986.59759999998</v>
      </c>
      <c r="F91" s="3">
        <v>72112.861900000004</v>
      </c>
      <c r="G91" s="6">
        <v>98973.799299999999</v>
      </c>
      <c r="H91" s="6">
        <v>62731.845000000001</v>
      </c>
      <c r="I91" s="6">
        <v>25878.028780000001</v>
      </c>
      <c r="J91" s="6">
        <v>20799.303449999999</v>
      </c>
      <c r="K91" s="6">
        <v>4582.6185299999997</v>
      </c>
    </row>
    <row r="92" spans="1:11" x14ac:dyDescent="0.25">
      <c r="A92">
        <v>91</v>
      </c>
      <c r="B92" s="1">
        <v>45367</v>
      </c>
      <c r="C92" s="1" t="s">
        <v>12</v>
      </c>
      <c r="D92" s="2">
        <v>2016</v>
      </c>
      <c r="E92" s="4">
        <v>304427.42190000002</v>
      </c>
      <c r="F92" s="3">
        <v>72172.526809999996</v>
      </c>
      <c r="G92" s="6">
        <v>103933.1226</v>
      </c>
      <c r="H92" s="6">
        <v>66148.894</v>
      </c>
      <c r="I92" s="6">
        <v>27389.877199999999</v>
      </c>
      <c r="J92" s="6">
        <v>21939.409329999999</v>
      </c>
      <c r="K92" s="6">
        <v>4142.5921500000004</v>
      </c>
    </row>
    <row r="93" spans="1:11" x14ac:dyDescent="0.25">
      <c r="A93">
        <v>92</v>
      </c>
      <c r="B93" s="1">
        <v>45338</v>
      </c>
      <c r="C93" s="1" t="s">
        <v>11</v>
      </c>
      <c r="D93" s="2">
        <v>2016</v>
      </c>
      <c r="E93" s="4">
        <v>313816.40029999998</v>
      </c>
      <c r="F93" s="3">
        <v>92704.807969999994</v>
      </c>
      <c r="G93" s="6">
        <v>98688.199080000006</v>
      </c>
      <c r="H93" s="6">
        <v>65638.141000000003</v>
      </c>
      <c r="I93" s="6">
        <v>24139.015479999998</v>
      </c>
      <c r="J93" s="6">
        <v>20138.227800000001</v>
      </c>
      <c r="K93" s="6">
        <v>3386.1361299999999</v>
      </c>
    </row>
    <row r="94" spans="1:11" x14ac:dyDescent="0.25">
      <c r="A94">
        <v>93</v>
      </c>
      <c r="B94" s="1">
        <v>45307</v>
      </c>
      <c r="C94" s="1" t="s">
        <v>10</v>
      </c>
      <c r="D94" s="2">
        <v>2016</v>
      </c>
      <c r="E94" s="4">
        <v>352713.7194</v>
      </c>
      <c r="F94" s="3">
        <v>113459.3798</v>
      </c>
      <c r="G94" s="6">
        <v>110043.7467</v>
      </c>
      <c r="H94" s="6">
        <v>72524.774999999994</v>
      </c>
      <c r="I94" s="6">
        <v>25614.54233</v>
      </c>
      <c r="J94" s="6">
        <v>18466.40151</v>
      </c>
      <c r="K94" s="6">
        <v>2465.4073199999998</v>
      </c>
    </row>
    <row r="95" spans="1:11" x14ac:dyDescent="0.25">
      <c r="A95">
        <v>94</v>
      </c>
      <c r="B95" s="1">
        <v>45641</v>
      </c>
      <c r="C95" s="1" t="s">
        <v>20</v>
      </c>
      <c r="D95" s="2">
        <v>2015</v>
      </c>
      <c r="E95" s="4">
        <v>324536.12359999999</v>
      </c>
      <c r="F95" s="3">
        <v>89495.072839999993</v>
      </c>
      <c r="G95" s="6">
        <v>109892.1029</v>
      </c>
      <c r="H95" s="6">
        <v>69633.664000000004</v>
      </c>
      <c r="I95" s="6">
        <v>23165.561949999999</v>
      </c>
      <c r="J95" s="6">
        <v>20098.372770000002</v>
      </c>
      <c r="K95" s="6">
        <v>2483.8589299999999</v>
      </c>
    </row>
    <row r="96" spans="1:11" x14ac:dyDescent="0.25">
      <c r="A96">
        <v>95</v>
      </c>
      <c r="B96" s="1">
        <v>45611</v>
      </c>
      <c r="C96" s="1" t="s">
        <v>19</v>
      </c>
      <c r="D96" s="2">
        <v>2015</v>
      </c>
      <c r="E96" s="4">
        <v>300779.39429999999</v>
      </c>
      <c r="F96" s="3">
        <v>87227.136029999994</v>
      </c>
      <c r="G96" s="6">
        <v>102368.84179999999</v>
      </c>
      <c r="H96" s="6">
        <v>60263.940999999999</v>
      </c>
      <c r="I96" s="6">
        <v>19337.830880000001</v>
      </c>
      <c r="J96" s="6">
        <v>19681.715639999999</v>
      </c>
      <c r="K96" s="6">
        <v>2711.70957</v>
      </c>
    </row>
    <row r="97" spans="1:11" x14ac:dyDescent="0.25">
      <c r="A97">
        <v>96</v>
      </c>
      <c r="B97" s="1">
        <v>45580</v>
      </c>
      <c r="C97" s="1" t="s">
        <v>18</v>
      </c>
      <c r="D97" s="2">
        <v>2015</v>
      </c>
      <c r="E97" s="4">
        <v>312210.41570000001</v>
      </c>
      <c r="F97" s="3">
        <v>96758.504149999993</v>
      </c>
      <c r="G97" s="6">
        <v>110109.753</v>
      </c>
      <c r="H97" s="6">
        <v>60570.921000000002</v>
      </c>
      <c r="I97" s="6">
        <v>16630.401549999999</v>
      </c>
      <c r="J97" s="6">
        <v>16380.03853</v>
      </c>
      <c r="K97" s="6">
        <v>3107.2873300000001</v>
      </c>
    </row>
    <row r="98" spans="1:11" x14ac:dyDescent="0.25">
      <c r="A98">
        <v>97</v>
      </c>
      <c r="B98" s="1">
        <v>45550</v>
      </c>
      <c r="C98" s="1" t="s">
        <v>9</v>
      </c>
      <c r="D98" s="2">
        <v>2015</v>
      </c>
      <c r="E98" s="4">
        <v>350190.22629999998</v>
      </c>
      <c r="F98" s="3">
        <v>117985.63219999999</v>
      </c>
      <c r="G98" s="6">
        <v>123110.8314</v>
      </c>
      <c r="H98" s="6">
        <v>66476.372000000003</v>
      </c>
      <c r="I98" s="6">
        <v>16094.1224</v>
      </c>
      <c r="J98" s="6">
        <v>13971.566510000001</v>
      </c>
      <c r="K98" s="6">
        <v>3546.77556</v>
      </c>
    </row>
    <row r="99" spans="1:11" x14ac:dyDescent="0.25">
      <c r="A99">
        <v>98</v>
      </c>
      <c r="B99" s="1">
        <v>45519</v>
      </c>
      <c r="C99" s="1" t="s">
        <v>17</v>
      </c>
      <c r="D99" s="2">
        <v>2015</v>
      </c>
      <c r="E99" s="4">
        <v>392241.71850000002</v>
      </c>
      <c r="F99" s="3">
        <v>134670.3089</v>
      </c>
      <c r="G99" s="6">
        <v>139215.8854</v>
      </c>
      <c r="H99" s="6">
        <v>72415.351999999999</v>
      </c>
      <c r="I99" s="6">
        <v>19122.10511</v>
      </c>
      <c r="J99" s="6">
        <v>13080.02756</v>
      </c>
      <c r="K99" s="6">
        <v>4155.6015699999998</v>
      </c>
    </row>
    <row r="100" spans="1:11" x14ac:dyDescent="0.25">
      <c r="A100">
        <v>99</v>
      </c>
      <c r="B100" s="1">
        <v>45488</v>
      </c>
      <c r="C100" s="1" t="s">
        <v>16</v>
      </c>
      <c r="D100" s="2">
        <v>2015</v>
      </c>
      <c r="E100" s="4">
        <v>400534.56760000001</v>
      </c>
      <c r="F100" s="3">
        <v>139099.86859999999</v>
      </c>
      <c r="G100" s="6">
        <v>141241.2463</v>
      </c>
      <c r="H100" s="6">
        <v>71412.176000000007</v>
      </c>
      <c r="I100" s="6">
        <v>21014.221440000001</v>
      </c>
      <c r="J100" s="6">
        <v>13675.44937</v>
      </c>
      <c r="K100" s="6">
        <v>4113.74514</v>
      </c>
    </row>
    <row r="101" spans="1:11" x14ac:dyDescent="0.25">
      <c r="A101">
        <v>100</v>
      </c>
      <c r="B101" s="1">
        <v>45458</v>
      </c>
      <c r="C101" s="1" t="s">
        <v>15</v>
      </c>
      <c r="D101" s="2">
        <v>2015</v>
      </c>
      <c r="E101" s="4">
        <v>362493.06640000001</v>
      </c>
      <c r="F101" s="3">
        <v>125673.1137</v>
      </c>
      <c r="G101" s="6">
        <v>121567.8112</v>
      </c>
      <c r="H101" s="6">
        <v>68516.164999999994</v>
      </c>
      <c r="I101" s="6">
        <v>20414.083999999999</v>
      </c>
      <c r="J101" s="6">
        <v>13421.26619</v>
      </c>
      <c r="K101" s="6">
        <v>3965.6117199999999</v>
      </c>
    </row>
    <row r="102" spans="1:11" x14ac:dyDescent="0.25">
      <c r="A102">
        <v>101</v>
      </c>
      <c r="B102" s="1">
        <v>45427</v>
      </c>
      <c r="C102" s="1" t="s">
        <v>14</v>
      </c>
      <c r="D102" s="2">
        <v>2015</v>
      </c>
      <c r="E102" s="4">
        <v>322189.10139999999</v>
      </c>
      <c r="F102" s="3">
        <v>104584.5267</v>
      </c>
      <c r="G102" s="6">
        <v>101624.69749999999</v>
      </c>
      <c r="H102" s="6">
        <v>65826.524999999994</v>
      </c>
      <c r="I102" s="6">
        <v>20125.4156</v>
      </c>
      <c r="J102" s="6">
        <v>17151.34131</v>
      </c>
      <c r="K102" s="6">
        <v>3897.9855600000001</v>
      </c>
    </row>
    <row r="103" spans="1:11" x14ac:dyDescent="0.25">
      <c r="A103">
        <v>102</v>
      </c>
      <c r="B103" s="1">
        <v>45397</v>
      </c>
      <c r="C103" s="1" t="s">
        <v>13</v>
      </c>
      <c r="D103" s="2">
        <v>2015</v>
      </c>
      <c r="E103" s="4">
        <v>294177.18729999999</v>
      </c>
      <c r="F103" s="3">
        <v>88989.142500000002</v>
      </c>
      <c r="G103" s="6">
        <v>92855.546239999996</v>
      </c>
      <c r="H103" s="6">
        <v>59784.495000000003</v>
      </c>
      <c r="I103" s="6">
        <v>22470.97723</v>
      </c>
      <c r="J103" s="6">
        <v>17867.14921</v>
      </c>
      <c r="K103" s="6">
        <v>3642.6464099999998</v>
      </c>
    </row>
    <row r="104" spans="1:11" x14ac:dyDescent="0.25">
      <c r="A104">
        <v>103</v>
      </c>
      <c r="B104" s="1">
        <v>45366</v>
      </c>
      <c r="C104" s="1" t="s">
        <v>12</v>
      </c>
      <c r="D104" s="2">
        <v>2015</v>
      </c>
      <c r="E104" s="4">
        <v>324313.5171</v>
      </c>
      <c r="F104" s="3">
        <v>108487.5386</v>
      </c>
      <c r="G104" s="6">
        <v>99550.144979999997</v>
      </c>
      <c r="H104" s="6">
        <v>64546.798999999999</v>
      </c>
      <c r="I104" s="6">
        <v>24280.904760000001</v>
      </c>
      <c r="J104" s="6">
        <v>15307.92894</v>
      </c>
      <c r="K104" s="6">
        <v>3205.8342600000001</v>
      </c>
    </row>
    <row r="105" spans="1:11" x14ac:dyDescent="0.25">
      <c r="A105">
        <v>104</v>
      </c>
      <c r="B105" s="1">
        <v>45337</v>
      </c>
      <c r="C105" s="1" t="s">
        <v>11</v>
      </c>
      <c r="D105" s="2">
        <v>2015</v>
      </c>
      <c r="E105" s="4">
        <v>334595.61099999998</v>
      </c>
      <c r="F105" s="3">
        <v>126976.83199999999</v>
      </c>
      <c r="G105" s="6">
        <v>91440.168709999998</v>
      </c>
      <c r="H105" s="6">
        <v>63461.493000000002</v>
      </c>
      <c r="I105" s="6">
        <v>22286.076010000001</v>
      </c>
      <c r="J105" s="6">
        <v>14921.545340000001</v>
      </c>
      <c r="K105" s="6">
        <v>2299.3183600000002</v>
      </c>
    </row>
    <row r="106" spans="1:11" x14ac:dyDescent="0.25">
      <c r="A106">
        <v>105</v>
      </c>
      <c r="B106" s="1">
        <v>45306</v>
      </c>
      <c r="C106" s="1" t="s">
        <v>10</v>
      </c>
      <c r="D106" s="2">
        <v>2015</v>
      </c>
      <c r="E106" s="4">
        <v>360452.8432</v>
      </c>
      <c r="F106" s="3">
        <v>132450.52069999999</v>
      </c>
      <c r="G106" s="6">
        <v>101690.9734</v>
      </c>
      <c r="H106" s="6">
        <v>74269.974000000002</v>
      </c>
      <c r="I106" s="6">
        <v>24138.383900000001</v>
      </c>
      <c r="J106" s="6">
        <v>15162.14633</v>
      </c>
      <c r="K106" s="6">
        <v>1901.79647</v>
      </c>
    </row>
    <row r="107" spans="1:11" x14ac:dyDescent="0.25">
      <c r="A107">
        <v>106</v>
      </c>
      <c r="B107" s="1">
        <v>45640</v>
      </c>
      <c r="C107" s="1" t="s">
        <v>20</v>
      </c>
      <c r="D107" s="2">
        <v>2014</v>
      </c>
      <c r="E107" s="4">
        <v>337952.98060000001</v>
      </c>
      <c r="F107" s="3">
        <v>124620.1162</v>
      </c>
      <c r="G107" s="6">
        <v>91040.209900000002</v>
      </c>
      <c r="H107" s="6">
        <v>73362.547999999995</v>
      </c>
      <c r="I107" s="6">
        <v>22328.788619999999</v>
      </c>
      <c r="J107" s="6">
        <v>14711.249470000001</v>
      </c>
      <c r="K107" s="6">
        <v>1797.8125600000001</v>
      </c>
    </row>
    <row r="108" spans="1:11" x14ac:dyDescent="0.25">
      <c r="A108">
        <v>107</v>
      </c>
      <c r="B108" s="1">
        <v>45610</v>
      </c>
      <c r="C108" s="1" t="s">
        <v>19</v>
      </c>
      <c r="D108" s="2">
        <v>2014</v>
      </c>
      <c r="E108" s="4">
        <v>317491.36450000003</v>
      </c>
      <c r="F108" s="3">
        <v>119127.4394</v>
      </c>
      <c r="G108" s="6">
        <v>84355.856799999994</v>
      </c>
      <c r="H108" s="6">
        <v>65140.184999999998</v>
      </c>
      <c r="I108" s="6">
        <v>18624.92296</v>
      </c>
      <c r="J108" s="6">
        <v>18866.928810000001</v>
      </c>
      <c r="K108" s="6">
        <v>2171.44148</v>
      </c>
    </row>
    <row r="109" spans="1:11" x14ac:dyDescent="0.25">
      <c r="A109">
        <v>108</v>
      </c>
      <c r="B109" s="1">
        <v>45579</v>
      </c>
      <c r="C109" s="1" t="s">
        <v>18</v>
      </c>
      <c r="D109" s="2">
        <v>2014</v>
      </c>
      <c r="E109" s="4">
        <v>314518.00880000001</v>
      </c>
      <c r="F109" s="3">
        <v>111295.9575</v>
      </c>
      <c r="G109" s="6">
        <v>97684.69687</v>
      </c>
      <c r="H109" s="6">
        <v>62390.987999999998</v>
      </c>
      <c r="I109" s="6">
        <v>17159.21225</v>
      </c>
      <c r="J109" s="6">
        <v>14507.93111</v>
      </c>
      <c r="K109" s="6">
        <v>2681.80098</v>
      </c>
    </row>
    <row r="110" spans="1:11" x14ac:dyDescent="0.25">
      <c r="A110">
        <v>109</v>
      </c>
      <c r="B110" s="1">
        <v>45549</v>
      </c>
      <c r="C110" s="1" t="s">
        <v>9</v>
      </c>
      <c r="D110" s="2">
        <v>2014</v>
      </c>
      <c r="E110" s="4">
        <v>339882.66590000002</v>
      </c>
      <c r="F110" s="3">
        <v>126110.3846</v>
      </c>
      <c r="G110" s="6">
        <v>106583.6804</v>
      </c>
      <c r="H110" s="6">
        <v>67534.5</v>
      </c>
      <c r="I110" s="6">
        <v>16074.32674</v>
      </c>
      <c r="J110" s="6">
        <v>11519.76842</v>
      </c>
      <c r="K110" s="6">
        <v>2878.6212599999999</v>
      </c>
    </row>
    <row r="111" spans="1:11" x14ac:dyDescent="0.25">
      <c r="A111">
        <v>110</v>
      </c>
      <c r="B111" s="1">
        <v>45518</v>
      </c>
      <c r="C111" s="1" t="s">
        <v>17</v>
      </c>
      <c r="D111" s="2">
        <v>2014</v>
      </c>
      <c r="E111" s="4">
        <v>384336.56060000003</v>
      </c>
      <c r="F111" s="3">
        <v>148451.62330000001</v>
      </c>
      <c r="G111" s="6">
        <v>122350.0053</v>
      </c>
      <c r="H111" s="6">
        <v>71128.745999999999</v>
      </c>
      <c r="I111" s="6">
        <v>19807.24668</v>
      </c>
      <c r="J111" s="6">
        <v>10170.520759999999</v>
      </c>
      <c r="K111" s="6">
        <v>3018.6166899999998</v>
      </c>
    </row>
    <row r="112" spans="1:11" x14ac:dyDescent="0.25">
      <c r="A112">
        <v>111</v>
      </c>
      <c r="B112" s="1">
        <v>45487</v>
      </c>
      <c r="C112" s="1" t="s">
        <v>16</v>
      </c>
      <c r="D112" s="2">
        <v>2014</v>
      </c>
      <c r="E112" s="4">
        <v>385775.44990000001</v>
      </c>
      <c r="F112" s="3">
        <v>149627.0576</v>
      </c>
      <c r="G112" s="6">
        <v>115083.4461</v>
      </c>
      <c r="H112" s="6">
        <v>71940.126000000004</v>
      </c>
      <c r="I112" s="6">
        <v>24357.40238</v>
      </c>
      <c r="J112" s="6">
        <v>12187.39242</v>
      </c>
      <c r="K112" s="6">
        <v>2936.2266500000001</v>
      </c>
    </row>
    <row r="113" spans="1:11" x14ac:dyDescent="0.25">
      <c r="A113">
        <v>112</v>
      </c>
      <c r="B113" s="1">
        <v>45457</v>
      </c>
      <c r="C113" s="1" t="s">
        <v>15</v>
      </c>
      <c r="D113" s="2">
        <v>2014</v>
      </c>
      <c r="E113" s="4">
        <v>357840.17849999998</v>
      </c>
      <c r="F113" s="3">
        <v>137576.9215</v>
      </c>
      <c r="G113" s="6">
        <v>98469.556159999993</v>
      </c>
      <c r="H113" s="6">
        <v>68138.232000000004</v>
      </c>
      <c r="I113" s="6">
        <v>25743.877670000002</v>
      </c>
      <c r="J113" s="6">
        <v>15798.81712</v>
      </c>
      <c r="K113" s="6">
        <v>3023.8867</v>
      </c>
    </row>
    <row r="114" spans="1:11" x14ac:dyDescent="0.25">
      <c r="A114">
        <v>113</v>
      </c>
      <c r="B114" s="1">
        <v>45426</v>
      </c>
      <c r="C114" s="1" t="s">
        <v>14</v>
      </c>
      <c r="D114" s="2">
        <v>2014</v>
      </c>
      <c r="E114" s="4">
        <v>324719.30709999998</v>
      </c>
      <c r="F114" s="3">
        <v>118785.8006</v>
      </c>
      <c r="G114" s="6">
        <v>89120.782749999998</v>
      </c>
      <c r="H114" s="6">
        <v>62947.43</v>
      </c>
      <c r="I114" s="6">
        <v>26543.885109999999</v>
      </c>
      <c r="J114" s="6">
        <v>15601.366840000001</v>
      </c>
      <c r="K114" s="6">
        <v>2841.6664099999998</v>
      </c>
    </row>
    <row r="115" spans="1:11" x14ac:dyDescent="0.25">
      <c r="A115">
        <v>114</v>
      </c>
      <c r="B115" s="1">
        <v>45396</v>
      </c>
      <c r="C115" s="1" t="s">
        <v>13</v>
      </c>
      <c r="D115" s="2">
        <v>2014</v>
      </c>
      <c r="E115" s="4">
        <v>297628.2622</v>
      </c>
      <c r="F115" s="3">
        <v>109280.5917</v>
      </c>
      <c r="G115" s="6">
        <v>76784.849019999994</v>
      </c>
      <c r="H115" s="6">
        <v>56384.588000000003</v>
      </c>
      <c r="I115" s="6">
        <v>25439.906609999998</v>
      </c>
      <c r="J115" s="6">
        <v>18635.549169999998</v>
      </c>
      <c r="K115" s="6">
        <v>2475.5210200000001</v>
      </c>
    </row>
    <row r="116" spans="1:11" x14ac:dyDescent="0.25">
      <c r="A116">
        <v>115</v>
      </c>
      <c r="B116" s="1">
        <v>45365</v>
      </c>
      <c r="C116" s="1" t="s">
        <v>12</v>
      </c>
      <c r="D116" s="2">
        <v>2014</v>
      </c>
      <c r="E116" s="4">
        <v>331820.96919999999</v>
      </c>
      <c r="F116" s="3">
        <v>136442.60130000001</v>
      </c>
      <c r="G116" s="6">
        <v>78154.341149999993</v>
      </c>
      <c r="H116" s="6">
        <v>62397.08</v>
      </c>
      <c r="I116" s="6">
        <v>24257.129250000002</v>
      </c>
      <c r="J116" s="6">
        <v>17735.882900000001</v>
      </c>
      <c r="K116" s="6">
        <v>2224.1236600000002</v>
      </c>
    </row>
    <row r="117" spans="1:11" x14ac:dyDescent="0.25">
      <c r="A117">
        <v>116</v>
      </c>
      <c r="B117" s="1">
        <v>45336</v>
      </c>
      <c r="C117" s="1" t="s">
        <v>11</v>
      </c>
      <c r="D117" s="2">
        <v>2014</v>
      </c>
      <c r="E117" s="4">
        <v>324347.01620000001</v>
      </c>
      <c r="F117" s="3">
        <v>143294.48749999999</v>
      </c>
      <c r="G117" s="6">
        <v>75945.209959999993</v>
      </c>
      <c r="H117" s="6">
        <v>62638.95</v>
      </c>
      <c r="I117" s="6">
        <v>17396.128929999999</v>
      </c>
      <c r="J117" s="6">
        <v>14008.660449999999</v>
      </c>
      <c r="K117" s="6">
        <v>1498.8209300000001</v>
      </c>
    </row>
    <row r="118" spans="1:11" x14ac:dyDescent="0.25">
      <c r="A118">
        <v>117</v>
      </c>
      <c r="B118" s="1">
        <v>45305</v>
      </c>
      <c r="C118" s="1" t="s">
        <v>10</v>
      </c>
      <c r="D118" s="2">
        <v>2014</v>
      </c>
      <c r="E118" s="4">
        <v>377251.37839999999</v>
      </c>
      <c r="F118" s="3">
        <v>157097.36859999999</v>
      </c>
      <c r="G118" s="6">
        <v>91062.481969999993</v>
      </c>
      <c r="H118" s="6">
        <v>73162.608999999997</v>
      </c>
      <c r="I118" s="6">
        <v>21633.794669999999</v>
      </c>
      <c r="J118" s="6">
        <v>17911.214329999999</v>
      </c>
      <c r="K118" s="6">
        <v>1375.15155</v>
      </c>
    </row>
    <row r="119" spans="1:11" x14ac:dyDescent="0.25">
      <c r="A119">
        <v>118</v>
      </c>
      <c r="B119" s="1">
        <v>45639</v>
      </c>
      <c r="C119" s="1" t="s">
        <v>20</v>
      </c>
      <c r="D119" s="2">
        <v>2013</v>
      </c>
      <c r="E119" s="4">
        <v>353021.24770000001</v>
      </c>
      <c r="F119" s="3">
        <v>141859.6654</v>
      </c>
      <c r="G119" s="6">
        <v>92936.291299999997</v>
      </c>
      <c r="H119" s="6">
        <v>71293.577999999994</v>
      </c>
      <c r="I119" s="6">
        <v>21128.299180000002</v>
      </c>
      <c r="J119" s="6">
        <v>13967.05881</v>
      </c>
      <c r="K119" s="6">
        <v>0</v>
      </c>
    </row>
    <row r="120" spans="1:11" x14ac:dyDescent="0.25">
      <c r="A120">
        <v>119</v>
      </c>
      <c r="B120" s="1">
        <v>45609</v>
      </c>
      <c r="C120" s="1" t="s">
        <v>19</v>
      </c>
      <c r="D120" s="2">
        <v>2013</v>
      </c>
      <c r="E120" s="4">
        <v>314539.64189999999</v>
      </c>
      <c r="F120" s="3">
        <v>120939.7298</v>
      </c>
      <c r="G120" s="6">
        <v>84286.784920000006</v>
      </c>
      <c r="H120" s="6">
        <v>64975.455999999998</v>
      </c>
      <c r="I120" s="6">
        <v>17676.833839999999</v>
      </c>
      <c r="J120" s="6">
        <v>15803.259679999999</v>
      </c>
      <c r="K120" s="6">
        <v>0</v>
      </c>
    </row>
    <row r="121" spans="1:11" x14ac:dyDescent="0.25">
      <c r="A121">
        <v>120</v>
      </c>
      <c r="B121" s="1">
        <v>45578</v>
      </c>
      <c r="C121" s="1" t="s">
        <v>18</v>
      </c>
      <c r="D121" s="2">
        <v>2013</v>
      </c>
      <c r="E121" s="4">
        <v>314925.46250000002</v>
      </c>
      <c r="F121" s="3">
        <v>120996.39290000001</v>
      </c>
      <c r="G121" s="6">
        <v>88587.401509999996</v>
      </c>
      <c r="H121" s="6">
        <v>63183.533000000003</v>
      </c>
      <c r="I121" s="6">
        <v>17198.594140000001</v>
      </c>
      <c r="J121" s="6">
        <v>13635.01809</v>
      </c>
      <c r="K121" s="6">
        <v>0</v>
      </c>
    </row>
    <row r="122" spans="1:11" x14ac:dyDescent="0.25">
      <c r="A122">
        <v>121</v>
      </c>
      <c r="B122" s="1">
        <v>45548</v>
      </c>
      <c r="C122" s="1" t="s">
        <v>9</v>
      </c>
      <c r="D122" s="2">
        <v>2013</v>
      </c>
      <c r="E122" s="4">
        <v>340940.90159999998</v>
      </c>
      <c r="F122" s="3">
        <v>133110.43729999999</v>
      </c>
      <c r="G122" s="6">
        <v>102063.23330000001</v>
      </c>
      <c r="H122" s="6">
        <v>65798.971000000005</v>
      </c>
      <c r="I122" s="6">
        <v>16961.152300000002</v>
      </c>
      <c r="J122" s="6">
        <v>11674.08115</v>
      </c>
      <c r="K122" s="6">
        <v>0</v>
      </c>
    </row>
    <row r="123" spans="1:11" x14ac:dyDescent="0.25">
      <c r="A123">
        <v>122</v>
      </c>
      <c r="B123" s="1">
        <v>45517</v>
      </c>
      <c r="C123" s="1" t="s">
        <v>17</v>
      </c>
      <c r="D123" s="2">
        <v>2013</v>
      </c>
      <c r="E123" s="4">
        <v>385285.7452</v>
      </c>
      <c r="F123" s="3">
        <v>149426.05290000001</v>
      </c>
      <c r="G123" s="6">
        <v>121156.397</v>
      </c>
      <c r="H123" s="6">
        <v>71344.379000000001</v>
      </c>
      <c r="I123" s="6">
        <v>21633.315610000001</v>
      </c>
      <c r="J123" s="6">
        <v>9633.8836800000008</v>
      </c>
      <c r="K123" s="6">
        <v>0</v>
      </c>
    </row>
    <row r="124" spans="1:11" x14ac:dyDescent="0.25">
      <c r="A124">
        <v>123</v>
      </c>
      <c r="B124" s="1">
        <v>45486</v>
      </c>
      <c r="C124" s="1" t="s">
        <v>16</v>
      </c>
      <c r="D124" s="2">
        <v>2013</v>
      </c>
      <c r="E124" s="4">
        <v>394845.62079999998</v>
      </c>
      <c r="F124" s="3">
        <v>152866.85269999999</v>
      </c>
      <c r="G124" s="6">
        <v>120770.9808</v>
      </c>
      <c r="H124" s="6">
        <v>70539.237999999998</v>
      </c>
      <c r="I124" s="6">
        <v>27254.571499999998</v>
      </c>
      <c r="J124" s="6">
        <v>11093.61355</v>
      </c>
      <c r="K124" s="6">
        <v>0</v>
      </c>
    </row>
    <row r="125" spans="1:11" x14ac:dyDescent="0.25">
      <c r="A125">
        <v>124</v>
      </c>
      <c r="B125" s="1">
        <v>45456</v>
      </c>
      <c r="C125" s="1" t="s">
        <v>15</v>
      </c>
      <c r="D125" s="2">
        <v>2013</v>
      </c>
      <c r="E125" s="4">
        <v>356822.64720000001</v>
      </c>
      <c r="F125" s="3">
        <v>138283.21599999999</v>
      </c>
      <c r="G125" s="6">
        <v>99615.064310000002</v>
      </c>
      <c r="H125" s="6">
        <v>66429.69</v>
      </c>
      <c r="I125" s="6">
        <v>27384.066559999999</v>
      </c>
      <c r="J125" s="6">
        <v>13748.10576</v>
      </c>
      <c r="K125" s="6">
        <v>0</v>
      </c>
    </row>
    <row r="126" spans="1:11" x14ac:dyDescent="0.25">
      <c r="A126">
        <v>125</v>
      </c>
      <c r="B126" s="1">
        <v>45425</v>
      </c>
      <c r="C126" s="1" t="s">
        <v>14</v>
      </c>
      <c r="D126" s="2">
        <v>2013</v>
      </c>
      <c r="E126" s="4">
        <v>322155.64039999997</v>
      </c>
      <c r="F126" s="3">
        <v>119512.5</v>
      </c>
      <c r="G126" s="6">
        <v>83815.59186</v>
      </c>
      <c r="H126" s="6">
        <v>62848.154999999999</v>
      </c>
      <c r="I126" s="6">
        <v>28450.094109999998</v>
      </c>
      <c r="J126" s="6">
        <v>16238.70213</v>
      </c>
      <c r="K126" s="6">
        <v>0</v>
      </c>
    </row>
    <row r="127" spans="1:11" x14ac:dyDescent="0.25">
      <c r="A127">
        <v>126</v>
      </c>
      <c r="B127" s="1">
        <v>45395</v>
      </c>
      <c r="C127" s="1" t="s">
        <v>13</v>
      </c>
      <c r="D127" s="2">
        <v>2013</v>
      </c>
      <c r="E127" s="4">
        <v>299332.86829999997</v>
      </c>
      <c r="F127" s="3">
        <v>111834.6825</v>
      </c>
      <c r="G127" s="6">
        <v>78036.431819999998</v>
      </c>
      <c r="H127" s="6">
        <v>56766.881999999998</v>
      </c>
      <c r="I127" s="6">
        <v>25097.104739999999</v>
      </c>
      <c r="J127" s="6">
        <v>17476.274290000001</v>
      </c>
      <c r="K127" s="6">
        <v>0</v>
      </c>
    </row>
    <row r="128" spans="1:11" x14ac:dyDescent="0.25">
      <c r="A128">
        <v>127</v>
      </c>
      <c r="B128" s="1">
        <v>45364</v>
      </c>
      <c r="C128" s="1" t="s">
        <v>12</v>
      </c>
      <c r="D128" s="2">
        <v>2013</v>
      </c>
      <c r="E128" s="4">
        <v>325398.83399999997</v>
      </c>
      <c r="F128" s="3">
        <v>130633.5604</v>
      </c>
      <c r="G128" s="6">
        <v>84725.259189999997</v>
      </c>
      <c r="H128" s="6">
        <v>62947.389000000003</v>
      </c>
      <c r="I128" s="6">
        <v>20534.35802</v>
      </c>
      <c r="J128" s="6">
        <v>15755.65337</v>
      </c>
      <c r="K128" s="6">
        <v>0</v>
      </c>
    </row>
    <row r="129" spans="1:11" x14ac:dyDescent="0.25">
      <c r="A129">
        <v>128</v>
      </c>
      <c r="B129" s="1">
        <v>45335</v>
      </c>
      <c r="C129" s="1" t="s">
        <v>11</v>
      </c>
      <c r="D129" s="2">
        <v>2013</v>
      </c>
      <c r="E129" s="4">
        <v>309728.08</v>
      </c>
      <c r="F129" s="3">
        <v>123546.8048</v>
      </c>
      <c r="G129" s="6">
        <v>80283.073770000003</v>
      </c>
      <c r="H129" s="6">
        <v>61483.385000000002</v>
      </c>
      <c r="I129" s="6">
        <v>20418.46514</v>
      </c>
      <c r="J129" s="6">
        <v>14075.590679999999</v>
      </c>
      <c r="K129" s="6">
        <v>0</v>
      </c>
    </row>
    <row r="130" spans="1:11" x14ac:dyDescent="0.25">
      <c r="A130">
        <v>129</v>
      </c>
      <c r="B130" s="1">
        <v>45304</v>
      </c>
      <c r="C130" s="1" t="s">
        <v>10</v>
      </c>
      <c r="D130" s="2">
        <v>2013</v>
      </c>
      <c r="E130" s="4">
        <v>348967.37790000002</v>
      </c>
      <c r="F130" s="3">
        <v>138104.8211</v>
      </c>
      <c r="G130" s="6">
        <v>88559.050069999998</v>
      </c>
      <c r="H130" s="6">
        <v>71405.816999999995</v>
      </c>
      <c r="I130" s="6">
        <v>24828.527590000002</v>
      </c>
      <c r="J130" s="6">
        <v>14738.50426</v>
      </c>
      <c r="K130" s="6">
        <v>0</v>
      </c>
    </row>
    <row r="131" spans="1:11" x14ac:dyDescent="0.25">
      <c r="A131">
        <v>130</v>
      </c>
      <c r="B131" s="1">
        <v>45638</v>
      </c>
      <c r="C131" s="1" t="s">
        <v>20</v>
      </c>
      <c r="D131" s="2">
        <v>2012</v>
      </c>
      <c r="E131" s="4">
        <v>334634.74920000002</v>
      </c>
      <c r="F131" s="3">
        <v>134078.90760000001</v>
      </c>
      <c r="G131" s="6">
        <v>83989.097399999999</v>
      </c>
      <c r="H131" s="6">
        <v>68583.668999999994</v>
      </c>
      <c r="I131" s="6">
        <v>22984.352279999999</v>
      </c>
      <c r="J131" s="6">
        <v>14523.51758</v>
      </c>
      <c r="K131" s="6">
        <v>0</v>
      </c>
    </row>
    <row r="132" spans="1:11" x14ac:dyDescent="0.25">
      <c r="A132">
        <v>131</v>
      </c>
      <c r="B132" s="1">
        <v>45608</v>
      </c>
      <c r="C132" s="1" t="s">
        <v>19</v>
      </c>
      <c r="D132" s="2">
        <v>2012</v>
      </c>
      <c r="E132" s="4">
        <v>305975.85100000002</v>
      </c>
      <c r="F132" s="3">
        <v>128727.06570000001</v>
      </c>
      <c r="G132" s="6">
        <v>80169.461070000005</v>
      </c>
      <c r="H132" s="6">
        <v>56712.756999999998</v>
      </c>
      <c r="I132" s="6">
        <v>18733.319159999999</v>
      </c>
      <c r="J132" s="6">
        <v>11648.496800000001</v>
      </c>
      <c r="K132" s="6">
        <v>0</v>
      </c>
    </row>
    <row r="133" spans="1:11" x14ac:dyDescent="0.25">
      <c r="A133">
        <v>132</v>
      </c>
      <c r="B133" s="1">
        <v>45577</v>
      </c>
      <c r="C133" s="1" t="s">
        <v>18</v>
      </c>
      <c r="D133" s="2">
        <v>2012</v>
      </c>
      <c r="E133" s="4">
        <v>311651.93070000003</v>
      </c>
      <c r="F133" s="3">
        <v>120999.3388</v>
      </c>
      <c r="G133" s="6">
        <v>91725.370559999996</v>
      </c>
      <c r="H133" s="6">
        <v>59743.218000000001</v>
      </c>
      <c r="I133" s="6">
        <v>16501.696619999999</v>
      </c>
      <c r="J133" s="6">
        <v>12635.90112</v>
      </c>
      <c r="K133" s="6">
        <v>0</v>
      </c>
    </row>
    <row r="134" spans="1:11" x14ac:dyDescent="0.25">
      <c r="A134">
        <v>133</v>
      </c>
      <c r="B134" s="1">
        <v>45547</v>
      </c>
      <c r="C134" s="1" t="s">
        <v>9</v>
      </c>
      <c r="D134" s="2">
        <v>2012</v>
      </c>
      <c r="E134" s="4">
        <v>334585.56270000001</v>
      </c>
      <c r="F134" s="3">
        <v>125588.6081</v>
      </c>
      <c r="G134" s="6">
        <v>108012.30070000001</v>
      </c>
      <c r="H134" s="6">
        <v>64510.881999999998</v>
      </c>
      <c r="I134" s="6">
        <v>17603.964189999999</v>
      </c>
      <c r="J134" s="6">
        <v>8789.8654600000009</v>
      </c>
      <c r="K134" s="6">
        <v>0</v>
      </c>
    </row>
    <row r="135" spans="1:11" x14ac:dyDescent="0.25">
      <c r="A135">
        <v>134</v>
      </c>
      <c r="B135" s="1">
        <v>45516</v>
      </c>
      <c r="C135" s="1" t="s">
        <v>17</v>
      </c>
      <c r="D135" s="2">
        <v>2012</v>
      </c>
      <c r="E135" s="4">
        <v>395699.74920000002</v>
      </c>
      <c r="F135" s="3">
        <v>152181.0552</v>
      </c>
      <c r="G135" s="6">
        <v>131735.86439999999</v>
      </c>
      <c r="H135" s="6">
        <v>69602.111000000004</v>
      </c>
      <c r="I135" s="6">
        <v>23033.72581</v>
      </c>
      <c r="J135" s="6">
        <v>8469.4189900000001</v>
      </c>
      <c r="K135" s="6">
        <v>0</v>
      </c>
    </row>
    <row r="136" spans="1:11" x14ac:dyDescent="0.25">
      <c r="A136">
        <v>135</v>
      </c>
      <c r="B136" s="1">
        <v>45485</v>
      </c>
      <c r="C136" s="1" t="s">
        <v>16</v>
      </c>
      <c r="D136" s="2">
        <v>2012</v>
      </c>
      <c r="E136" s="4">
        <v>414641.21750000003</v>
      </c>
      <c r="F136" s="3">
        <v>160450.26250000001</v>
      </c>
      <c r="G136" s="6">
        <v>138862.85</v>
      </c>
      <c r="H136" s="6">
        <v>69129.328999999998</v>
      </c>
      <c r="I136" s="6">
        <v>26491.04579</v>
      </c>
      <c r="J136" s="6">
        <v>8823.0830000000005</v>
      </c>
      <c r="K136" s="6">
        <v>0</v>
      </c>
    </row>
    <row r="137" spans="1:11" x14ac:dyDescent="0.25">
      <c r="A137">
        <v>136</v>
      </c>
      <c r="B137" s="1">
        <v>45455</v>
      </c>
      <c r="C137" s="1" t="s">
        <v>15</v>
      </c>
      <c r="D137" s="2">
        <v>2012</v>
      </c>
      <c r="E137" s="4">
        <v>360825.38089999999</v>
      </c>
      <c r="F137" s="3">
        <v>131261.0361</v>
      </c>
      <c r="G137" s="6">
        <v>115597.50320000001</v>
      </c>
      <c r="H137" s="6">
        <v>65140.084999999999</v>
      </c>
      <c r="I137" s="6">
        <v>26657.662219999998</v>
      </c>
      <c r="J137" s="6">
        <v>11972.15949</v>
      </c>
      <c r="K137" s="6">
        <v>0</v>
      </c>
    </row>
    <row r="138" spans="1:11" x14ac:dyDescent="0.25">
      <c r="A138">
        <v>137</v>
      </c>
      <c r="B138" s="1">
        <v>45424</v>
      </c>
      <c r="C138" s="1" t="s">
        <v>14</v>
      </c>
      <c r="D138" s="2">
        <v>2012</v>
      </c>
      <c r="E138" s="4">
        <v>336516.15600000002</v>
      </c>
      <c r="F138" s="3">
        <v>115982.64659999999</v>
      </c>
      <c r="G138" s="6">
        <v>107351.81230000001</v>
      </c>
      <c r="H138" s="6">
        <v>62081.445</v>
      </c>
      <c r="I138" s="6">
        <v>28641.312239999999</v>
      </c>
      <c r="J138" s="6">
        <v>12540.324269999999</v>
      </c>
      <c r="K138" s="6">
        <v>0</v>
      </c>
    </row>
    <row r="139" spans="1:11" x14ac:dyDescent="0.25">
      <c r="A139">
        <v>138</v>
      </c>
      <c r="B139" s="1">
        <v>45394</v>
      </c>
      <c r="C139" s="1" t="s">
        <v>13</v>
      </c>
      <c r="D139" s="2">
        <v>2012</v>
      </c>
      <c r="E139" s="4">
        <v>295229.20490000001</v>
      </c>
      <c r="F139" s="3">
        <v>96285.440669999996</v>
      </c>
      <c r="G139" s="6">
        <v>94828.596369999999</v>
      </c>
      <c r="H139" s="6">
        <v>55870.930999999997</v>
      </c>
      <c r="I139" s="6">
        <v>26295.398420000001</v>
      </c>
      <c r="J139" s="6">
        <v>12709.03261</v>
      </c>
      <c r="K139" s="6">
        <v>0</v>
      </c>
    </row>
    <row r="140" spans="1:11" x14ac:dyDescent="0.25">
      <c r="A140">
        <v>139</v>
      </c>
      <c r="B140" s="1">
        <v>45363</v>
      </c>
      <c r="C140" s="1" t="s">
        <v>12</v>
      </c>
      <c r="D140" s="2">
        <v>2012</v>
      </c>
      <c r="E140" s="4">
        <v>309089.55209999997</v>
      </c>
      <c r="F140" s="3">
        <v>105525.5468</v>
      </c>
      <c r="G140" s="6">
        <v>92250.653269999995</v>
      </c>
      <c r="H140" s="6">
        <v>61728.612999999998</v>
      </c>
      <c r="I140" s="6">
        <v>25906.634249999999</v>
      </c>
      <c r="J140" s="6">
        <v>14027.34496</v>
      </c>
      <c r="K140" s="6">
        <v>0</v>
      </c>
    </row>
    <row r="141" spans="1:11" x14ac:dyDescent="0.25">
      <c r="A141">
        <v>140</v>
      </c>
      <c r="B141" s="1">
        <v>45334</v>
      </c>
      <c r="C141" s="1" t="s">
        <v>11</v>
      </c>
      <c r="D141" s="2">
        <v>2012</v>
      </c>
      <c r="E141" s="4">
        <v>309389.4325</v>
      </c>
      <c r="F141" s="3">
        <v>113872.0469</v>
      </c>
      <c r="G141" s="6">
        <v>90609.782340000005</v>
      </c>
      <c r="H141" s="6">
        <v>63847.023000000001</v>
      </c>
      <c r="I141" s="6">
        <v>20283.964400000001</v>
      </c>
      <c r="J141" s="6">
        <v>11051.714169999999</v>
      </c>
      <c r="K141" s="6">
        <v>0</v>
      </c>
    </row>
    <row r="142" spans="1:11" x14ac:dyDescent="0.25">
      <c r="A142">
        <v>141</v>
      </c>
      <c r="B142" s="1">
        <v>45303</v>
      </c>
      <c r="C142" s="1" t="s">
        <v>10</v>
      </c>
      <c r="D142" s="2">
        <v>2012</v>
      </c>
      <c r="E142" s="4">
        <v>339526.48009999999</v>
      </c>
      <c r="F142" s="3">
        <v>129090.9898</v>
      </c>
      <c r="G142" s="6">
        <v>90760.883780000004</v>
      </c>
      <c r="H142" s="6">
        <v>72381.186000000002</v>
      </c>
      <c r="I142" s="6">
        <v>23107.143919999999</v>
      </c>
      <c r="J142" s="6">
        <v>13630.85627</v>
      </c>
      <c r="K142" s="6">
        <v>0</v>
      </c>
    </row>
    <row r="143" spans="1:11" x14ac:dyDescent="0.25">
      <c r="A143">
        <v>142</v>
      </c>
      <c r="B143" s="1">
        <v>45637</v>
      </c>
      <c r="C143" s="1" t="s">
        <v>20</v>
      </c>
      <c r="D143" s="2">
        <v>2011</v>
      </c>
      <c r="E143" s="4">
        <v>335740.46279999998</v>
      </c>
      <c r="F143" s="3">
        <v>132928.71609999999</v>
      </c>
      <c r="G143" s="6">
        <v>86121.625820000001</v>
      </c>
      <c r="H143" s="6">
        <v>71837.372000000003</v>
      </c>
      <c r="I143" s="6">
        <v>23731.94371</v>
      </c>
      <c r="J143" s="6">
        <v>10655.774729999999</v>
      </c>
      <c r="K143" s="6">
        <v>0</v>
      </c>
    </row>
    <row r="144" spans="1:11" x14ac:dyDescent="0.25">
      <c r="A144">
        <v>143</v>
      </c>
      <c r="B144" s="1">
        <v>45607</v>
      </c>
      <c r="C144" s="1" t="s">
        <v>19</v>
      </c>
      <c r="D144" s="2">
        <v>2011</v>
      </c>
      <c r="E144" s="4">
        <v>304102.1544</v>
      </c>
      <c r="F144" s="3">
        <v>121462.7108</v>
      </c>
      <c r="G144" s="6">
        <v>75441.298179999998</v>
      </c>
      <c r="H144" s="6">
        <v>64473.88</v>
      </c>
      <c r="I144" s="6">
        <v>20680.527429999998</v>
      </c>
      <c r="J144" s="6">
        <v>12438.55312</v>
      </c>
      <c r="K144" s="6">
        <v>0</v>
      </c>
    </row>
    <row r="145" spans="1:11" x14ac:dyDescent="0.25">
      <c r="A145">
        <v>144</v>
      </c>
      <c r="B145" s="1">
        <v>45576</v>
      </c>
      <c r="C145" s="1" t="s">
        <v>18</v>
      </c>
      <c r="D145" s="2">
        <v>2011</v>
      </c>
      <c r="E145" s="4">
        <v>308698.5036</v>
      </c>
      <c r="F145" s="3">
        <v>126626.9728</v>
      </c>
      <c r="G145" s="6">
        <v>78819.207079999993</v>
      </c>
      <c r="H145" s="6">
        <v>63336.97</v>
      </c>
      <c r="I145" s="6">
        <v>19787.389609999998</v>
      </c>
      <c r="J145" s="6">
        <v>10525.428959999999</v>
      </c>
      <c r="K145" s="6">
        <v>0</v>
      </c>
    </row>
    <row r="146" spans="1:11" x14ac:dyDescent="0.25">
      <c r="A146">
        <v>145</v>
      </c>
      <c r="B146" s="1">
        <v>45546</v>
      </c>
      <c r="C146" s="1" t="s">
        <v>9</v>
      </c>
      <c r="D146" s="2">
        <v>2011</v>
      </c>
      <c r="E146" s="4">
        <v>337931.31760000001</v>
      </c>
      <c r="F146" s="3">
        <v>140941.14910000001</v>
      </c>
      <c r="G146" s="6">
        <v>91739.070089999994</v>
      </c>
      <c r="H146" s="6">
        <v>66848.854000000007</v>
      </c>
      <c r="I146" s="6">
        <v>21377.59172</v>
      </c>
      <c r="J146" s="6">
        <v>6869.0293000000001</v>
      </c>
      <c r="K146" s="6">
        <v>0</v>
      </c>
    </row>
    <row r="147" spans="1:11" x14ac:dyDescent="0.25">
      <c r="A147">
        <v>146</v>
      </c>
      <c r="B147" s="1">
        <v>45515</v>
      </c>
      <c r="C147" s="1" t="s">
        <v>17</v>
      </c>
      <c r="D147" s="2">
        <v>2011</v>
      </c>
      <c r="E147" s="4">
        <v>406511.31469999999</v>
      </c>
      <c r="F147" s="3">
        <v>171280.53390000001</v>
      </c>
      <c r="G147" s="6">
        <v>119855.7926</v>
      </c>
      <c r="H147" s="6">
        <v>71338.566000000006</v>
      </c>
      <c r="I147" s="6">
        <v>25763.578239999999</v>
      </c>
      <c r="J147" s="6">
        <v>7473.5940199999995</v>
      </c>
      <c r="K147" s="6">
        <v>0</v>
      </c>
    </row>
    <row r="148" spans="1:11" x14ac:dyDescent="0.25">
      <c r="A148">
        <v>147</v>
      </c>
      <c r="B148" s="1">
        <v>45484</v>
      </c>
      <c r="C148" s="1" t="s">
        <v>16</v>
      </c>
      <c r="D148" s="2">
        <v>2011</v>
      </c>
      <c r="E148" s="4">
        <v>418692.75459999999</v>
      </c>
      <c r="F148" s="3">
        <v>176585.81969999999</v>
      </c>
      <c r="G148" s="6">
        <v>119623.59110000001</v>
      </c>
      <c r="H148" s="6">
        <v>72344.850000000006</v>
      </c>
      <c r="I148" s="6">
        <v>31284.634559999999</v>
      </c>
      <c r="J148" s="6">
        <v>7488.6290499999996</v>
      </c>
      <c r="K148" s="6">
        <v>0</v>
      </c>
    </row>
    <row r="149" spans="1:11" x14ac:dyDescent="0.25">
      <c r="A149">
        <v>148</v>
      </c>
      <c r="B149" s="1">
        <v>45454</v>
      </c>
      <c r="C149" s="1" t="s">
        <v>15</v>
      </c>
      <c r="D149" s="2">
        <v>2011</v>
      </c>
      <c r="E149" s="4">
        <v>367727.01500000001</v>
      </c>
      <c r="F149" s="3">
        <v>158055.2126</v>
      </c>
      <c r="G149" s="6">
        <v>90691.111560000005</v>
      </c>
      <c r="H149" s="6">
        <v>65270.133999999998</v>
      </c>
      <c r="I149" s="6">
        <v>32151.214329999999</v>
      </c>
      <c r="J149" s="6">
        <v>10985.06912</v>
      </c>
      <c r="K149" s="6">
        <v>0</v>
      </c>
    </row>
    <row r="150" spans="1:11" x14ac:dyDescent="0.25">
      <c r="A150">
        <v>149</v>
      </c>
      <c r="B150" s="1">
        <v>45423</v>
      </c>
      <c r="C150" s="1" t="s">
        <v>14</v>
      </c>
      <c r="D150" s="2">
        <v>2011</v>
      </c>
      <c r="E150" s="4">
        <v>323628.23810000002</v>
      </c>
      <c r="F150" s="3">
        <v>137101.565</v>
      </c>
      <c r="G150" s="6">
        <v>75242.796789999993</v>
      </c>
      <c r="H150" s="6">
        <v>57012.913999999997</v>
      </c>
      <c r="I150" s="6">
        <v>32586.926090000001</v>
      </c>
      <c r="J150" s="6">
        <v>11772.160749999999</v>
      </c>
      <c r="K150" s="6">
        <v>0</v>
      </c>
    </row>
    <row r="151" spans="1:11" x14ac:dyDescent="0.25">
      <c r="A151">
        <v>150</v>
      </c>
      <c r="B151" s="1">
        <v>45393</v>
      </c>
      <c r="C151" s="1" t="s">
        <v>13</v>
      </c>
      <c r="D151" s="2">
        <v>2011</v>
      </c>
      <c r="E151" s="4">
        <v>302400.72440000001</v>
      </c>
      <c r="F151" s="3">
        <v>124488.25750000001</v>
      </c>
      <c r="G151" s="6">
        <v>70028.998909999995</v>
      </c>
      <c r="H151" s="6">
        <v>54547.338000000003</v>
      </c>
      <c r="I151" s="6">
        <v>31194.306499999999</v>
      </c>
      <c r="J151" s="6">
        <v>12421.65683</v>
      </c>
      <c r="K151" s="6">
        <v>0</v>
      </c>
    </row>
    <row r="152" spans="1:11" x14ac:dyDescent="0.25">
      <c r="A152">
        <v>151</v>
      </c>
      <c r="B152" s="1">
        <v>45362</v>
      </c>
      <c r="C152" s="1" t="s">
        <v>12</v>
      </c>
      <c r="D152" s="2">
        <v>2011</v>
      </c>
      <c r="E152" s="4">
        <v>318709.94089999999</v>
      </c>
      <c r="F152" s="3">
        <v>134845.23139999999</v>
      </c>
      <c r="G152" s="6">
        <v>65947.120429999995</v>
      </c>
      <c r="H152" s="6">
        <v>65661.597999999998</v>
      </c>
      <c r="I152" s="6">
        <v>31134.47075</v>
      </c>
      <c r="J152" s="6">
        <v>10544.646049999999</v>
      </c>
      <c r="K152" s="6">
        <v>0</v>
      </c>
    </row>
    <row r="153" spans="1:11" x14ac:dyDescent="0.25">
      <c r="A153">
        <v>152</v>
      </c>
      <c r="B153" s="1">
        <v>45333</v>
      </c>
      <c r="C153" s="1" t="s">
        <v>11</v>
      </c>
      <c r="D153" s="2">
        <v>2011</v>
      </c>
      <c r="E153" s="4">
        <v>313126.60710000002</v>
      </c>
      <c r="F153" s="3">
        <v>138311.15719999999</v>
      </c>
      <c r="G153" s="6">
        <v>65923.982889999999</v>
      </c>
      <c r="H153" s="6">
        <v>64789.078000000001</v>
      </c>
      <c r="I153" s="6">
        <v>24131.226050000001</v>
      </c>
      <c r="J153" s="6">
        <v>10451.561900000001</v>
      </c>
      <c r="K153" s="6">
        <v>0</v>
      </c>
    </row>
    <row r="154" spans="1:11" x14ac:dyDescent="0.25">
      <c r="A154">
        <v>153</v>
      </c>
      <c r="B154" s="1">
        <v>45302</v>
      </c>
      <c r="C154" s="1" t="s">
        <v>10</v>
      </c>
      <c r="D154" s="2">
        <v>2011</v>
      </c>
      <c r="E154" s="4">
        <v>362871.89299999998</v>
      </c>
      <c r="F154" s="3">
        <v>170802.67929999999</v>
      </c>
      <c r="G154" s="6">
        <v>74254.333809999996</v>
      </c>
      <c r="H154" s="6">
        <v>72742.812999999995</v>
      </c>
      <c r="I154" s="6">
        <v>25531.09446</v>
      </c>
      <c r="J154" s="6">
        <v>8550.4948000000004</v>
      </c>
      <c r="K154" s="6">
        <v>0</v>
      </c>
    </row>
    <row r="155" spans="1:11" x14ac:dyDescent="0.25">
      <c r="A155">
        <v>154</v>
      </c>
      <c r="B155" s="1">
        <v>45636</v>
      </c>
      <c r="C155" s="1" t="s">
        <v>20</v>
      </c>
      <c r="D155" s="2">
        <v>2010</v>
      </c>
      <c r="E155" s="4">
        <v>362119.08130000002</v>
      </c>
      <c r="F155" s="3">
        <v>167258.08619999999</v>
      </c>
      <c r="G155" s="6">
        <v>77573.320160000003</v>
      </c>
      <c r="H155" s="6">
        <v>73683.304000000004</v>
      </c>
      <c r="I155" s="6">
        <v>23169.071449999999</v>
      </c>
      <c r="J155" s="6">
        <v>9059.2973600000005</v>
      </c>
      <c r="K155" s="6">
        <v>0</v>
      </c>
    </row>
    <row r="156" spans="1:11" x14ac:dyDescent="0.25">
      <c r="A156">
        <v>155</v>
      </c>
      <c r="B156" s="1">
        <v>45606</v>
      </c>
      <c r="C156" s="1" t="s">
        <v>19</v>
      </c>
      <c r="D156" s="2">
        <v>2010</v>
      </c>
      <c r="E156" s="4">
        <v>306009.62910000002</v>
      </c>
      <c r="F156" s="3">
        <v>135185.0454</v>
      </c>
      <c r="G156" s="6">
        <v>69226.559840000002</v>
      </c>
      <c r="H156" s="6">
        <v>62655.205999999998</v>
      </c>
      <c r="I156" s="6">
        <v>19561.550029999999</v>
      </c>
      <c r="J156" s="6">
        <v>9747.6190999999999</v>
      </c>
      <c r="K156" s="6">
        <v>0</v>
      </c>
    </row>
    <row r="157" spans="1:11" x14ac:dyDescent="0.25">
      <c r="A157">
        <v>156</v>
      </c>
      <c r="B157" s="1">
        <v>45575</v>
      </c>
      <c r="C157" s="1" t="s">
        <v>18</v>
      </c>
      <c r="D157" s="2">
        <v>2010</v>
      </c>
      <c r="E157" s="4">
        <v>307920.69059999997</v>
      </c>
      <c r="F157" s="3">
        <v>132269.8351</v>
      </c>
      <c r="G157" s="6">
        <v>77738.336509999994</v>
      </c>
      <c r="H157" s="6">
        <v>62750.832999999999</v>
      </c>
      <c r="I157" s="6">
        <v>17682.976350000001</v>
      </c>
      <c r="J157" s="6">
        <v>7943.8076099999998</v>
      </c>
      <c r="K157" s="6">
        <v>0</v>
      </c>
    </row>
    <row r="158" spans="1:11" x14ac:dyDescent="0.25">
      <c r="A158">
        <v>157</v>
      </c>
      <c r="B158" s="1">
        <v>45545</v>
      </c>
      <c r="C158" s="1" t="s">
        <v>9</v>
      </c>
      <c r="D158" s="2">
        <v>2010</v>
      </c>
      <c r="E158" s="4">
        <v>346045.17180000001</v>
      </c>
      <c r="F158" s="3">
        <v>148745.67170000001</v>
      </c>
      <c r="G158" s="6">
        <v>93004.176489999998</v>
      </c>
      <c r="H158" s="6">
        <v>69371.195000000007</v>
      </c>
      <c r="I158" s="6">
        <v>17265.206460000001</v>
      </c>
      <c r="J158" s="6">
        <v>7105.5021999999999</v>
      </c>
      <c r="K158" s="6">
        <v>0</v>
      </c>
    </row>
    <row r="159" spans="1:11" x14ac:dyDescent="0.25">
      <c r="A159">
        <v>158</v>
      </c>
      <c r="B159" s="1">
        <v>45514</v>
      </c>
      <c r="C159" s="1" t="s">
        <v>17</v>
      </c>
      <c r="D159" s="2">
        <v>2010</v>
      </c>
      <c r="E159" s="4">
        <v>408884.15539999999</v>
      </c>
      <c r="F159" s="3">
        <v>177745.32010000001</v>
      </c>
      <c r="G159" s="6">
        <v>121151.2686</v>
      </c>
      <c r="H159" s="6">
        <v>71574.103000000003</v>
      </c>
      <c r="I159" s="6">
        <v>20119.232179999999</v>
      </c>
      <c r="J159" s="6">
        <v>6685.8550500000001</v>
      </c>
      <c r="K159" s="6">
        <v>0</v>
      </c>
    </row>
    <row r="160" spans="1:11" x14ac:dyDescent="0.25">
      <c r="A160">
        <v>159</v>
      </c>
      <c r="B160" s="1">
        <v>45483</v>
      </c>
      <c r="C160" s="1" t="s">
        <v>16</v>
      </c>
      <c r="D160" s="2">
        <v>2010</v>
      </c>
      <c r="E160" s="4">
        <v>409725.44040000002</v>
      </c>
      <c r="F160" s="3">
        <v>179600.49909999999</v>
      </c>
      <c r="G160" s="6">
        <v>114624.2019</v>
      </c>
      <c r="H160" s="6">
        <v>71913.467999999993</v>
      </c>
      <c r="I160" s="6">
        <v>24516.761330000001</v>
      </c>
      <c r="J160" s="6">
        <v>6723.8911799999996</v>
      </c>
      <c r="K160" s="6">
        <v>0</v>
      </c>
    </row>
    <row r="161" spans="1:11" x14ac:dyDescent="0.25">
      <c r="A161">
        <v>160</v>
      </c>
      <c r="B161" s="1">
        <v>45453</v>
      </c>
      <c r="C161" s="1" t="s">
        <v>15</v>
      </c>
      <c r="D161" s="2">
        <v>2010</v>
      </c>
      <c r="E161" s="4">
        <v>375759.47840000002</v>
      </c>
      <c r="F161" s="3">
        <v>165491.4889</v>
      </c>
      <c r="G161" s="6">
        <v>92268.430630000003</v>
      </c>
      <c r="H161" s="6">
        <v>68301.321559999997</v>
      </c>
      <c r="I161" s="6">
        <v>29853.826929999999</v>
      </c>
      <c r="J161" s="6">
        <v>8049.02142</v>
      </c>
      <c r="K161" s="6">
        <v>0</v>
      </c>
    </row>
    <row r="162" spans="1:11" x14ac:dyDescent="0.25">
      <c r="A162">
        <v>161</v>
      </c>
      <c r="B162" s="1">
        <v>45422</v>
      </c>
      <c r="C162" s="1" t="s">
        <v>14</v>
      </c>
      <c r="D162" s="2">
        <v>2010</v>
      </c>
      <c r="E162" s="4">
        <v>327936.49160000001</v>
      </c>
      <c r="F162" s="3">
        <v>143272.49359999999</v>
      </c>
      <c r="G162" s="6">
        <v>73665.438240000003</v>
      </c>
      <c r="H162" s="6">
        <v>66658.365000000005</v>
      </c>
      <c r="I162" s="6">
        <v>25079.216970000001</v>
      </c>
      <c r="J162" s="6">
        <v>8697.5248699999993</v>
      </c>
      <c r="K162" s="6">
        <v>0</v>
      </c>
    </row>
    <row r="163" spans="1:11" x14ac:dyDescent="0.25">
      <c r="A163">
        <v>162</v>
      </c>
      <c r="B163" s="1">
        <v>45392</v>
      </c>
      <c r="C163" s="1" t="s">
        <v>13</v>
      </c>
      <c r="D163" s="2">
        <v>2010</v>
      </c>
      <c r="E163" s="4">
        <v>287800.22659999999</v>
      </c>
      <c r="F163" s="3">
        <v>126951.88529999999</v>
      </c>
      <c r="G163" s="6">
        <v>64644.025000000001</v>
      </c>
      <c r="H163" s="6">
        <v>57611.072999999997</v>
      </c>
      <c r="I163" s="6">
        <v>19096.66257</v>
      </c>
      <c r="J163" s="6">
        <v>9764.4559800000006</v>
      </c>
      <c r="K163" s="6">
        <v>0</v>
      </c>
    </row>
    <row r="164" spans="1:11" x14ac:dyDescent="0.25">
      <c r="A164">
        <v>163</v>
      </c>
      <c r="B164" s="1">
        <v>45361</v>
      </c>
      <c r="C164" s="1" t="s">
        <v>12</v>
      </c>
      <c r="D164" s="2">
        <v>2010</v>
      </c>
      <c r="E164" s="4">
        <v>312167.64030000003</v>
      </c>
      <c r="F164" s="3">
        <v>144405.63320000001</v>
      </c>
      <c r="G164" s="6">
        <v>63430.660329999999</v>
      </c>
      <c r="H164" s="6">
        <v>64634.720999999998</v>
      </c>
      <c r="I164" s="6">
        <v>20885.662799999998</v>
      </c>
      <c r="J164" s="6">
        <v>8589.0768200000002</v>
      </c>
      <c r="K164" s="6">
        <v>0</v>
      </c>
    </row>
    <row r="165" spans="1:11" x14ac:dyDescent="0.25">
      <c r="A165">
        <v>164</v>
      </c>
      <c r="B165" s="1">
        <v>45332</v>
      </c>
      <c r="C165" s="1" t="s">
        <v>11</v>
      </c>
      <c r="D165" s="2">
        <v>2010</v>
      </c>
      <c r="E165" s="4">
        <v>319734.7267</v>
      </c>
      <c r="F165" s="3">
        <v>153044.15909999999</v>
      </c>
      <c r="G165" s="6">
        <v>66198.080000000002</v>
      </c>
      <c r="H165" s="6">
        <v>65245.37</v>
      </c>
      <c r="I165" s="6">
        <v>20589.829890000001</v>
      </c>
      <c r="J165" s="6">
        <v>5431.8579300000001</v>
      </c>
      <c r="K165" s="6">
        <v>0</v>
      </c>
    </row>
    <row r="166" spans="1:11" x14ac:dyDescent="0.25">
      <c r="A166">
        <v>165</v>
      </c>
      <c r="B166" s="1">
        <v>45301</v>
      </c>
      <c r="C166" s="1" t="s">
        <v>10</v>
      </c>
      <c r="D166" s="2">
        <v>2010</v>
      </c>
      <c r="E166" s="4">
        <v>360957.16700000002</v>
      </c>
      <c r="F166" s="3">
        <v>173320.16089999999</v>
      </c>
      <c r="G166" s="6">
        <v>74172.736009999993</v>
      </c>
      <c r="H166" s="6">
        <v>72569.341</v>
      </c>
      <c r="I166" s="6">
        <v>22383.07243</v>
      </c>
      <c r="J166" s="6">
        <v>6854.3365800000001</v>
      </c>
      <c r="K166" s="6">
        <v>0</v>
      </c>
    </row>
    <row r="167" spans="1:11" x14ac:dyDescent="0.25">
      <c r="A167">
        <v>166</v>
      </c>
      <c r="B167" s="1">
        <v>45635</v>
      </c>
      <c r="C167" s="1" t="s">
        <v>20</v>
      </c>
      <c r="D167" s="2">
        <v>2009</v>
      </c>
      <c r="E167" s="4">
        <v>350507.2953</v>
      </c>
      <c r="F167" s="3">
        <v>166434.0356</v>
      </c>
      <c r="G167" s="6">
        <v>71589.607050000006</v>
      </c>
      <c r="H167" s="6">
        <v>70710.217999999993</v>
      </c>
      <c r="I167" s="6">
        <v>24729.80834</v>
      </c>
      <c r="J167" s="6">
        <v>6906.0583299999998</v>
      </c>
      <c r="K167" s="6">
        <v>0</v>
      </c>
    </row>
    <row r="168" spans="1:11" x14ac:dyDescent="0.25">
      <c r="A168">
        <v>167</v>
      </c>
      <c r="B168" s="1">
        <v>45605</v>
      </c>
      <c r="C168" s="1" t="s">
        <v>19</v>
      </c>
      <c r="D168" s="2">
        <v>2009</v>
      </c>
      <c r="E168" s="4">
        <v>296634.67</v>
      </c>
      <c r="F168" s="3">
        <v>136809.57519999999</v>
      </c>
      <c r="G168" s="6">
        <v>63285.131959999999</v>
      </c>
      <c r="H168" s="6">
        <v>59069.207999999999</v>
      </c>
      <c r="I168" s="6">
        <v>21007.70089</v>
      </c>
      <c r="J168" s="6">
        <v>6875.1830200000004</v>
      </c>
      <c r="K168" s="6">
        <v>0</v>
      </c>
    </row>
    <row r="169" spans="1:11" x14ac:dyDescent="0.25">
      <c r="A169">
        <v>168</v>
      </c>
      <c r="B169" s="1">
        <v>45574</v>
      </c>
      <c r="C169" s="1" t="s">
        <v>18</v>
      </c>
      <c r="D169" s="2">
        <v>2009</v>
      </c>
      <c r="E169" s="4">
        <v>307040.3407</v>
      </c>
      <c r="F169" s="3">
        <v>139955.57740000001</v>
      </c>
      <c r="G169" s="6">
        <v>72602.725479999994</v>
      </c>
      <c r="H169" s="6">
        <v>58020.927000000003</v>
      </c>
      <c r="I169" s="6">
        <v>19691.06826</v>
      </c>
      <c r="J169" s="6">
        <v>6813.6259200000004</v>
      </c>
      <c r="K169" s="6">
        <v>0</v>
      </c>
    </row>
    <row r="170" spans="1:11" x14ac:dyDescent="0.25">
      <c r="A170">
        <v>169</v>
      </c>
      <c r="B170" s="1">
        <v>45544</v>
      </c>
      <c r="C170" s="1" t="s">
        <v>9</v>
      </c>
      <c r="D170" s="2">
        <v>2009</v>
      </c>
      <c r="E170" s="4">
        <v>327400.61190000002</v>
      </c>
      <c r="F170" s="3">
        <v>137144.64799999999</v>
      </c>
      <c r="G170" s="6">
        <v>92126.617840000006</v>
      </c>
      <c r="H170" s="6">
        <v>65751.793999999994</v>
      </c>
      <c r="I170" s="6">
        <v>17358.713919999998</v>
      </c>
      <c r="J170" s="6">
        <v>4650.7078799999999</v>
      </c>
      <c r="K170" s="6">
        <v>0</v>
      </c>
    </row>
    <row r="171" spans="1:11" x14ac:dyDescent="0.25">
      <c r="A171">
        <v>170</v>
      </c>
      <c r="B171" s="1">
        <v>45513</v>
      </c>
      <c r="C171" s="1" t="s">
        <v>17</v>
      </c>
      <c r="D171" s="2">
        <v>2009</v>
      </c>
      <c r="E171" s="4">
        <v>381221.41690000001</v>
      </c>
      <c r="F171" s="3">
        <v>163260.48310000001</v>
      </c>
      <c r="G171" s="6">
        <v>109239.55409999999</v>
      </c>
      <c r="H171" s="6">
        <v>72244.596999999994</v>
      </c>
      <c r="I171" s="6">
        <v>19580.416550000002</v>
      </c>
      <c r="J171" s="6">
        <v>5464.4736199999998</v>
      </c>
      <c r="K171" s="6">
        <v>0</v>
      </c>
    </row>
    <row r="172" spans="1:11" x14ac:dyDescent="0.25">
      <c r="A172">
        <v>171</v>
      </c>
      <c r="B172" s="1">
        <v>45482</v>
      </c>
      <c r="C172" s="1" t="s">
        <v>16</v>
      </c>
      <c r="D172" s="2">
        <v>2009</v>
      </c>
      <c r="E172" s="4">
        <v>372542.2255</v>
      </c>
      <c r="F172" s="3">
        <v>158233.86910000001</v>
      </c>
      <c r="G172" s="6">
        <v>101893.8325</v>
      </c>
      <c r="H172" s="6">
        <v>72948.979000000007</v>
      </c>
      <c r="I172" s="6">
        <v>23384.748169999999</v>
      </c>
      <c r="J172" s="6">
        <v>4954.9413199999999</v>
      </c>
      <c r="K172" s="6">
        <v>0</v>
      </c>
    </row>
    <row r="173" spans="1:11" x14ac:dyDescent="0.25">
      <c r="A173">
        <v>172</v>
      </c>
      <c r="B173" s="1">
        <v>45452</v>
      </c>
      <c r="C173" s="1" t="s">
        <v>15</v>
      </c>
      <c r="D173" s="2">
        <v>2009</v>
      </c>
      <c r="E173" s="4">
        <v>347658.24129999999</v>
      </c>
      <c r="F173" s="3">
        <v>148086.77110000001</v>
      </c>
      <c r="G173" s="6">
        <v>84205.181540000005</v>
      </c>
      <c r="H173" s="6">
        <v>69734.736000000004</v>
      </c>
      <c r="I173" s="6">
        <v>29233.394560000001</v>
      </c>
      <c r="J173" s="6">
        <v>5599.42191</v>
      </c>
      <c r="K173" s="6">
        <v>0</v>
      </c>
    </row>
    <row r="174" spans="1:11" x14ac:dyDescent="0.25">
      <c r="A174">
        <v>173</v>
      </c>
      <c r="B174" s="1">
        <v>45421</v>
      </c>
      <c r="C174" s="1" t="s">
        <v>14</v>
      </c>
      <c r="D174" s="2">
        <v>2009</v>
      </c>
      <c r="E174" s="4">
        <v>311305.87219999998</v>
      </c>
      <c r="F174" s="3">
        <v>131673.0575</v>
      </c>
      <c r="G174" s="6">
        <v>68145.64662</v>
      </c>
      <c r="H174" s="6">
        <v>65395.451999999997</v>
      </c>
      <c r="I174" s="6">
        <v>29559.655119999999</v>
      </c>
      <c r="J174" s="6">
        <v>6261.9611000000004</v>
      </c>
      <c r="K174" s="6">
        <v>0</v>
      </c>
    </row>
    <row r="175" spans="1:11" x14ac:dyDescent="0.25">
      <c r="A175">
        <v>174</v>
      </c>
      <c r="B175" s="1">
        <v>45391</v>
      </c>
      <c r="C175" s="1" t="s">
        <v>13</v>
      </c>
      <c r="D175" s="2">
        <v>2009</v>
      </c>
      <c r="E175" s="4">
        <v>289537.25510000001</v>
      </c>
      <c r="F175" s="3">
        <v>125934.9731</v>
      </c>
      <c r="G175" s="6">
        <v>61158.673620000001</v>
      </c>
      <c r="H175" s="6">
        <v>59408.406999999999</v>
      </c>
      <c r="I175" s="6">
        <v>25769.807400000002</v>
      </c>
      <c r="J175" s="6">
        <v>7457.6960200000003</v>
      </c>
      <c r="K175" s="6">
        <v>0</v>
      </c>
    </row>
    <row r="176" spans="1:11" x14ac:dyDescent="0.25">
      <c r="A176">
        <v>175</v>
      </c>
      <c r="B176" s="1">
        <v>45360</v>
      </c>
      <c r="C176" s="1" t="s">
        <v>12</v>
      </c>
      <c r="D176" s="2">
        <v>2009</v>
      </c>
      <c r="E176" s="4">
        <v>310602.96380000003</v>
      </c>
      <c r="F176" s="3">
        <v>135530.3278</v>
      </c>
      <c r="G176" s="6">
        <v>68202.743310000005</v>
      </c>
      <c r="H176" s="6">
        <v>67240.566999999995</v>
      </c>
      <c r="I176" s="6">
        <v>21827.453529999999</v>
      </c>
      <c r="J176" s="6">
        <v>7099.0629200000003</v>
      </c>
      <c r="K176" s="6">
        <v>0</v>
      </c>
    </row>
    <row r="177" spans="1:11" x14ac:dyDescent="0.25">
      <c r="A177">
        <v>176</v>
      </c>
      <c r="B177" s="1">
        <v>45331</v>
      </c>
      <c r="C177" s="1" t="s">
        <v>11</v>
      </c>
      <c r="D177" s="2">
        <v>2009</v>
      </c>
      <c r="E177" s="4">
        <v>300887.39769999997</v>
      </c>
      <c r="F177" s="3">
        <v>140915.78479999999</v>
      </c>
      <c r="G177" s="6">
        <v>62138.853320000002</v>
      </c>
      <c r="H177" s="6">
        <v>64227.211000000003</v>
      </c>
      <c r="I177" s="6">
        <v>17812.031749999998</v>
      </c>
      <c r="J177" s="6">
        <v>5852.1750099999999</v>
      </c>
      <c r="K177" s="6">
        <v>0</v>
      </c>
    </row>
    <row r="178" spans="1:11" x14ac:dyDescent="0.25">
      <c r="A178">
        <v>177</v>
      </c>
      <c r="B178" s="1">
        <v>45300</v>
      </c>
      <c r="C178" s="1" t="s">
        <v>10</v>
      </c>
      <c r="D178" s="2">
        <v>2009</v>
      </c>
      <c r="E178" s="4">
        <v>354992.63620000001</v>
      </c>
      <c r="F178" s="3">
        <v>171925.15030000001</v>
      </c>
      <c r="G178" s="6">
        <v>66390.113209999996</v>
      </c>
      <c r="H178" s="6">
        <v>74102.489000000001</v>
      </c>
      <c r="I178" s="6">
        <v>23490.295689999999</v>
      </c>
      <c r="J178" s="6">
        <v>5950.8246499999996</v>
      </c>
      <c r="K178" s="6">
        <v>0</v>
      </c>
    </row>
    <row r="179" spans="1:11" x14ac:dyDescent="0.25">
      <c r="A179">
        <v>178</v>
      </c>
      <c r="B179" s="1">
        <v>45634</v>
      </c>
      <c r="C179" s="1" t="s">
        <v>20</v>
      </c>
      <c r="D179" s="2">
        <v>2008</v>
      </c>
      <c r="E179" s="4">
        <v>343898.25449999998</v>
      </c>
      <c r="F179" s="3">
        <v>167785.73050000001</v>
      </c>
      <c r="G179" s="6">
        <v>64363.646030000004</v>
      </c>
      <c r="H179" s="6">
        <v>72931.327999999994</v>
      </c>
      <c r="I179" s="6">
        <v>20861.49062</v>
      </c>
      <c r="J179" s="6">
        <v>6615.8985400000001</v>
      </c>
      <c r="K179" s="6">
        <v>0</v>
      </c>
    </row>
    <row r="180" spans="1:11" x14ac:dyDescent="0.25">
      <c r="A180">
        <v>179</v>
      </c>
      <c r="B180" s="1">
        <v>45604</v>
      </c>
      <c r="C180" s="1" t="s">
        <v>19</v>
      </c>
      <c r="D180" s="2">
        <v>2008</v>
      </c>
      <c r="E180" s="4">
        <v>310046.24119999999</v>
      </c>
      <c r="F180" s="3">
        <v>154281.198</v>
      </c>
      <c r="G180" s="6">
        <v>61454.198519999998</v>
      </c>
      <c r="H180" s="6">
        <v>63408.144999999997</v>
      </c>
      <c r="I180" s="6">
        <v>15667.934010000001</v>
      </c>
      <c r="J180" s="6">
        <v>4993.6456399999997</v>
      </c>
      <c r="K180" s="6">
        <v>0</v>
      </c>
    </row>
    <row r="181" spans="1:11" x14ac:dyDescent="0.25">
      <c r="A181">
        <v>180</v>
      </c>
      <c r="B181" s="1">
        <v>45573</v>
      </c>
      <c r="C181" s="1" t="s">
        <v>18</v>
      </c>
      <c r="D181" s="2">
        <v>2008</v>
      </c>
      <c r="E181" s="4">
        <v>318547.3431</v>
      </c>
      <c r="F181" s="3">
        <v>151840.71520000001</v>
      </c>
      <c r="G181" s="6">
        <v>73283.33855</v>
      </c>
      <c r="H181" s="6">
        <v>62820.353000000003</v>
      </c>
      <c r="I181" s="6">
        <v>15469.94246</v>
      </c>
      <c r="J181" s="6">
        <v>4756.4009400000004</v>
      </c>
      <c r="K181" s="6">
        <v>0</v>
      </c>
    </row>
    <row r="182" spans="1:11" x14ac:dyDescent="0.25">
      <c r="A182">
        <v>181</v>
      </c>
      <c r="B182" s="1">
        <v>45543</v>
      </c>
      <c r="C182" s="1" t="s">
        <v>9</v>
      </c>
      <c r="D182" s="2">
        <v>2008</v>
      </c>
      <c r="E182" s="4">
        <v>338056.13</v>
      </c>
      <c r="F182" s="3">
        <v>161356.34729999999</v>
      </c>
      <c r="G182" s="6">
        <v>79136.029980000007</v>
      </c>
      <c r="H182" s="6">
        <v>67053.866999999998</v>
      </c>
      <c r="I182" s="6">
        <v>16178.19232</v>
      </c>
      <c r="J182" s="6">
        <v>3111.4518200000002</v>
      </c>
      <c r="K182" s="6">
        <v>0</v>
      </c>
    </row>
    <row r="183" spans="1:11" x14ac:dyDescent="0.25">
      <c r="A183">
        <v>182</v>
      </c>
      <c r="B183" s="1">
        <v>45512</v>
      </c>
      <c r="C183" s="1" t="s">
        <v>17</v>
      </c>
      <c r="D183" s="2">
        <v>2008</v>
      </c>
      <c r="E183" s="4">
        <v>388986.71879999997</v>
      </c>
      <c r="F183" s="3">
        <v>180576.49299999999</v>
      </c>
      <c r="G183" s="6">
        <v>99673.493480000005</v>
      </c>
      <c r="H183" s="6">
        <v>72617.066000000006</v>
      </c>
      <c r="I183" s="6">
        <v>21229.277399999999</v>
      </c>
      <c r="J183" s="6">
        <v>3264.4061499999998</v>
      </c>
      <c r="K183" s="6">
        <v>0</v>
      </c>
    </row>
    <row r="184" spans="1:11" x14ac:dyDescent="0.25">
      <c r="A184">
        <v>183</v>
      </c>
      <c r="B184" s="1">
        <v>45481</v>
      </c>
      <c r="C184" s="1" t="s">
        <v>16</v>
      </c>
      <c r="D184" s="2">
        <v>2008</v>
      </c>
      <c r="E184" s="4">
        <v>402900.33620000002</v>
      </c>
      <c r="F184" s="3">
        <v>186733.45629999999</v>
      </c>
      <c r="G184" s="6">
        <v>100320.8781</v>
      </c>
      <c r="H184" s="6">
        <v>74318.27</v>
      </c>
      <c r="I184" s="6">
        <v>25555.086360000001</v>
      </c>
      <c r="J184" s="6">
        <v>4008.4005900000002</v>
      </c>
      <c r="K184" s="6">
        <v>0</v>
      </c>
    </row>
    <row r="185" spans="1:11" x14ac:dyDescent="0.25">
      <c r="A185">
        <v>184</v>
      </c>
      <c r="B185" s="1">
        <v>45451</v>
      </c>
      <c r="C185" s="1" t="s">
        <v>15</v>
      </c>
      <c r="D185" s="2">
        <v>2008</v>
      </c>
      <c r="E185" s="4">
        <v>373109.0269</v>
      </c>
      <c r="F185" s="3">
        <v>171043.27900000001</v>
      </c>
      <c r="G185" s="6">
        <v>84619.976630000005</v>
      </c>
      <c r="H185" s="6">
        <v>70319.365999999995</v>
      </c>
      <c r="I185" s="6">
        <v>29177.42712</v>
      </c>
      <c r="J185" s="6">
        <v>5140.3764000000001</v>
      </c>
      <c r="K185" s="6">
        <v>0</v>
      </c>
    </row>
    <row r="186" spans="1:11" x14ac:dyDescent="0.25">
      <c r="A186">
        <v>185</v>
      </c>
      <c r="B186" s="1">
        <v>45420</v>
      </c>
      <c r="C186" s="1" t="s">
        <v>14</v>
      </c>
      <c r="D186" s="2">
        <v>2008</v>
      </c>
      <c r="E186" s="4">
        <v>325244.80190000002</v>
      </c>
      <c r="F186" s="3">
        <v>154915.9014</v>
      </c>
      <c r="G186" s="6">
        <v>62270.447119999997</v>
      </c>
      <c r="H186" s="6">
        <v>64825.900999999998</v>
      </c>
      <c r="I186" s="6">
        <v>27221.147420000001</v>
      </c>
      <c r="J186" s="6">
        <v>5340.2839199999999</v>
      </c>
      <c r="K186" s="6">
        <v>0</v>
      </c>
    </row>
    <row r="187" spans="1:11" x14ac:dyDescent="0.25">
      <c r="A187">
        <v>186</v>
      </c>
      <c r="B187" s="1">
        <v>45390</v>
      </c>
      <c r="C187" s="1" t="s">
        <v>13</v>
      </c>
      <c r="D187" s="2">
        <v>2008</v>
      </c>
      <c r="E187" s="4">
        <v>305865.03120000003</v>
      </c>
      <c r="F187" s="3">
        <v>146983.0239</v>
      </c>
      <c r="G187" s="6">
        <v>63046.097959999999</v>
      </c>
      <c r="H187" s="6">
        <v>57332.716</v>
      </c>
      <c r="I187" s="6">
        <v>22233.932049999999</v>
      </c>
      <c r="J187" s="6">
        <v>5225.2820300000003</v>
      </c>
      <c r="K187" s="6">
        <v>0</v>
      </c>
    </row>
    <row r="188" spans="1:11" x14ac:dyDescent="0.25">
      <c r="A188">
        <v>187</v>
      </c>
      <c r="B188" s="1">
        <v>45359</v>
      </c>
      <c r="C188" s="1" t="s">
        <v>12</v>
      </c>
      <c r="D188" s="2">
        <v>2008</v>
      </c>
      <c r="E188" s="4">
        <v>324629.84960000002</v>
      </c>
      <c r="F188" s="3">
        <v>160743.24299999999</v>
      </c>
      <c r="G188" s="6">
        <v>62170.579850000002</v>
      </c>
      <c r="H188" s="6">
        <v>64716.468000000001</v>
      </c>
      <c r="I188" s="6">
        <v>21668.938470000001</v>
      </c>
      <c r="J188" s="6">
        <v>4782.0199499999999</v>
      </c>
      <c r="K188" s="6">
        <v>0</v>
      </c>
    </row>
    <row r="189" spans="1:11" x14ac:dyDescent="0.25">
      <c r="A189">
        <v>188</v>
      </c>
      <c r="B189" s="1">
        <v>45330</v>
      </c>
      <c r="C189" s="1" t="s">
        <v>11</v>
      </c>
      <c r="D189" s="2">
        <v>2008</v>
      </c>
      <c r="E189" s="4">
        <v>325105.59710000001</v>
      </c>
      <c r="F189" s="3">
        <v>166666.3548</v>
      </c>
      <c r="G189" s="6">
        <v>60042.0118</v>
      </c>
      <c r="H189" s="6">
        <v>65130.385000000002</v>
      </c>
      <c r="I189" s="6">
        <v>18788.8861</v>
      </c>
      <c r="J189" s="6">
        <v>3851.7487000000001</v>
      </c>
      <c r="K189" s="6">
        <v>0</v>
      </c>
    </row>
    <row r="190" spans="1:11" x14ac:dyDescent="0.25">
      <c r="A190">
        <v>189</v>
      </c>
      <c r="B190" s="1">
        <v>45299</v>
      </c>
      <c r="C190" s="1" t="s">
        <v>10</v>
      </c>
      <c r="D190" s="2">
        <v>2008</v>
      </c>
      <c r="E190" s="4">
        <v>362998.429</v>
      </c>
      <c r="F190" s="3">
        <v>182875.5043</v>
      </c>
      <c r="G190" s="6">
        <v>72599.901100000003</v>
      </c>
      <c r="H190" s="6">
        <v>70734.570000000007</v>
      </c>
      <c r="I190" s="6">
        <v>20779.13078</v>
      </c>
      <c r="J190" s="6">
        <v>4273.1854000000003</v>
      </c>
      <c r="K190" s="6">
        <v>0</v>
      </c>
    </row>
    <row r="191" spans="1:11" x14ac:dyDescent="0.25">
      <c r="A191">
        <v>190</v>
      </c>
      <c r="B191" s="1">
        <v>45633</v>
      </c>
      <c r="C191" s="1" t="s">
        <v>20</v>
      </c>
      <c r="D191" s="2">
        <v>2007</v>
      </c>
      <c r="E191" s="4">
        <v>346290.33049999998</v>
      </c>
      <c r="F191" s="3">
        <v>173829.86550000001</v>
      </c>
      <c r="G191" s="6">
        <v>66807.827969999998</v>
      </c>
      <c r="H191" s="6">
        <v>71982.725999999995</v>
      </c>
      <c r="I191" s="6">
        <v>18341.67452</v>
      </c>
      <c r="J191" s="6">
        <v>3490.2318799999998</v>
      </c>
      <c r="K191" s="6">
        <v>0</v>
      </c>
    </row>
    <row r="192" spans="1:11" x14ac:dyDescent="0.25">
      <c r="A192">
        <v>191</v>
      </c>
      <c r="B192" s="1">
        <v>45603</v>
      </c>
      <c r="C192" s="1" t="s">
        <v>19</v>
      </c>
      <c r="D192" s="2">
        <v>2007</v>
      </c>
      <c r="E192" s="4">
        <v>314102.54259999999</v>
      </c>
      <c r="F192" s="3">
        <v>159382.4546</v>
      </c>
      <c r="G192" s="6">
        <v>60636.799249999996</v>
      </c>
      <c r="H192" s="6">
        <v>64899.277999999998</v>
      </c>
      <c r="I192" s="6">
        <v>15682.053</v>
      </c>
      <c r="J192" s="6">
        <v>3095.0364300000001</v>
      </c>
      <c r="K192" s="6">
        <v>0</v>
      </c>
    </row>
    <row r="193" spans="1:11" x14ac:dyDescent="0.25">
      <c r="A193">
        <v>192</v>
      </c>
      <c r="B193" s="1">
        <v>45572</v>
      </c>
      <c r="C193" s="1" t="s">
        <v>18</v>
      </c>
      <c r="D193" s="2">
        <v>2007</v>
      </c>
      <c r="E193" s="4">
        <v>332615.41639999999</v>
      </c>
      <c r="F193" s="3">
        <v>162234.3561</v>
      </c>
      <c r="G193" s="6">
        <v>78358.023809999999</v>
      </c>
      <c r="H193" s="6">
        <v>61689.542000000001</v>
      </c>
      <c r="I193" s="6">
        <v>14796.43375</v>
      </c>
      <c r="J193" s="6">
        <v>3376.5402800000002</v>
      </c>
      <c r="K193" s="6">
        <v>0</v>
      </c>
    </row>
    <row r="194" spans="1:11" x14ac:dyDescent="0.25">
      <c r="A194">
        <v>193</v>
      </c>
      <c r="B194" s="1">
        <v>45542</v>
      </c>
      <c r="C194" s="1" t="s">
        <v>9</v>
      </c>
      <c r="D194" s="2">
        <v>2007</v>
      </c>
      <c r="E194" s="4">
        <v>355393.91190000001</v>
      </c>
      <c r="F194" s="3">
        <v>169391.27280000001</v>
      </c>
      <c r="G194" s="6">
        <v>88531.614709999994</v>
      </c>
      <c r="H194" s="6">
        <v>67578.577999999994</v>
      </c>
      <c r="I194" s="6">
        <v>14742.534180000001</v>
      </c>
      <c r="J194" s="6">
        <v>2866.7215500000002</v>
      </c>
      <c r="K194" s="6">
        <v>0</v>
      </c>
    </row>
    <row r="195" spans="1:11" x14ac:dyDescent="0.25">
      <c r="A195">
        <v>194</v>
      </c>
      <c r="B195" s="1">
        <v>45511</v>
      </c>
      <c r="C195" s="1" t="s">
        <v>17</v>
      </c>
      <c r="D195" s="2">
        <v>2007</v>
      </c>
      <c r="E195" s="4">
        <v>421796.6593</v>
      </c>
      <c r="F195" s="3">
        <v>190134.81630000001</v>
      </c>
      <c r="G195" s="6">
        <v>121338.42660000001</v>
      </c>
      <c r="H195" s="6">
        <v>72750.91</v>
      </c>
      <c r="I195" s="6">
        <v>19940.551039999998</v>
      </c>
      <c r="J195" s="6">
        <v>2699.3646899999999</v>
      </c>
      <c r="K195" s="6">
        <v>0</v>
      </c>
    </row>
    <row r="196" spans="1:11" x14ac:dyDescent="0.25">
      <c r="A196">
        <v>195</v>
      </c>
      <c r="B196" s="1">
        <v>45480</v>
      </c>
      <c r="C196" s="1" t="s">
        <v>16</v>
      </c>
      <c r="D196" s="2">
        <v>2007</v>
      </c>
      <c r="E196" s="4">
        <v>393226.43229999999</v>
      </c>
      <c r="F196" s="3">
        <v>185053.78760000001</v>
      </c>
      <c r="G196" s="6">
        <v>97482.675719999999</v>
      </c>
      <c r="H196" s="6">
        <v>72738.535000000003</v>
      </c>
      <c r="I196" s="6">
        <v>22477.76053</v>
      </c>
      <c r="J196" s="6">
        <v>2158.3724400000001</v>
      </c>
      <c r="K196" s="6">
        <v>0</v>
      </c>
    </row>
    <row r="197" spans="1:11" x14ac:dyDescent="0.25">
      <c r="A197">
        <v>196</v>
      </c>
      <c r="B197" s="1">
        <v>45450</v>
      </c>
      <c r="C197" s="1" t="s">
        <v>15</v>
      </c>
      <c r="D197" s="2">
        <v>2007</v>
      </c>
      <c r="E197" s="4">
        <v>362754.87719999999</v>
      </c>
      <c r="F197" s="3">
        <v>173512.88399999999</v>
      </c>
      <c r="G197" s="6">
        <v>81511.450790000003</v>
      </c>
      <c r="H197" s="6">
        <v>68923.073999999993</v>
      </c>
      <c r="I197" s="6">
        <v>22816.608120000001</v>
      </c>
      <c r="J197" s="6">
        <v>2620.4164500000002</v>
      </c>
      <c r="K197" s="6">
        <v>0</v>
      </c>
    </row>
    <row r="198" spans="1:11" x14ac:dyDescent="0.25">
      <c r="A198">
        <v>197</v>
      </c>
      <c r="B198" s="1">
        <v>45419</v>
      </c>
      <c r="C198" s="1" t="s">
        <v>14</v>
      </c>
      <c r="D198" s="2">
        <v>2007</v>
      </c>
      <c r="E198" s="4">
        <v>330202.75799999997</v>
      </c>
      <c r="F198" s="3">
        <v>157513.2812</v>
      </c>
      <c r="G198" s="6">
        <v>66469.700500000006</v>
      </c>
      <c r="H198" s="6">
        <v>65024.555</v>
      </c>
      <c r="I198" s="6">
        <v>26046.976429999999</v>
      </c>
      <c r="J198" s="6">
        <v>2952.3406300000001</v>
      </c>
      <c r="K198" s="6">
        <v>0</v>
      </c>
    </row>
    <row r="199" spans="1:11" x14ac:dyDescent="0.25">
      <c r="A199">
        <v>198</v>
      </c>
      <c r="B199" s="1">
        <v>45389</v>
      </c>
      <c r="C199" s="1" t="s">
        <v>13</v>
      </c>
      <c r="D199" s="2">
        <v>2007</v>
      </c>
      <c r="E199" s="4">
        <v>303129.06359999999</v>
      </c>
      <c r="F199" s="3">
        <v>146249.54120000001</v>
      </c>
      <c r="G199" s="6">
        <v>60152.847580000001</v>
      </c>
      <c r="H199" s="6">
        <v>57301.423999999999</v>
      </c>
      <c r="I199" s="6">
        <v>23890.583009999998</v>
      </c>
      <c r="J199" s="6">
        <v>3171.7031499999998</v>
      </c>
      <c r="K199" s="6">
        <v>0</v>
      </c>
    </row>
    <row r="200" spans="1:11" x14ac:dyDescent="0.25">
      <c r="A200">
        <v>199</v>
      </c>
      <c r="B200" s="1">
        <v>45358</v>
      </c>
      <c r="C200" s="1" t="s">
        <v>12</v>
      </c>
      <c r="D200" s="2">
        <v>2007</v>
      </c>
      <c r="E200" s="4">
        <v>320471.24249999999</v>
      </c>
      <c r="F200" s="3">
        <v>159811.07389999999</v>
      </c>
      <c r="G200" s="6">
        <v>56203.820939999998</v>
      </c>
      <c r="H200" s="6">
        <v>64305.152999999998</v>
      </c>
      <c r="I200" s="6">
        <v>24163.45595</v>
      </c>
      <c r="J200" s="6">
        <v>3047.0924300000001</v>
      </c>
      <c r="K200" s="6">
        <v>0</v>
      </c>
    </row>
    <row r="201" spans="1:11" x14ac:dyDescent="0.25">
      <c r="A201">
        <v>200</v>
      </c>
      <c r="B201" s="1">
        <v>45329</v>
      </c>
      <c r="C201" s="1" t="s">
        <v>11</v>
      </c>
      <c r="D201" s="2">
        <v>2007</v>
      </c>
      <c r="E201" s="4">
        <v>323230.39480000001</v>
      </c>
      <c r="F201" s="3">
        <v>163602.8126</v>
      </c>
      <c r="G201" s="6">
        <v>57622.071250000001</v>
      </c>
      <c r="H201" s="6">
        <v>65224.794000000002</v>
      </c>
      <c r="I201" s="6">
        <v>18566.633249999999</v>
      </c>
      <c r="J201" s="6">
        <v>2519.7928499999998</v>
      </c>
      <c r="K201" s="6">
        <v>0</v>
      </c>
    </row>
    <row r="202" spans="1:11" x14ac:dyDescent="0.25">
      <c r="A202">
        <v>201</v>
      </c>
      <c r="B202" s="1">
        <v>45298</v>
      </c>
      <c r="C202" s="1" t="s">
        <v>10</v>
      </c>
      <c r="D202" s="2">
        <v>2007</v>
      </c>
      <c r="E202" s="4">
        <v>353531.09480000002</v>
      </c>
      <c r="F202" s="3">
        <v>175739.43770000001</v>
      </c>
      <c r="G202" s="6">
        <v>61474.531929999997</v>
      </c>
      <c r="H202" s="6">
        <v>74006.183999999994</v>
      </c>
      <c r="I202" s="6">
        <v>26044.71053</v>
      </c>
      <c r="J202" s="6">
        <v>2452.3146400000001</v>
      </c>
      <c r="K202" s="6">
        <v>0</v>
      </c>
    </row>
    <row r="203" spans="1:11" x14ac:dyDescent="0.25">
      <c r="A203">
        <v>202</v>
      </c>
      <c r="B203" s="1">
        <v>45632</v>
      </c>
      <c r="C203" s="1" t="s">
        <v>20</v>
      </c>
      <c r="D203" s="2">
        <v>2006</v>
      </c>
      <c r="E203" s="4">
        <v>336283.24589999998</v>
      </c>
      <c r="F203" s="3">
        <v>173508.95110000001</v>
      </c>
      <c r="G203" s="6">
        <v>56128.185989999998</v>
      </c>
      <c r="H203" s="6">
        <v>70489.680999999997</v>
      </c>
      <c r="I203" s="6">
        <v>21595.951219999999</v>
      </c>
      <c r="J203" s="6">
        <v>2471.6895800000002</v>
      </c>
      <c r="K203" s="6">
        <v>0</v>
      </c>
    </row>
    <row r="204" spans="1:11" x14ac:dyDescent="0.25">
      <c r="A204">
        <v>203</v>
      </c>
      <c r="B204" s="1">
        <v>45602</v>
      </c>
      <c r="C204" s="1" t="s">
        <v>19</v>
      </c>
      <c r="D204" s="2">
        <v>2006</v>
      </c>
      <c r="E204" s="4">
        <v>309158.82640000002</v>
      </c>
      <c r="F204" s="3">
        <v>159439.51730000001</v>
      </c>
      <c r="G204" s="6">
        <v>53439.692719999999</v>
      </c>
      <c r="H204" s="6">
        <v>61392.321000000004</v>
      </c>
      <c r="I204" s="6">
        <v>20271.722570000002</v>
      </c>
      <c r="J204" s="6">
        <v>2540.48864</v>
      </c>
      <c r="K204" s="6">
        <v>0</v>
      </c>
    </row>
    <row r="205" spans="1:11" x14ac:dyDescent="0.25">
      <c r="A205">
        <v>204</v>
      </c>
      <c r="B205" s="1">
        <v>45571</v>
      </c>
      <c r="C205" s="1" t="s">
        <v>18</v>
      </c>
      <c r="D205" s="2">
        <v>2006</v>
      </c>
      <c r="E205" s="4">
        <v>321567.09129999997</v>
      </c>
      <c r="F205" s="3">
        <v>161389.65909999999</v>
      </c>
      <c r="G205" s="6">
        <v>70640.038950000002</v>
      </c>
      <c r="H205" s="6">
        <v>57509.305999999997</v>
      </c>
      <c r="I205" s="6">
        <v>17055.17699</v>
      </c>
      <c r="J205" s="6">
        <v>2442.12988</v>
      </c>
      <c r="K205" s="6">
        <v>0</v>
      </c>
    </row>
    <row r="206" spans="1:11" x14ac:dyDescent="0.25">
      <c r="A206">
        <v>205</v>
      </c>
      <c r="B206" s="1">
        <v>45541</v>
      </c>
      <c r="C206" s="1" t="s">
        <v>9</v>
      </c>
      <c r="D206" s="2">
        <v>2006</v>
      </c>
      <c r="E206" s="4">
        <v>332055.32079999999</v>
      </c>
      <c r="F206" s="3">
        <v>161590.3542</v>
      </c>
      <c r="G206" s="6">
        <v>72673.347980000006</v>
      </c>
      <c r="H206" s="6">
        <v>66642.327000000005</v>
      </c>
      <c r="I206" s="6">
        <v>17201.460859999999</v>
      </c>
      <c r="J206" s="6">
        <v>1879.1437800000001</v>
      </c>
      <c r="K206" s="6">
        <v>0</v>
      </c>
    </row>
    <row r="207" spans="1:11" x14ac:dyDescent="0.25">
      <c r="A207">
        <v>206</v>
      </c>
      <c r="B207" s="1">
        <v>45510</v>
      </c>
      <c r="C207" s="1" t="s">
        <v>17</v>
      </c>
      <c r="D207" s="2">
        <v>2006</v>
      </c>
      <c r="E207" s="4">
        <v>407762.53639999998</v>
      </c>
      <c r="F207" s="3">
        <v>189454.92970000001</v>
      </c>
      <c r="G207" s="6">
        <v>106591.666</v>
      </c>
      <c r="H207" s="6">
        <v>72016.095000000001</v>
      </c>
      <c r="I207" s="6">
        <v>21728.3537</v>
      </c>
      <c r="J207" s="6">
        <v>1655.18688</v>
      </c>
      <c r="K207" s="6">
        <v>0</v>
      </c>
    </row>
    <row r="208" spans="1:11" x14ac:dyDescent="0.25">
      <c r="A208">
        <v>207</v>
      </c>
      <c r="B208" s="1">
        <v>45479</v>
      </c>
      <c r="C208" s="1" t="s">
        <v>16</v>
      </c>
      <c r="D208" s="2">
        <v>2006</v>
      </c>
      <c r="E208" s="4">
        <v>410420.79330000002</v>
      </c>
      <c r="F208" s="3">
        <v>187820.87150000001</v>
      </c>
      <c r="G208" s="6">
        <v>108093.5144</v>
      </c>
      <c r="H208" s="6">
        <v>72186.494000000006</v>
      </c>
      <c r="I208" s="6">
        <v>25439.392370000001</v>
      </c>
      <c r="J208" s="6">
        <v>1955.06423</v>
      </c>
      <c r="K208" s="6">
        <v>0</v>
      </c>
    </row>
    <row r="209" spans="1:11" x14ac:dyDescent="0.25">
      <c r="A209">
        <v>208</v>
      </c>
      <c r="B209" s="1">
        <v>45449</v>
      </c>
      <c r="C209" s="1" t="s">
        <v>15</v>
      </c>
      <c r="D209" s="2">
        <v>2006</v>
      </c>
      <c r="E209" s="4">
        <v>364259.79759999999</v>
      </c>
      <c r="F209" s="3">
        <v>169693.47820000001</v>
      </c>
      <c r="G209" s="6">
        <v>81060.209929999997</v>
      </c>
      <c r="H209" s="6">
        <v>68391.471999999994</v>
      </c>
      <c r="I209" s="6">
        <v>29757.284090000001</v>
      </c>
      <c r="J209" s="6">
        <v>2051.7656299999999</v>
      </c>
      <c r="K209" s="6">
        <v>0</v>
      </c>
    </row>
    <row r="210" spans="1:11" x14ac:dyDescent="0.25">
      <c r="A210">
        <v>209</v>
      </c>
      <c r="B210" s="1">
        <v>45418</v>
      </c>
      <c r="C210" s="1" t="s">
        <v>14</v>
      </c>
      <c r="D210" s="2">
        <v>2006</v>
      </c>
      <c r="E210" s="4">
        <v>330615.57</v>
      </c>
      <c r="F210" s="3">
        <v>157009.75510000001</v>
      </c>
      <c r="G210" s="6">
        <v>65585.605339999995</v>
      </c>
      <c r="H210" s="6">
        <v>62775.701000000001</v>
      </c>
      <c r="I210" s="6">
        <v>30818.442940000001</v>
      </c>
      <c r="J210" s="6">
        <v>2458.6826000000001</v>
      </c>
      <c r="K210" s="6">
        <v>0</v>
      </c>
    </row>
    <row r="211" spans="1:11" x14ac:dyDescent="0.25">
      <c r="A211">
        <v>210</v>
      </c>
      <c r="B211" s="1">
        <v>45388</v>
      </c>
      <c r="C211" s="1" t="s">
        <v>13</v>
      </c>
      <c r="D211" s="2">
        <v>2006</v>
      </c>
      <c r="E211" s="4">
        <v>297858.07750000001</v>
      </c>
      <c r="F211" s="3">
        <v>141426.23360000001</v>
      </c>
      <c r="G211" s="6">
        <v>56090.85628</v>
      </c>
      <c r="H211" s="6">
        <v>57567.203999999998</v>
      </c>
      <c r="I211" s="6">
        <v>28555.682970000002</v>
      </c>
      <c r="J211" s="6">
        <v>2471.7622500000002</v>
      </c>
      <c r="K211" s="6">
        <v>0</v>
      </c>
    </row>
    <row r="212" spans="1:11" x14ac:dyDescent="0.25">
      <c r="A212">
        <v>211</v>
      </c>
      <c r="B212" s="1">
        <v>45357</v>
      </c>
      <c r="C212" s="1" t="s">
        <v>12</v>
      </c>
      <c r="D212" s="2">
        <v>2006</v>
      </c>
      <c r="E212" s="4">
        <v>318729.79960000003</v>
      </c>
      <c r="F212" s="3">
        <v>161325.1153</v>
      </c>
      <c r="G212" s="6">
        <v>54921.741889999998</v>
      </c>
      <c r="H212" s="6">
        <v>63720.849000000002</v>
      </c>
      <c r="I212" s="6">
        <v>24624.608810000002</v>
      </c>
      <c r="J212" s="6">
        <v>2358.6317399999998</v>
      </c>
      <c r="K212" s="6">
        <v>0</v>
      </c>
    </row>
    <row r="213" spans="1:11" x14ac:dyDescent="0.25">
      <c r="A213">
        <v>212</v>
      </c>
      <c r="B213" s="1">
        <v>45328</v>
      </c>
      <c r="C213" s="1" t="s">
        <v>11</v>
      </c>
      <c r="D213" s="2">
        <v>2006</v>
      </c>
      <c r="E213" s="4">
        <v>307333.43</v>
      </c>
      <c r="F213" s="3">
        <v>158616.18890000001</v>
      </c>
      <c r="G213" s="6">
        <v>47408.989399999999</v>
      </c>
      <c r="H213" s="6">
        <v>62615.654000000002</v>
      </c>
      <c r="I213" s="6">
        <v>24761.68318</v>
      </c>
      <c r="J213" s="6">
        <v>1921.9584400000001</v>
      </c>
      <c r="K213" s="6">
        <v>0</v>
      </c>
    </row>
    <row r="214" spans="1:11" x14ac:dyDescent="0.25">
      <c r="A214">
        <v>213</v>
      </c>
      <c r="B214" s="1">
        <v>45297</v>
      </c>
      <c r="C214" s="1" t="s">
        <v>10</v>
      </c>
      <c r="D214" s="2">
        <v>2006</v>
      </c>
      <c r="E214" s="4">
        <v>328657.73849999998</v>
      </c>
      <c r="F214" s="3">
        <v>169236.08059999999</v>
      </c>
      <c r="G214" s="6">
        <v>43806.92078</v>
      </c>
      <c r="H214" s="6">
        <v>71911.532000000007</v>
      </c>
      <c r="I214" s="6">
        <v>27436.65597</v>
      </c>
      <c r="J214" s="6">
        <v>2382.6333500000001</v>
      </c>
      <c r="K214" s="6">
        <v>0</v>
      </c>
    </row>
    <row r="215" spans="1:11" x14ac:dyDescent="0.25">
      <c r="A215">
        <v>214</v>
      </c>
      <c r="B215" s="1">
        <v>45631</v>
      </c>
      <c r="C215" s="1" t="s">
        <v>20</v>
      </c>
      <c r="D215" s="2">
        <v>2005</v>
      </c>
      <c r="E215" s="4">
        <v>348101.07059999998</v>
      </c>
      <c r="F215" s="3">
        <v>177965.1796</v>
      </c>
      <c r="G215" s="6">
        <v>53992.601219999997</v>
      </c>
      <c r="H215" s="6">
        <v>71735.066999999995</v>
      </c>
      <c r="I215" s="6">
        <v>22141.156749999998</v>
      </c>
      <c r="J215" s="6">
        <v>1827.8138899999999</v>
      </c>
      <c r="K215" s="6">
        <v>0</v>
      </c>
    </row>
    <row r="216" spans="1:11" x14ac:dyDescent="0.25">
      <c r="A216">
        <v>215</v>
      </c>
      <c r="B216" s="1">
        <v>45601</v>
      </c>
      <c r="C216" s="1" t="s">
        <v>19</v>
      </c>
      <c r="D216" s="2">
        <v>2005</v>
      </c>
      <c r="E216" s="4">
        <v>306115.23619999998</v>
      </c>
      <c r="F216" s="3">
        <v>158797.527</v>
      </c>
      <c r="G216" s="6">
        <v>49440.225939999997</v>
      </c>
      <c r="H216" s="6">
        <v>62912.709000000003</v>
      </c>
      <c r="I216" s="6">
        <v>19352.66779</v>
      </c>
      <c r="J216" s="6">
        <v>1609.69148</v>
      </c>
      <c r="K216" s="6">
        <v>0</v>
      </c>
    </row>
    <row r="217" spans="1:11" x14ac:dyDescent="0.25">
      <c r="A217">
        <v>216</v>
      </c>
      <c r="B217" s="1">
        <v>45570</v>
      </c>
      <c r="C217" s="1" t="s">
        <v>18</v>
      </c>
      <c r="D217" s="2">
        <v>2005</v>
      </c>
      <c r="E217" s="4">
        <v>316397.92359999998</v>
      </c>
      <c r="F217" s="3">
        <v>162436.79300000001</v>
      </c>
      <c r="G217" s="6">
        <v>55940.88089</v>
      </c>
      <c r="H217" s="6">
        <v>61235.597000000002</v>
      </c>
      <c r="I217" s="6">
        <v>18006.360260000001</v>
      </c>
      <c r="J217" s="6">
        <v>1446.1898200000001</v>
      </c>
      <c r="K217" s="6">
        <v>0</v>
      </c>
    </row>
    <row r="218" spans="1:11" x14ac:dyDescent="0.25">
      <c r="A218">
        <v>217</v>
      </c>
      <c r="B218" s="1">
        <v>45540</v>
      </c>
      <c r="C218" s="1" t="s">
        <v>9</v>
      </c>
      <c r="D218" s="2">
        <v>2005</v>
      </c>
      <c r="E218" s="4">
        <v>350217.80050000001</v>
      </c>
      <c r="F218" s="3">
        <v>171656.21549999999</v>
      </c>
      <c r="G218" s="6">
        <v>73355.482690000004</v>
      </c>
      <c r="H218" s="6">
        <v>66738.979000000007</v>
      </c>
      <c r="I218" s="6">
        <v>17363.684010000001</v>
      </c>
      <c r="J218" s="6">
        <v>1468.3469600000001</v>
      </c>
      <c r="K218" s="6">
        <v>0</v>
      </c>
    </row>
    <row r="219" spans="1:11" x14ac:dyDescent="0.25">
      <c r="A219">
        <v>218</v>
      </c>
      <c r="B219" s="1">
        <v>45509</v>
      </c>
      <c r="C219" s="1" t="s">
        <v>17</v>
      </c>
      <c r="D219" s="2">
        <v>2005</v>
      </c>
      <c r="E219" s="4">
        <v>404940.68109999999</v>
      </c>
      <c r="F219" s="3">
        <v>187573.75440000001</v>
      </c>
      <c r="G219" s="6">
        <v>100786.6544</v>
      </c>
      <c r="H219" s="6">
        <v>71381.55</v>
      </c>
      <c r="I219" s="6">
        <v>21565.678820000001</v>
      </c>
      <c r="J219" s="6">
        <v>1138.03152</v>
      </c>
      <c r="K219" s="6">
        <v>0</v>
      </c>
    </row>
    <row r="220" spans="1:11" x14ac:dyDescent="0.25">
      <c r="A220">
        <v>219</v>
      </c>
      <c r="B220" s="1">
        <v>45478</v>
      </c>
      <c r="C220" s="1" t="s">
        <v>16</v>
      </c>
      <c r="D220" s="2">
        <v>2005</v>
      </c>
      <c r="E220" s="4">
        <v>402273.84649999999</v>
      </c>
      <c r="F220" s="3">
        <v>186090.75719999999</v>
      </c>
      <c r="G220" s="6">
        <v>96819.410310000007</v>
      </c>
      <c r="H220" s="6">
        <v>71070.010999999999</v>
      </c>
      <c r="I220" s="6">
        <v>25956.841520000002</v>
      </c>
      <c r="J220" s="6">
        <v>1420.94183</v>
      </c>
      <c r="K220" s="6">
        <v>0</v>
      </c>
    </row>
    <row r="221" spans="1:11" x14ac:dyDescent="0.25">
      <c r="A221">
        <v>220</v>
      </c>
      <c r="B221" s="1">
        <v>45448</v>
      </c>
      <c r="C221" s="1" t="s">
        <v>15</v>
      </c>
      <c r="D221" s="2">
        <v>2005</v>
      </c>
      <c r="E221" s="4">
        <v>363671.636</v>
      </c>
      <c r="F221" s="3">
        <v>174866.99729999999</v>
      </c>
      <c r="G221" s="6">
        <v>75635.492540000007</v>
      </c>
      <c r="H221" s="6">
        <v>66144.274999999994</v>
      </c>
      <c r="I221" s="6">
        <v>26782.98993</v>
      </c>
      <c r="J221" s="6">
        <v>1796.92435</v>
      </c>
      <c r="K221" s="6">
        <v>0</v>
      </c>
    </row>
    <row r="222" spans="1:11" x14ac:dyDescent="0.25">
      <c r="A222">
        <v>221</v>
      </c>
      <c r="B222" s="1">
        <v>45417</v>
      </c>
      <c r="C222" s="1" t="s">
        <v>14</v>
      </c>
      <c r="D222" s="2">
        <v>2005</v>
      </c>
      <c r="E222" s="4">
        <v>315062.10989999998</v>
      </c>
      <c r="F222" s="3">
        <v>153957.9615</v>
      </c>
      <c r="G222" s="6">
        <v>54826.00402</v>
      </c>
      <c r="H222" s="6">
        <v>62970.464</v>
      </c>
      <c r="I222" s="6">
        <v>27278.51096</v>
      </c>
      <c r="J222" s="6">
        <v>1746.4295500000001</v>
      </c>
      <c r="K222" s="6">
        <v>0</v>
      </c>
    </row>
    <row r="223" spans="1:11" x14ac:dyDescent="0.25">
      <c r="A223">
        <v>222</v>
      </c>
      <c r="B223" s="1">
        <v>45387</v>
      </c>
      <c r="C223" s="1" t="s">
        <v>13</v>
      </c>
      <c r="D223" s="2">
        <v>2005</v>
      </c>
      <c r="E223" s="4">
        <v>289562.39990000002</v>
      </c>
      <c r="F223" s="3">
        <v>143083.239</v>
      </c>
      <c r="G223" s="6">
        <v>52016.285980000001</v>
      </c>
      <c r="H223" s="6">
        <v>55484.01</v>
      </c>
      <c r="I223" s="6">
        <v>23058.358629999999</v>
      </c>
      <c r="J223" s="6">
        <v>1697.5037</v>
      </c>
      <c r="K223" s="6">
        <v>0</v>
      </c>
    </row>
    <row r="224" spans="1:11" x14ac:dyDescent="0.25">
      <c r="A224">
        <v>223</v>
      </c>
      <c r="B224" s="1">
        <v>45356</v>
      </c>
      <c r="C224" s="1" t="s">
        <v>12</v>
      </c>
      <c r="D224" s="2">
        <v>2005</v>
      </c>
      <c r="E224" s="4">
        <v>317458.27649999998</v>
      </c>
      <c r="F224" s="3">
        <v>163612.70050000001</v>
      </c>
      <c r="G224" s="6">
        <v>51896.972710000002</v>
      </c>
      <c r="H224" s="6">
        <v>61538.53</v>
      </c>
      <c r="I224" s="6">
        <v>22936.067490000001</v>
      </c>
      <c r="J224" s="6">
        <v>1560.62565</v>
      </c>
      <c r="K224" s="6">
        <v>0</v>
      </c>
    </row>
    <row r="225" spans="1:11" x14ac:dyDescent="0.25">
      <c r="A225">
        <v>224</v>
      </c>
      <c r="B225" s="1">
        <v>45327</v>
      </c>
      <c r="C225" s="1" t="s">
        <v>11</v>
      </c>
      <c r="D225" s="2">
        <v>2005</v>
      </c>
      <c r="E225" s="4">
        <v>298500.31559999997</v>
      </c>
      <c r="F225" s="3">
        <v>155818.0141</v>
      </c>
      <c r="G225" s="6">
        <v>44912.616650000004</v>
      </c>
      <c r="H225" s="6">
        <v>60946.934000000001</v>
      </c>
      <c r="I225" s="6">
        <v>21606.773939999999</v>
      </c>
      <c r="J225" s="6">
        <v>966.48177999999996</v>
      </c>
      <c r="K225" s="6">
        <v>0</v>
      </c>
    </row>
    <row r="226" spans="1:11" x14ac:dyDescent="0.25">
      <c r="A226">
        <v>225</v>
      </c>
      <c r="B226" s="1">
        <v>45296</v>
      </c>
      <c r="C226" s="1" t="s">
        <v>10</v>
      </c>
      <c r="D226" s="2">
        <v>2005</v>
      </c>
      <c r="E226" s="4">
        <v>343121.4534</v>
      </c>
      <c r="F226" s="3">
        <v>177013.90659999999</v>
      </c>
      <c r="G226" s="6">
        <v>51337.627070000002</v>
      </c>
      <c r="H226" s="6">
        <v>69828.239000000001</v>
      </c>
      <c r="I226" s="6">
        <v>24272.164850000001</v>
      </c>
      <c r="J226" s="6">
        <v>1131.5685000000001</v>
      </c>
      <c r="K226" s="6">
        <v>0</v>
      </c>
    </row>
    <row r="227" spans="1:11" x14ac:dyDescent="0.25">
      <c r="A227">
        <v>226</v>
      </c>
      <c r="B227" s="1">
        <v>45630</v>
      </c>
      <c r="C227" s="1" t="s">
        <v>20</v>
      </c>
      <c r="D227" s="2">
        <v>2004</v>
      </c>
      <c r="E227" s="4">
        <v>341947.96340000001</v>
      </c>
      <c r="F227" s="3">
        <v>176755.2015</v>
      </c>
      <c r="G227" s="6">
        <v>51309.565470000001</v>
      </c>
      <c r="H227" s="6">
        <v>68616.626999999993</v>
      </c>
      <c r="I227" s="6">
        <v>26210.718489999999</v>
      </c>
      <c r="J227" s="6">
        <v>1172.0086699999999</v>
      </c>
      <c r="K227" s="6">
        <v>0</v>
      </c>
    </row>
    <row r="228" spans="1:11" x14ac:dyDescent="0.25">
      <c r="A228">
        <v>227</v>
      </c>
      <c r="B228" s="1">
        <v>45600</v>
      </c>
      <c r="C228" s="1" t="s">
        <v>19</v>
      </c>
      <c r="D228" s="2">
        <v>2004</v>
      </c>
      <c r="E228" s="4">
        <v>302101.2562</v>
      </c>
      <c r="F228" s="3">
        <v>157435.99419999999</v>
      </c>
      <c r="G228" s="6">
        <v>49693.03398</v>
      </c>
      <c r="H228" s="6">
        <v>58940.862999999998</v>
      </c>
      <c r="I228" s="6">
        <v>20937.044379999999</v>
      </c>
      <c r="J228" s="6">
        <v>932.20299999999997</v>
      </c>
      <c r="K228" s="6">
        <v>0</v>
      </c>
    </row>
    <row r="229" spans="1:11" x14ac:dyDescent="0.25">
      <c r="A229">
        <v>228</v>
      </c>
      <c r="B229" s="1">
        <v>45569</v>
      </c>
      <c r="C229" s="1" t="s">
        <v>18</v>
      </c>
      <c r="D229" s="2">
        <v>2004</v>
      </c>
      <c r="E229" s="4">
        <v>312450.22289999999</v>
      </c>
      <c r="F229" s="3">
        <v>157605.09539999999</v>
      </c>
      <c r="G229" s="6">
        <v>57228.813990000002</v>
      </c>
      <c r="H229" s="6">
        <v>62530.351999999999</v>
      </c>
      <c r="I229" s="6">
        <v>18862.795399999999</v>
      </c>
      <c r="J229" s="6">
        <v>1028.8727200000001</v>
      </c>
      <c r="K229" s="6">
        <v>0</v>
      </c>
    </row>
    <row r="230" spans="1:11" x14ac:dyDescent="0.25">
      <c r="A230">
        <v>229</v>
      </c>
      <c r="B230" s="1">
        <v>45539</v>
      </c>
      <c r="C230" s="1" t="s">
        <v>9</v>
      </c>
      <c r="D230" s="2">
        <v>2004</v>
      </c>
      <c r="E230" s="4">
        <v>335622.19790000003</v>
      </c>
      <c r="F230" s="3">
        <v>164252.92329999999</v>
      </c>
      <c r="G230" s="6">
        <v>67853.993340000001</v>
      </c>
      <c r="H230" s="6">
        <v>65932.057000000001</v>
      </c>
      <c r="I230" s="6">
        <v>20525.26137</v>
      </c>
      <c r="J230" s="6">
        <v>1089.6152300000001</v>
      </c>
      <c r="K230" s="6">
        <v>0</v>
      </c>
    </row>
    <row r="231" spans="1:11" x14ac:dyDescent="0.25">
      <c r="A231">
        <v>230</v>
      </c>
      <c r="B231" s="1">
        <v>45508</v>
      </c>
      <c r="C231" s="1" t="s">
        <v>17</v>
      </c>
      <c r="D231" s="2">
        <v>2004</v>
      </c>
      <c r="E231" s="4">
        <v>368439.03710000002</v>
      </c>
      <c r="F231" s="3">
        <v>178181.3426</v>
      </c>
      <c r="G231" s="6">
        <v>77820.688349999997</v>
      </c>
      <c r="H231" s="6">
        <v>71068.482999999993</v>
      </c>
      <c r="I231" s="6">
        <v>21591.967420000001</v>
      </c>
      <c r="J231" s="6">
        <v>1050.71885</v>
      </c>
      <c r="K231" s="6">
        <v>0</v>
      </c>
    </row>
    <row r="232" spans="1:11" x14ac:dyDescent="0.25">
      <c r="A232">
        <v>231</v>
      </c>
      <c r="B232" s="1">
        <v>45477</v>
      </c>
      <c r="C232" s="1" t="s">
        <v>16</v>
      </c>
      <c r="D232" s="2">
        <v>2004</v>
      </c>
      <c r="E232" s="4">
        <v>377331.69709999999</v>
      </c>
      <c r="F232" s="3">
        <v>181491.82060000001</v>
      </c>
      <c r="G232" s="6">
        <v>79290.022240000006</v>
      </c>
      <c r="H232" s="6">
        <v>71975.039999999994</v>
      </c>
      <c r="I232" s="6">
        <v>23318.27953</v>
      </c>
      <c r="J232" s="6">
        <v>1164.3700899999999</v>
      </c>
      <c r="K232" s="6">
        <v>0</v>
      </c>
    </row>
    <row r="233" spans="1:11" x14ac:dyDescent="0.25">
      <c r="A233">
        <v>232</v>
      </c>
      <c r="B233" s="1">
        <v>45447</v>
      </c>
      <c r="C233" s="1" t="s">
        <v>15</v>
      </c>
      <c r="D233" s="2">
        <v>2004</v>
      </c>
      <c r="E233" s="4">
        <v>345085.07880000002</v>
      </c>
      <c r="F233" s="3">
        <v>167641.9063</v>
      </c>
      <c r="G233" s="6">
        <v>64685.669040000001</v>
      </c>
      <c r="H233" s="6">
        <v>67734.073000000004</v>
      </c>
      <c r="I233" s="6">
        <v>25252.34503</v>
      </c>
      <c r="J233" s="6">
        <v>1397.2057400000001</v>
      </c>
      <c r="K233" s="6">
        <v>0</v>
      </c>
    </row>
    <row r="234" spans="1:11" x14ac:dyDescent="0.25">
      <c r="A234">
        <v>233</v>
      </c>
      <c r="B234" s="1">
        <v>45416</v>
      </c>
      <c r="C234" s="1" t="s">
        <v>14</v>
      </c>
      <c r="D234" s="2">
        <v>2004</v>
      </c>
      <c r="E234" s="4">
        <v>327380.26360000001</v>
      </c>
      <c r="F234" s="3">
        <v>157016.37719999999</v>
      </c>
      <c r="G234" s="6">
        <v>62021.808069999999</v>
      </c>
      <c r="H234" s="6">
        <v>64917.411999999997</v>
      </c>
      <c r="I234" s="6">
        <v>24019.718120000001</v>
      </c>
      <c r="J234" s="6">
        <v>1701.65148</v>
      </c>
      <c r="K234" s="6">
        <v>0</v>
      </c>
    </row>
    <row r="235" spans="1:11" x14ac:dyDescent="0.25">
      <c r="A235">
        <v>234</v>
      </c>
      <c r="B235" s="1">
        <v>45386</v>
      </c>
      <c r="C235" s="1" t="s">
        <v>13</v>
      </c>
      <c r="D235" s="2">
        <v>2004</v>
      </c>
      <c r="E235" s="4">
        <v>290559.9142</v>
      </c>
      <c r="F235" s="3">
        <v>141470.95619999999</v>
      </c>
      <c r="G235" s="6">
        <v>51821.988259999998</v>
      </c>
      <c r="H235" s="6">
        <v>58620.254999999997</v>
      </c>
      <c r="I235" s="6">
        <v>20887.97481</v>
      </c>
      <c r="J235" s="6">
        <v>1294.8568</v>
      </c>
      <c r="K235" s="6">
        <v>0</v>
      </c>
    </row>
    <row r="236" spans="1:11" x14ac:dyDescent="0.25">
      <c r="A236">
        <v>235</v>
      </c>
      <c r="B236" s="1">
        <v>45355</v>
      </c>
      <c r="C236" s="1" t="s">
        <v>12</v>
      </c>
      <c r="D236" s="2">
        <v>2004</v>
      </c>
      <c r="E236" s="4">
        <v>308812.0955</v>
      </c>
      <c r="F236" s="3">
        <v>154288.4192</v>
      </c>
      <c r="G236" s="6">
        <v>49801.186900000001</v>
      </c>
      <c r="H236" s="6">
        <v>63285.116000000002</v>
      </c>
      <c r="I236" s="6">
        <v>22914.281230000001</v>
      </c>
      <c r="J236" s="6">
        <v>1291.2239999999999</v>
      </c>
      <c r="K236" s="6">
        <v>0</v>
      </c>
    </row>
    <row r="237" spans="1:11" x14ac:dyDescent="0.25">
      <c r="A237">
        <v>236</v>
      </c>
      <c r="B237" s="1">
        <v>45326</v>
      </c>
      <c r="C237" s="1" t="s">
        <v>11</v>
      </c>
      <c r="D237" s="2">
        <v>2004</v>
      </c>
      <c r="E237" s="4">
        <v>314279.90950000001</v>
      </c>
      <c r="F237" s="3">
        <v>161503.09220000001</v>
      </c>
      <c r="G237" s="6">
        <v>50319.874779999998</v>
      </c>
      <c r="H237" s="6">
        <v>64101.949000000001</v>
      </c>
      <c r="I237" s="6">
        <v>20913.616709999998</v>
      </c>
      <c r="J237" s="6">
        <v>1021.56897</v>
      </c>
      <c r="K237" s="6">
        <v>0</v>
      </c>
    </row>
    <row r="238" spans="1:11" x14ac:dyDescent="0.25">
      <c r="A238">
        <v>237</v>
      </c>
      <c r="B238" s="1">
        <v>45295</v>
      </c>
      <c r="C238" s="1" t="s">
        <v>10</v>
      </c>
      <c r="D238" s="2">
        <v>2004</v>
      </c>
      <c r="E238" s="4">
        <v>346545.62699999998</v>
      </c>
      <c r="F238" s="3">
        <v>180657.42050000001</v>
      </c>
      <c r="G238" s="6">
        <v>48253.372130000003</v>
      </c>
      <c r="H238" s="6">
        <v>70806.16</v>
      </c>
      <c r="I238" s="6">
        <v>22983.30588</v>
      </c>
      <c r="J238" s="6">
        <v>999.44520999999997</v>
      </c>
      <c r="K238" s="6">
        <v>0</v>
      </c>
    </row>
    <row r="239" spans="1:11" x14ac:dyDescent="0.25">
      <c r="A239">
        <v>238</v>
      </c>
      <c r="B239" s="1">
        <v>45629</v>
      </c>
      <c r="C239" s="1" t="s">
        <v>20</v>
      </c>
      <c r="D239" s="2">
        <v>2003</v>
      </c>
      <c r="E239" s="4">
        <v>331680.43</v>
      </c>
      <c r="F239" s="3">
        <v>176291.473</v>
      </c>
      <c r="G239" s="6">
        <v>44034.894999999997</v>
      </c>
      <c r="H239" s="6">
        <v>68611.698999999993</v>
      </c>
      <c r="I239" s="6">
        <v>24044.33</v>
      </c>
      <c r="J239" s="6">
        <v>1104.8810000000001</v>
      </c>
      <c r="K239" s="6">
        <v>0</v>
      </c>
    </row>
    <row r="240" spans="1:11" x14ac:dyDescent="0.25">
      <c r="A240">
        <v>239</v>
      </c>
      <c r="B240" s="1">
        <v>45599</v>
      </c>
      <c r="C240" s="1" t="s">
        <v>19</v>
      </c>
      <c r="D240" s="2">
        <v>2003</v>
      </c>
      <c r="E240" s="4">
        <v>297866.71100000001</v>
      </c>
      <c r="F240" s="3">
        <v>158223.19399999999</v>
      </c>
      <c r="G240" s="6">
        <v>45327.919000000002</v>
      </c>
      <c r="H240" s="6">
        <v>59600.02</v>
      </c>
      <c r="I240" s="6">
        <v>19715.264999999999</v>
      </c>
      <c r="J240" s="6">
        <v>961.43200000000002</v>
      </c>
      <c r="K240" s="6">
        <v>0</v>
      </c>
    </row>
    <row r="241" spans="1:11" x14ac:dyDescent="0.25">
      <c r="A241">
        <v>240</v>
      </c>
      <c r="B241" s="1">
        <v>45568</v>
      </c>
      <c r="C241" s="1" t="s">
        <v>18</v>
      </c>
      <c r="D241" s="2">
        <v>2003</v>
      </c>
      <c r="E241" s="4">
        <v>306740.93300000002</v>
      </c>
      <c r="F241" s="3">
        <v>159322.94200000001</v>
      </c>
      <c r="G241" s="6">
        <v>51824.169000000002</v>
      </c>
      <c r="H241" s="6">
        <v>60016.207000000002</v>
      </c>
      <c r="I241" s="6">
        <v>18428.422999999999</v>
      </c>
      <c r="J241" s="6">
        <v>897.16099999999994</v>
      </c>
      <c r="K241" s="6">
        <v>0</v>
      </c>
    </row>
    <row r="242" spans="1:11" x14ac:dyDescent="0.25">
      <c r="A242">
        <v>241</v>
      </c>
      <c r="B242" s="1">
        <v>45538</v>
      </c>
      <c r="C242" s="1" t="s">
        <v>9</v>
      </c>
      <c r="D242" s="2">
        <v>2003</v>
      </c>
      <c r="E242" s="4">
        <v>323135.53399999999</v>
      </c>
      <c r="F242" s="3">
        <v>164910.00200000001</v>
      </c>
      <c r="G242" s="6">
        <v>59089.942999999999</v>
      </c>
      <c r="H242" s="6">
        <v>63583.644999999997</v>
      </c>
      <c r="I242" s="6">
        <v>18480.455000000002</v>
      </c>
      <c r="J242" s="6">
        <v>895.05399999999997</v>
      </c>
      <c r="K242" s="6">
        <v>0</v>
      </c>
    </row>
    <row r="243" spans="1:11" x14ac:dyDescent="0.25">
      <c r="A243">
        <v>242</v>
      </c>
      <c r="B243" s="1">
        <v>45507</v>
      </c>
      <c r="C243" s="1" t="s">
        <v>17</v>
      </c>
      <c r="D243" s="2">
        <v>2003</v>
      </c>
      <c r="E243" s="4">
        <v>381816.31900000002</v>
      </c>
      <c r="F243" s="3">
        <v>185331.823</v>
      </c>
      <c r="G243" s="6">
        <v>83249.694000000003</v>
      </c>
      <c r="H243" s="6">
        <v>69023.877999999997</v>
      </c>
      <c r="I243" s="6">
        <v>22972.03</v>
      </c>
      <c r="J243" s="6">
        <v>815.42899999999997</v>
      </c>
      <c r="K243" s="6">
        <v>0</v>
      </c>
    </row>
    <row r="244" spans="1:11" x14ac:dyDescent="0.25">
      <c r="A244">
        <v>243</v>
      </c>
      <c r="B244" s="1">
        <v>45476</v>
      </c>
      <c r="C244" s="1" t="s">
        <v>16</v>
      </c>
      <c r="D244" s="2">
        <v>2003</v>
      </c>
      <c r="E244" s="4">
        <v>374396.05</v>
      </c>
      <c r="F244" s="3">
        <v>181852.318</v>
      </c>
      <c r="G244" s="6">
        <v>76938.278000000006</v>
      </c>
      <c r="H244" s="6">
        <v>69652.754000000001</v>
      </c>
      <c r="I244" s="6">
        <v>24843.095000000001</v>
      </c>
      <c r="J244" s="6">
        <v>953.39599999999996</v>
      </c>
      <c r="K244" s="6">
        <v>0</v>
      </c>
    </row>
    <row r="245" spans="1:11" x14ac:dyDescent="0.25">
      <c r="A245">
        <v>244</v>
      </c>
      <c r="B245" s="1">
        <v>45446</v>
      </c>
      <c r="C245" s="1" t="s">
        <v>15</v>
      </c>
      <c r="D245" s="2">
        <v>2003</v>
      </c>
      <c r="E245" s="4">
        <v>328693.69799999997</v>
      </c>
      <c r="F245" s="3">
        <v>162284.63</v>
      </c>
      <c r="G245" s="6">
        <v>54452.951000000001</v>
      </c>
      <c r="H245" s="6">
        <v>64180.726999999999</v>
      </c>
      <c r="I245" s="6">
        <v>28586.3</v>
      </c>
      <c r="J245" s="6">
        <v>1047.144</v>
      </c>
      <c r="K245" s="6">
        <v>0</v>
      </c>
    </row>
    <row r="246" spans="1:11" x14ac:dyDescent="0.25">
      <c r="A246">
        <v>245</v>
      </c>
      <c r="B246" s="1">
        <v>45415</v>
      </c>
      <c r="C246" s="1" t="s">
        <v>14</v>
      </c>
      <c r="D246" s="2">
        <v>2003</v>
      </c>
      <c r="E246" s="4">
        <v>307544.88699999999</v>
      </c>
      <c r="F246" s="3">
        <v>150262.97700000001</v>
      </c>
      <c r="G246" s="6">
        <v>49372.963000000003</v>
      </c>
      <c r="H246" s="6">
        <v>62201.96</v>
      </c>
      <c r="I246" s="6">
        <v>29395.256000000001</v>
      </c>
      <c r="J246" s="6">
        <v>1006.383</v>
      </c>
      <c r="K246" s="6">
        <v>0</v>
      </c>
    </row>
    <row r="247" spans="1:11" x14ac:dyDescent="0.25">
      <c r="A247">
        <v>246</v>
      </c>
      <c r="B247" s="1">
        <v>45385</v>
      </c>
      <c r="C247" s="1" t="s">
        <v>13</v>
      </c>
      <c r="D247" s="2">
        <v>2003</v>
      </c>
      <c r="E247" s="4">
        <v>285755.69900000002</v>
      </c>
      <c r="F247" s="3">
        <v>141959.981</v>
      </c>
      <c r="G247" s="6">
        <v>45195.383000000002</v>
      </c>
      <c r="H247" s="6">
        <v>56775.591</v>
      </c>
      <c r="I247" s="6">
        <v>24758.962</v>
      </c>
      <c r="J247" s="6">
        <v>1092.7660000000001</v>
      </c>
      <c r="K247" s="6">
        <v>0</v>
      </c>
    </row>
    <row r="248" spans="1:11" x14ac:dyDescent="0.25">
      <c r="A248">
        <v>247</v>
      </c>
      <c r="B248" s="1">
        <v>45354</v>
      </c>
      <c r="C248" s="1" t="s">
        <v>12</v>
      </c>
      <c r="D248" s="2">
        <v>2003</v>
      </c>
      <c r="E248" s="4">
        <v>304317.26500000001</v>
      </c>
      <c r="F248" s="3">
        <v>155001.77499999999</v>
      </c>
      <c r="G248" s="6">
        <v>46699.025999999998</v>
      </c>
      <c r="H248" s="6">
        <v>59933.260999999999</v>
      </c>
      <c r="I248" s="6">
        <v>24202.273000000001</v>
      </c>
      <c r="J248" s="6">
        <v>1036.104</v>
      </c>
      <c r="K248" s="6">
        <v>0</v>
      </c>
    </row>
    <row r="249" spans="1:11" x14ac:dyDescent="0.25">
      <c r="A249">
        <v>248</v>
      </c>
      <c r="B249" s="1">
        <v>45325</v>
      </c>
      <c r="C249" s="1" t="s">
        <v>11</v>
      </c>
      <c r="D249" s="2">
        <v>2003</v>
      </c>
      <c r="E249" s="4">
        <v>299248.777</v>
      </c>
      <c r="F249" s="3">
        <v>156982.481</v>
      </c>
      <c r="G249" s="6">
        <v>43546.572999999997</v>
      </c>
      <c r="H249" s="6">
        <v>60941.868999999999</v>
      </c>
      <c r="I249" s="6">
        <v>19779.86</v>
      </c>
      <c r="J249" s="6">
        <v>745.375</v>
      </c>
      <c r="K249" s="6">
        <v>0</v>
      </c>
    </row>
    <row r="250" spans="1:11" x14ac:dyDescent="0.25">
      <c r="A250">
        <v>249</v>
      </c>
      <c r="B250" s="1">
        <v>45294</v>
      </c>
      <c r="C250" s="1" t="s">
        <v>10</v>
      </c>
      <c r="D250" s="2">
        <v>2003</v>
      </c>
      <c r="E250" s="4">
        <v>341988.90100000001</v>
      </c>
      <c r="F250" s="3">
        <v>181313.15299999999</v>
      </c>
      <c r="G250" s="6">
        <v>50175.745999999999</v>
      </c>
      <c r="H250" s="6">
        <v>69211.084000000003</v>
      </c>
      <c r="I250" s="6">
        <v>20600.079000000002</v>
      </c>
      <c r="J250" s="6">
        <v>632.34</v>
      </c>
      <c r="K250" s="6">
        <v>0</v>
      </c>
    </row>
    <row r="251" spans="1:11" x14ac:dyDescent="0.25">
      <c r="A251">
        <v>250</v>
      </c>
      <c r="B251" s="1">
        <v>45628</v>
      </c>
      <c r="C251" s="1" t="s">
        <v>20</v>
      </c>
      <c r="D251" s="2">
        <v>2002</v>
      </c>
      <c r="E251" s="4">
        <v>324833.70500000002</v>
      </c>
      <c r="F251" s="3">
        <v>172189.76500000001</v>
      </c>
      <c r="G251" s="6">
        <v>46100.392999999996</v>
      </c>
      <c r="H251" s="6">
        <v>68905.471999999994</v>
      </c>
      <c r="I251" s="6">
        <v>21668.54</v>
      </c>
      <c r="J251" s="6">
        <v>755.19399999999996</v>
      </c>
      <c r="K251" s="6">
        <v>0</v>
      </c>
    </row>
    <row r="252" spans="1:11" x14ac:dyDescent="0.25">
      <c r="A252">
        <v>251</v>
      </c>
      <c r="B252" s="1">
        <v>45598</v>
      </c>
      <c r="C252" s="1" t="s">
        <v>19</v>
      </c>
      <c r="D252" s="2">
        <v>2002</v>
      </c>
      <c r="E252" s="4">
        <v>296289.56099999999</v>
      </c>
      <c r="F252" s="3">
        <v>156053.655</v>
      </c>
      <c r="G252" s="6">
        <v>45160.875999999997</v>
      </c>
      <c r="H252" s="6">
        <v>61520.324000000001</v>
      </c>
      <c r="I252" s="6">
        <v>19730.028999999999</v>
      </c>
      <c r="J252" s="6">
        <v>655.94600000000003</v>
      </c>
      <c r="K252" s="6">
        <v>0</v>
      </c>
    </row>
    <row r="253" spans="1:11" x14ac:dyDescent="0.25">
      <c r="A253">
        <v>252</v>
      </c>
      <c r="B253" s="1">
        <v>45567</v>
      </c>
      <c r="C253" s="1" t="s">
        <v>18</v>
      </c>
      <c r="D253" s="2">
        <v>2002</v>
      </c>
      <c r="E253" s="4">
        <v>307059.46000000002</v>
      </c>
      <c r="F253" s="3">
        <v>159099.29399999999</v>
      </c>
      <c r="G253" s="6">
        <v>54200.82</v>
      </c>
      <c r="H253" s="6">
        <v>60493.052000000003</v>
      </c>
      <c r="I253" s="6">
        <v>17171.333999999999</v>
      </c>
      <c r="J253" s="6">
        <v>734.35500000000002</v>
      </c>
      <c r="K253" s="6">
        <v>0</v>
      </c>
    </row>
    <row r="254" spans="1:11" x14ac:dyDescent="0.25">
      <c r="A254">
        <v>253</v>
      </c>
      <c r="B254" s="1">
        <v>45537</v>
      </c>
      <c r="C254" s="1" t="s">
        <v>9</v>
      </c>
      <c r="D254" s="2">
        <v>2002</v>
      </c>
      <c r="E254" s="4">
        <v>331279.43400000001</v>
      </c>
      <c r="F254" s="3">
        <v>165366.30900000001</v>
      </c>
      <c r="G254" s="6">
        <v>68161.130999999994</v>
      </c>
      <c r="H254" s="6">
        <v>64480.79</v>
      </c>
      <c r="I254" s="6">
        <v>17086.781999999999</v>
      </c>
      <c r="J254" s="6">
        <v>735.82799999999997</v>
      </c>
      <c r="K254" s="6">
        <v>0</v>
      </c>
    </row>
    <row r="255" spans="1:11" x14ac:dyDescent="0.25">
      <c r="A255">
        <v>254</v>
      </c>
      <c r="B255" s="1">
        <v>45506</v>
      </c>
      <c r="C255" s="1" t="s">
        <v>17</v>
      </c>
      <c r="D255" s="2">
        <v>2002</v>
      </c>
      <c r="E255" s="4">
        <v>374585.81900000002</v>
      </c>
      <c r="F255" s="3">
        <v>179955.44699999999</v>
      </c>
      <c r="G255" s="6">
        <v>84476.866999999998</v>
      </c>
      <c r="H255" s="6">
        <v>70777.687999999995</v>
      </c>
      <c r="I255" s="6">
        <v>21083.923999999999</v>
      </c>
      <c r="J255" s="6">
        <v>976.69100000000003</v>
      </c>
      <c r="K255" s="6">
        <v>0</v>
      </c>
    </row>
    <row r="256" spans="1:11" x14ac:dyDescent="0.25">
      <c r="A256">
        <v>255</v>
      </c>
      <c r="B256" s="1">
        <v>45475</v>
      </c>
      <c r="C256" s="1" t="s">
        <v>16</v>
      </c>
      <c r="D256" s="2">
        <v>2002</v>
      </c>
      <c r="E256" s="4">
        <v>381542.10700000002</v>
      </c>
      <c r="F256" s="3">
        <v>183194.70199999999</v>
      </c>
      <c r="G256" s="6">
        <v>83917.269</v>
      </c>
      <c r="H256" s="6">
        <v>70420.827000000005</v>
      </c>
      <c r="I256" s="6">
        <v>25470.647000000001</v>
      </c>
      <c r="J256" s="6">
        <v>890.45500000000004</v>
      </c>
      <c r="K256" s="6">
        <v>0</v>
      </c>
    </row>
    <row r="257" spans="1:11" x14ac:dyDescent="0.25">
      <c r="A257">
        <v>256</v>
      </c>
      <c r="B257" s="1">
        <v>45445</v>
      </c>
      <c r="C257" s="1" t="s">
        <v>15</v>
      </c>
      <c r="D257" s="2">
        <v>2002</v>
      </c>
      <c r="E257" s="4">
        <v>341023.14399999997</v>
      </c>
      <c r="F257" s="3">
        <v>164667.69500000001</v>
      </c>
      <c r="G257" s="6">
        <v>65631.017999999996</v>
      </c>
      <c r="H257" s="6">
        <v>66371.895999999993</v>
      </c>
      <c r="I257" s="6">
        <v>28212.847000000002</v>
      </c>
      <c r="J257" s="6">
        <v>1126.3150000000001</v>
      </c>
      <c r="K257" s="6">
        <v>0</v>
      </c>
    </row>
    <row r="258" spans="1:11" x14ac:dyDescent="0.25">
      <c r="A258">
        <v>257</v>
      </c>
      <c r="B258" s="1">
        <v>45414</v>
      </c>
      <c r="C258" s="1" t="s">
        <v>14</v>
      </c>
      <c r="D258" s="2">
        <v>2002</v>
      </c>
      <c r="E258" s="4">
        <v>307674.56900000002</v>
      </c>
      <c r="F258" s="3">
        <v>151406.40100000001</v>
      </c>
      <c r="G258" s="6">
        <v>50275.237000000001</v>
      </c>
      <c r="H258" s="6">
        <v>63032.192000000003</v>
      </c>
      <c r="I258" s="6">
        <v>26662.695</v>
      </c>
      <c r="J258" s="6">
        <v>1077.6410000000001</v>
      </c>
      <c r="K258" s="6">
        <v>0</v>
      </c>
    </row>
    <row r="259" spans="1:11" x14ac:dyDescent="0.25">
      <c r="A259">
        <v>258</v>
      </c>
      <c r="B259" s="1">
        <v>45384</v>
      </c>
      <c r="C259" s="1" t="s">
        <v>13</v>
      </c>
      <c r="D259" s="2">
        <v>2002</v>
      </c>
      <c r="E259" s="4">
        <v>289848.25300000003</v>
      </c>
      <c r="F259" s="3">
        <v>142304.595</v>
      </c>
      <c r="G259" s="6">
        <v>49146.409</v>
      </c>
      <c r="H259" s="6">
        <v>58437.061999999998</v>
      </c>
      <c r="I259" s="6">
        <v>24246.605</v>
      </c>
      <c r="J259" s="6">
        <v>1024.4169999999999</v>
      </c>
      <c r="K259" s="6">
        <v>0</v>
      </c>
    </row>
    <row r="260" spans="1:11" x14ac:dyDescent="0.25">
      <c r="A260">
        <v>259</v>
      </c>
      <c r="B260" s="1">
        <v>45353</v>
      </c>
      <c r="C260" s="1" t="s">
        <v>12</v>
      </c>
      <c r="D260" s="2">
        <v>2002</v>
      </c>
      <c r="E260" s="4">
        <v>302549.011</v>
      </c>
      <c r="F260" s="3">
        <v>151485.65100000001</v>
      </c>
      <c r="G260" s="6">
        <v>51214.464</v>
      </c>
      <c r="H260" s="6">
        <v>63040.646999999997</v>
      </c>
      <c r="I260" s="6">
        <v>21008.812999999998</v>
      </c>
      <c r="J260" s="6">
        <v>852.10199999999998</v>
      </c>
      <c r="K260" s="6">
        <v>0</v>
      </c>
    </row>
    <row r="261" spans="1:11" x14ac:dyDescent="0.25">
      <c r="A261">
        <v>260</v>
      </c>
      <c r="B261" s="1">
        <v>45324</v>
      </c>
      <c r="C261" s="1" t="s">
        <v>11</v>
      </c>
      <c r="D261" s="2">
        <v>2002</v>
      </c>
      <c r="E261" s="4">
        <v>281825.712</v>
      </c>
      <c r="F261" s="3">
        <v>143048.82199999999</v>
      </c>
      <c r="G261" s="6">
        <v>44308.430999999997</v>
      </c>
      <c r="H261" s="6">
        <v>61658.273999999998</v>
      </c>
      <c r="I261" s="6">
        <v>20191.683000000001</v>
      </c>
      <c r="J261" s="6">
        <v>713.93200000000002</v>
      </c>
      <c r="K261" s="6">
        <v>0</v>
      </c>
    </row>
    <row r="262" spans="1:11" x14ac:dyDescent="0.25">
      <c r="A262">
        <v>261</v>
      </c>
      <c r="B262" s="1">
        <v>45293</v>
      </c>
      <c r="C262" s="1" t="s">
        <v>10</v>
      </c>
      <c r="D262" s="2">
        <v>2002</v>
      </c>
      <c r="E262" s="4">
        <v>319941.47600000002</v>
      </c>
      <c r="F262" s="3">
        <v>164358.01800000001</v>
      </c>
      <c r="G262" s="6">
        <v>48412.832000000002</v>
      </c>
      <c r="H262" s="6">
        <v>70925.862999999998</v>
      </c>
      <c r="I262" s="6">
        <v>21794.932000000001</v>
      </c>
      <c r="J262" s="6">
        <v>811.40200000000004</v>
      </c>
      <c r="K262" s="6">
        <v>0</v>
      </c>
    </row>
    <row r="263" spans="1:11" x14ac:dyDescent="0.25">
      <c r="A263">
        <v>262</v>
      </c>
      <c r="B263" s="1">
        <v>45627</v>
      </c>
      <c r="C263" s="1" t="s">
        <v>20</v>
      </c>
      <c r="D263" s="2">
        <v>2001</v>
      </c>
      <c r="E263" s="4">
        <v>305496.32799999998</v>
      </c>
      <c r="F263" s="3">
        <v>157402.35</v>
      </c>
      <c r="G263" s="6">
        <v>47540.860999999997</v>
      </c>
      <c r="H263" s="6">
        <v>67430.877999999997</v>
      </c>
      <c r="I263" s="6">
        <v>19346.313999999998</v>
      </c>
      <c r="J263" s="6">
        <v>615.65700000000004</v>
      </c>
      <c r="K263" s="6">
        <v>0</v>
      </c>
    </row>
    <row r="264" spans="1:11" x14ac:dyDescent="0.25">
      <c r="A264">
        <v>263</v>
      </c>
      <c r="B264" s="1">
        <v>45597</v>
      </c>
      <c r="C264" s="1" t="s">
        <v>19</v>
      </c>
      <c r="D264" s="2">
        <v>2001</v>
      </c>
      <c r="E264" s="4">
        <v>278933.94199999998</v>
      </c>
      <c r="F264" s="3">
        <v>144116.99799999999</v>
      </c>
      <c r="G264" s="6">
        <v>44490.622000000003</v>
      </c>
      <c r="H264" s="6">
        <v>62341.711000000003</v>
      </c>
      <c r="I264" s="6">
        <v>15412.929</v>
      </c>
      <c r="J264" s="6">
        <v>470.44799999999998</v>
      </c>
      <c r="K264" s="6">
        <v>0</v>
      </c>
    </row>
    <row r="265" spans="1:11" x14ac:dyDescent="0.25">
      <c r="A265">
        <v>264</v>
      </c>
      <c r="B265" s="1">
        <v>45566</v>
      </c>
      <c r="C265" s="1" t="s">
        <v>18</v>
      </c>
      <c r="D265" s="2">
        <v>2001</v>
      </c>
      <c r="E265" s="4">
        <v>294733.61300000001</v>
      </c>
      <c r="F265" s="3">
        <v>148930.81599999999</v>
      </c>
      <c r="G265" s="6">
        <v>56376.440999999999</v>
      </c>
      <c r="H265" s="6">
        <v>60460.966999999997</v>
      </c>
      <c r="I265" s="6">
        <v>15234.503000000001</v>
      </c>
      <c r="J265" s="6">
        <v>606.82899999999995</v>
      </c>
      <c r="K265" s="6">
        <v>0</v>
      </c>
    </row>
    <row r="266" spans="1:11" x14ac:dyDescent="0.25">
      <c r="A266">
        <v>265</v>
      </c>
      <c r="B266" s="1">
        <v>45536</v>
      </c>
      <c r="C266" s="1" t="s">
        <v>9</v>
      </c>
      <c r="D266" s="2">
        <v>2001</v>
      </c>
      <c r="E266" s="4">
        <v>306928.86599999998</v>
      </c>
      <c r="F266" s="3">
        <v>154158.31700000001</v>
      </c>
      <c r="G266" s="6">
        <v>60181.14</v>
      </c>
      <c r="H266" s="6">
        <v>63378.451000000001</v>
      </c>
      <c r="I266" s="6">
        <v>15256.027</v>
      </c>
      <c r="J266" s="6">
        <v>490.22899999999998</v>
      </c>
      <c r="K266" s="6">
        <v>0</v>
      </c>
    </row>
    <row r="267" spans="1:11" x14ac:dyDescent="0.25">
      <c r="A267">
        <v>266</v>
      </c>
      <c r="B267" s="1">
        <v>45505</v>
      </c>
      <c r="C267" s="1" t="s">
        <v>17</v>
      </c>
      <c r="D267" s="2">
        <v>2001</v>
      </c>
      <c r="E267" s="4">
        <v>370532.82799999998</v>
      </c>
      <c r="F267" s="3">
        <v>183116.073</v>
      </c>
      <c r="G267" s="6">
        <v>78409.804000000004</v>
      </c>
      <c r="H267" s="6">
        <v>68389.495999999999</v>
      </c>
      <c r="I267" s="6">
        <v>18913.768</v>
      </c>
      <c r="J267" s="6">
        <v>577.20600000000002</v>
      </c>
      <c r="K267" s="6">
        <v>0</v>
      </c>
    </row>
    <row r="268" spans="1:11" x14ac:dyDescent="0.25">
      <c r="A268">
        <v>267</v>
      </c>
      <c r="B268" s="1">
        <v>45474</v>
      </c>
      <c r="C268" s="1" t="s">
        <v>16</v>
      </c>
      <c r="D268" s="2">
        <v>2001</v>
      </c>
      <c r="E268" s="4">
        <v>357613.7</v>
      </c>
      <c r="F268" s="3">
        <v>179060.41</v>
      </c>
      <c r="G268" s="6">
        <v>73030.142000000007</v>
      </c>
      <c r="H268" s="6">
        <v>69166.039999999994</v>
      </c>
      <c r="I268" s="6">
        <v>18079.118999999999</v>
      </c>
      <c r="J268" s="6">
        <v>634.99199999999996</v>
      </c>
      <c r="K268" s="6">
        <v>0</v>
      </c>
    </row>
    <row r="269" spans="1:11" x14ac:dyDescent="0.25">
      <c r="A269">
        <v>268</v>
      </c>
      <c r="B269" s="1">
        <v>45444</v>
      </c>
      <c r="C269" s="1" t="s">
        <v>15</v>
      </c>
      <c r="D269" s="2">
        <v>2001</v>
      </c>
      <c r="E269" s="4">
        <v>327693.978</v>
      </c>
      <c r="F269" s="3">
        <v>162615.804</v>
      </c>
      <c r="G269" s="6">
        <v>57603.154000000002</v>
      </c>
      <c r="H269" s="6">
        <v>68023.097999999998</v>
      </c>
      <c r="I269" s="6">
        <v>20727.63</v>
      </c>
      <c r="J269" s="6">
        <v>669.63400000000001</v>
      </c>
      <c r="K269" s="6">
        <v>0</v>
      </c>
    </row>
    <row r="270" spans="1:11" x14ac:dyDescent="0.25">
      <c r="A270">
        <v>269</v>
      </c>
      <c r="B270" s="1">
        <v>45413</v>
      </c>
      <c r="C270" s="1" t="s">
        <v>14</v>
      </c>
      <c r="D270" s="2">
        <v>2001</v>
      </c>
      <c r="E270" s="4">
        <v>300491.62099999998</v>
      </c>
      <c r="F270" s="3">
        <v>151592.91399999999</v>
      </c>
      <c r="G270" s="6">
        <v>50934.205000000002</v>
      </c>
      <c r="H270" s="6">
        <v>61512.445</v>
      </c>
      <c r="I270" s="6">
        <v>19175.634999999998</v>
      </c>
      <c r="J270" s="6">
        <v>635.029</v>
      </c>
      <c r="K270" s="6">
        <v>0</v>
      </c>
    </row>
    <row r="271" spans="1:11" x14ac:dyDescent="0.25">
      <c r="A271">
        <v>270</v>
      </c>
      <c r="B271" s="1">
        <v>45383</v>
      </c>
      <c r="C271" s="1" t="s">
        <v>13</v>
      </c>
      <c r="D271" s="2">
        <v>2001</v>
      </c>
      <c r="E271" s="4">
        <v>278078.87099999998</v>
      </c>
      <c r="F271" s="3">
        <v>140670.65400000001</v>
      </c>
      <c r="G271" s="6">
        <v>45842.745999999999</v>
      </c>
      <c r="H271" s="6">
        <v>56003.025999999998</v>
      </c>
      <c r="I271" s="6">
        <v>18012.993999999999</v>
      </c>
      <c r="J271" s="6">
        <v>684.69500000000005</v>
      </c>
      <c r="K271" s="6">
        <v>0</v>
      </c>
    </row>
    <row r="272" spans="1:11" x14ac:dyDescent="0.25">
      <c r="A272">
        <v>271</v>
      </c>
      <c r="B272" s="1">
        <v>45352</v>
      </c>
      <c r="C272" s="1" t="s">
        <v>12</v>
      </c>
      <c r="D272" s="2">
        <v>2001</v>
      </c>
      <c r="E272" s="4">
        <v>300706.54399999999</v>
      </c>
      <c r="F272" s="3">
        <v>155269.011</v>
      </c>
      <c r="G272" s="6">
        <v>44364.413999999997</v>
      </c>
      <c r="H272" s="6">
        <v>62140.712</v>
      </c>
      <c r="I272" s="6">
        <v>20477.188999999998</v>
      </c>
      <c r="J272" s="6">
        <v>532.12</v>
      </c>
      <c r="K272" s="6">
        <v>0</v>
      </c>
    </row>
    <row r="273" spans="1:11" x14ac:dyDescent="0.25">
      <c r="A273">
        <v>272</v>
      </c>
      <c r="B273" s="1">
        <v>45323</v>
      </c>
      <c r="C273" s="1" t="s">
        <v>11</v>
      </c>
      <c r="D273" s="2">
        <v>2001</v>
      </c>
      <c r="E273" s="4">
        <v>282940.19799999997</v>
      </c>
      <c r="F273" s="3">
        <v>149735.484</v>
      </c>
      <c r="G273" s="6">
        <v>37966.927000000003</v>
      </c>
      <c r="H273" s="6">
        <v>61272.406999999999</v>
      </c>
      <c r="I273" s="6">
        <v>17472.888999999999</v>
      </c>
      <c r="J273" s="6">
        <v>431.24200000000002</v>
      </c>
      <c r="K273" s="6">
        <v>0</v>
      </c>
    </row>
    <row r="274" spans="1:11" x14ac:dyDescent="0.25">
      <c r="A274">
        <v>273</v>
      </c>
      <c r="B274" s="1">
        <v>45292</v>
      </c>
      <c r="C274" s="1" t="s">
        <v>10</v>
      </c>
      <c r="D274" s="2">
        <v>2001</v>
      </c>
      <c r="E274" s="4">
        <v>332493.15999999997</v>
      </c>
      <c r="F274" s="3">
        <v>177287.111</v>
      </c>
      <c r="G274" s="6">
        <v>42388.663</v>
      </c>
      <c r="H274" s="6">
        <v>68707.077000000005</v>
      </c>
      <c r="I274" s="6">
        <v>18852.047999999999</v>
      </c>
      <c r="J274" s="6">
        <v>389.25</v>
      </c>
      <c r="K274" s="6">
        <v>0</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4"/>
  <sheetViews>
    <sheetView workbookViewId="0">
      <selection activeCell="B1" sqref="B1:B24"/>
    </sheetView>
  </sheetViews>
  <sheetFormatPr defaultRowHeight="15" x14ac:dyDescent="0.25"/>
  <cols>
    <col min="2" max="2" width="17.28515625" style="2" customWidth="1"/>
    <col min="4" max="4" width="17.28515625" customWidth="1"/>
  </cols>
  <sheetData>
    <row r="1" spans="1:2" x14ac:dyDescent="0.25">
      <c r="A1" t="s">
        <v>0</v>
      </c>
      <c r="B1" s="2" t="s">
        <v>21</v>
      </c>
    </row>
    <row r="2" spans="1:2" x14ac:dyDescent="0.25">
      <c r="A2" s="1">
        <v>45558</v>
      </c>
      <c r="B2" s="2">
        <v>2023</v>
      </c>
    </row>
    <row r="3" spans="1:2" x14ac:dyDescent="0.25">
      <c r="A3" s="1">
        <v>45527</v>
      </c>
      <c r="B3" s="2">
        <v>2022</v>
      </c>
    </row>
    <row r="4" spans="1:2" x14ac:dyDescent="0.25">
      <c r="A4" s="1">
        <v>45496</v>
      </c>
      <c r="B4" s="2">
        <v>2021</v>
      </c>
    </row>
    <row r="5" spans="1:2" x14ac:dyDescent="0.25">
      <c r="A5" s="1">
        <v>45466</v>
      </c>
      <c r="B5" s="2">
        <v>2020</v>
      </c>
    </row>
    <row r="6" spans="1:2" x14ac:dyDescent="0.25">
      <c r="A6" s="1">
        <v>45435</v>
      </c>
      <c r="B6" s="2">
        <v>2019</v>
      </c>
    </row>
    <row r="7" spans="1:2" x14ac:dyDescent="0.25">
      <c r="A7" s="1">
        <v>45405</v>
      </c>
      <c r="B7" s="2">
        <v>2018</v>
      </c>
    </row>
    <row r="8" spans="1:2" x14ac:dyDescent="0.25">
      <c r="A8" s="1">
        <v>45374</v>
      </c>
      <c r="B8" s="2">
        <v>2017</v>
      </c>
    </row>
    <row r="9" spans="1:2" x14ac:dyDescent="0.25">
      <c r="A9" s="1">
        <v>45345</v>
      </c>
      <c r="B9" s="2">
        <v>2016</v>
      </c>
    </row>
    <row r="10" spans="1:2" x14ac:dyDescent="0.25">
      <c r="A10" s="1">
        <v>45314</v>
      </c>
      <c r="B10" s="2">
        <v>2015</v>
      </c>
    </row>
    <row r="11" spans="1:2" x14ac:dyDescent="0.25">
      <c r="A11" s="1">
        <v>45648</v>
      </c>
      <c r="B11" s="2">
        <v>2014</v>
      </c>
    </row>
    <row r="12" spans="1:2" x14ac:dyDescent="0.25">
      <c r="A12" s="1">
        <v>45618</v>
      </c>
      <c r="B12" s="2">
        <v>2013</v>
      </c>
    </row>
    <row r="13" spans="1:2" x14ac:dyDescent="0.25">
      <c r="A13" s="1">
        <v>45587</v>
      </c>
      <c r="B13" s="2">
        <v>2012</v>
      </c>
    </row>
    <row r="14" spans="1:2" x14ac:dyDescent="0.25">
      <c r="A14" s="1">
        <v>45557</v>
      </c>
      <c r="B14" s="2">
        <v>2011</v>
      </c>
    </row>
    <row r="15" spans="1:2" x14ac:dyDescent="0.25">
      <c r="A15" s="1">
        <v>45526</v>
      </c>
      <c r="B15" s="2">
        <v>2010</v>
      </c>
    </row>
    <row r="16" spans="1:2" x14ac:dyDescent="0.25">
      <c r="A16" s="1">
        <v>45495</v>
      </c>
      <c r="B16" s="2">
        <v>2009</v>
      </c>
    </row>
    <row r="17" spans="1:2" x14ac:dyDescent="0.25">
      <c r="A17" s="1">
        <v>45465</v>
      </c>
      <c r="B17" s="2">
        <v>2008</v>
      </c>
    </row>
    <row r="18" spans="1:2" x14ac:dyDescent="0.25">
      <c r="A18" s="1">
        <v>45434</v>
      </c>
      <c r="B18" s="2">
        <v>2007</v>
      </c>
    </row>
    <row r="19" spans="1:2" x14ac:dyDescent="0.25">
      <c r="A19" s="1">
        <v>45404</v>
      </c>
      <c r="B19" s="2">
        <v>2006</v>
      </c>
    </row>
    <row r="20" spans="1:2" x14ac:dyDescent="0.25">
      <c r="A20" s="1">
        <v>45373</v>
      </c>
      <c r="B20" s="2">
        <v>2005</v>
      </c>
    </row>
    <row r="21" spans="1:2" x14ac:dyDescent="0.25">
      <c r="A21" s="1">
        <v>45344</v>
      </c>
      <c r="B21" s="2">
        <v>2004</v>
      </c>
    </row>
    <row r="22" spans="1:2" x14ac:dyDescent="0.25">
      <c r="A22" s="1">
        <v>45313</v>
      </c>
      <c r="B22" s="2">
        <v>2003</v>
      </c>
    </row>
    <row r="23" spans="1:2" x14ac:dyDescent="0.25">
      <c r="A23" s="1">
        <v>45647</v>
      </c>
      <c r="B23" s="2">
        <v>2002</v>
      </c>
    </row>
    <row r="24" spans="1:2" x14ac:dyDescent="0.25">
      <c r="A24" s="1">
        <v>45617</v>
      </c>
      <c r="B24" s="2">
        <v>2001</v>
      </c>
    </row>
    <row r="25" spans="1:2" x14ac:dyDescent="0.25">
      <c r="A25" s="1">
        <v>45586</v>
      </c>
      <c r="B25"/>
    </row>
    <row r="26" spans="1:2" x14ac:dyDescent="0.25">
      <c r="A26" s="1">
        <v>45556</v>
      </c>
      <c r="B26"/>
    </row>
    <row r="27" spans="1:2" x14ac:dyDescent="0.25">
      <c r="A27" s="1">
        <v>45525</v>
      </c>
      <c r="B27"/>
    </row>
    <row r="28" spans="1:2" x14ac:dyDescent="0.25">
      <c r="A28" s="1">
        <v>45494</v>
      </c>
      <c r="B28"/>
    </row>
    <row r="29" spans="1:2" x14ac:dyDescent="0.25">
      <c r="A29" s="1">
        <v>45464</v>
      </c>
      <c r="B29"/>
    </row>
    <row r="30" spans="1:2" x14ac:dyDescent="0.25">
      <c r="A30" s="1">
        <v>45433</v>
      </c>
      <c r="B30"/>
    </row>
    <row r="31" spans="1:2" x14ac:dyDescent="0.25">
      <c r="A31" s="1">
        <v>45403</v>
      </c>
      <c r="B31"/>
    </row>
    <row r="32" spans="1:2" x14ac:dyDescent="0.25">
      <c r="A32" s="1">
        <v>45372</v>
      </c>
      <c r="B32"/>
    </row>
    <row r="33" spans="1:2" x14ac:dyDescent="0.25">
      <c r="A33" s="1">
        <v>45343</v>
      </c>
      <c r="B33"/>
    </row>
    <row r="34" spans="1:2" x14ac:dyDescent="0.25">
      <c r="A34" s="1">
        <v>45312</v>
      </c>
      <c r="B34"/>
    </row>
    <row r="35" spans="1:2" x14ac:dyDescent="0.25">
      <c r="A35" s="1">
        <v>45646</v>
      </c>
      <c r="B35"/>
    </row>
    <row r="36" spans="1:2" x14ac:dyDescent="0.25">
      <c r="A36" s="1">
        <v>45616</v>
      </c>
      <c r="B36"/>
    </row>
    <row r="37" spans="1:2" x14ac:dyDescent="0.25">
      <c r="A37" s="1">
        <v>45585</v>
      </c>
      <c r="B37"/>
    </row>
    <row r="38" spans="1:2" x14ac:dyDescent="0.25">
      <c r="A38" s="1">
        <v>45555</v>
      </c>
      <c r="B38"/>
    </row>
    <row r="39" spans="1:2" x14ac:dyDescent="0.25">
      <c r="A39" s="1">
        <v>45524</v>
      </c>
      <c r="B39"/>
    </row>
    <row r="40" spans="1:2" x14ac:dyDescent="0.25">
      <c r="A40" s="1">
        <v>45493</v>
      </c>
      <c r="B40"/>
    </row>
    <row r="41" spans="1:2" x14ac:dyDescent="0.25">
      <c r="A41" s="1">
        <v>45463</v>
      </c>
      <c r="B41"/>
    </row>
    <row r="42" spans="1:2" x14ac:dyDescent="0.25">
      <c r="A42" s="1">
        <v>45432</v>
      </c>
      <c r="B42"/>
    </row>
    <row r="43" spans="1:2" x14ac:dyDescent="0.25">
      <c r="A43" s="1">
        <v>45402</v>
      </c>
      <c r="B43"/>
    </row>
    <row r="44" spans="1:2" x14ac:dyDescent="0.25">
      <c r="A44" s="1">
        <v>45371</v>
      </c>
      <c r="B44"/>
    </row>
    <row r="45" spans="1:2" x14ac:dyDescent="0.25">
      <c r="A45" s="1">
        <v>45342</v>
      </c>
      <c r="B45"/>
    </row>
    <row r="46" spans="1:2" x14ac:dyDescent="0.25">
      <c r="A46" s="1">
        <v>45311</v>
      </c>
      <c r="B46"/>
    </row>
    <row r="47" spans="1:2" x14ac:dyDescent="0.25">
      <c r="A47" s="1">
        <v>45645</v>
      </c>
      <c r="B47"/>
    </row>
    <row r="48" spans="1:2" x14ac:dyDescent="0.25">
      <c r="A48" s="1">
        <v>45615</v>
      </c>
      <c r="B48"/>
    </row>
    <row r="49" spans="1:2" x14ac:dyDescent="0.25">
      <c r="A49" s="1">
        <v>45584</v>
      </c>
      <c r="B49"/>
    </row>
    <row r="50" spans="1:2" x14ac:dyDescent="0.25">
      <c r="A50" s="1">
        <v>45554</v>
      </c>
      <c r="B50"/>
    </row>
    <row r="51" spans="1:2" x14ac:dyDescent="0.25">
      <c r="A51" s="1">
        <v>45523</v>
      </c>
      <c r="B51"/>
    </row>
    <row r="52" spans="1:2" x14ac:dyDescent="0.25">
      <c r="A52" s="1">
        <v>45492</v>
      </c>
      <c r="B52"/>
    </row>
    <row r="53" spans="1:2" x14ac:dyDescent="0.25">
      <c r="A53" s="1">
        <v>45462</v>
      </c>
      <c r="B53"/>
    </row>
    <row r="54" spans="1:2" x14ac:dyDescent="0.25">
      <c r="A54" s="1">
        <v>45431</v>
      </c>
      <c r="B54"/>
    </row>
    <row r="55" spans="1:2" x14ac:dyDescent="0.25">
      <c r="A55" s="1">
        <v>45401</v>
      </c>
      <c r="B55"/>
    </row>
    <row r="56" spans="1:2" x14ac:dyDescent="0.25">
      <c r="A56" s="1">
        <v>45370</v>
      </c>
      <c r="B56"/>
    </row>
    <row r="57" spans="1:2" x14ac:dyDescent="0.25">
      <c r="A57" s="1">
        <v>45341</v>
      </c>
      <c r="B57"/>
    </row>
    <row r="58" spans="1:2" x14ac:dyDescent="0.25">
      <c r="A58" s="1">
        <v>45310</v>
      </c>
      <c r="B58"/>
    </row>
    <row r="59" spans="1:2" x14ac:dyDescent="0.25">
      <c r="A59" s="1">
        <v>45644</v>
      </c>
      <c r="B59"/>
    </row>
    <row r="60" spans="1:2" x14ac:dyDescent="0.25">
      <c r="A60" s="1">
        <v>45614</v>
      </c>
      <c r="B60"/>
    </row>
    <row r="61" spans="1:2" x14ac:dyDescent="0.25">
      <c r="A61" s="1">
        <v>45583</v>
      </c>
      <c r="B61"/>
    </row>
    <row r="62" spans="1:2" x14ac:dyDescent="0.25">
      <c r="A62" s="1">
        <v>45553</v>
      </c>
      <c r="B62"/>
    </row>
    <row r="63" spans="1:2" x14ac:dyDescent="0.25">
      <c r="A63" s="1">
        <v>45522</v>
      </c>
      <c r="B63"/>
    </row>
    <row r="64" spans="1:2" x14ac:dyDescent="0.25">
      <c r="A64" s="1">
        <v>45491</v>
      </c>
      <c r="B64"/>
    </row>
    <row r="65" spans="1:2" x14ac:dyDescent="0.25">
      <c r="A65" s="1">
        <v>45461</v>
      </c>
      <c r="B65"/>
    </row>
    <row r="66" spans="1:2" x14ac:dyDescent="0.25">
      <c r="A66" s="1">
        <v>45430</v>
      </c>
      <c r="B66"/>
    </row>
    <row r="67" spans="1:2" x14ac:dyDescent="0.25">
      <c r="A67" s="1">
        <v>45400</v>
      </c>
      <c r="B67"/>
    </row>
    <row r="68" spans="1:2" x14ac:dyDescent="0.25">
      <c r="A68" s="1">
        <v>45369</v>
      </c>
      <c r="B68"/>
    </row>
    <row r="69" spans="1:2" x14ac:dyDescent="0.25">
      <c r="A69" s="1">
        <v>45340</v>
      </c>
      <c r="B69"/>
    </row>
    <row r="70" spans="1:2" x14ac:dyDescent="0.25">
      <c r="A70" s="1">
        <v>45309</v>
      </c>
      <c r="B70"/>
    </row>
    <row r="71" spans="1:2" x14ac:dyDescent="0.25">
      <c r="A71" s="1">
        <v>45643</v>
      </c>
      <c r="B71"/>
    </row>
    <row r="72" spans="1:2" x14ac:dyDescent="0.25">
      <c r="A72" s="1">
        <v>45613</v>
      </c>
      <c r="B72"/>
    </row>
    <row r="73" spans="1:2" x14ac:dyDescent="0.25">
      <c r="A73" s="1">
        <v>45582</v>
      </c>
      <c r="B73"/>
    </row>
    <row r="74" spans="1:2" x14ac:dyDescent="0.25">
      <c r="A74" s="1">
        <v>45552</v>
      </c>
      <c r="B74"/>
    </row>
    <row r="75" spans="1:2" x14ac:dyDescent="0.25">
      <c r="A75" s="1">
        <v>45521</v>
      </c>
      <c r="B75"/>
    </row>
    <row r="76" spans="1:2" x14ac:dyDescent="0.25">
      <c r="A76" s="1">
        <v>45490</v>
      </c>
      <c r="B76"/>
    </row>
    <row r="77" spans="1:2" x14ac:dyDescent="0.25">
      <c r="A77" s="1">
        <v>45460</v>
      </c>
      <c r="B77"/>
    </row>
    <row r="78" spans="1:2" x14ac:dyDescent="0.25">
      <c r="A78" s="1">
        <v>45429</v>
      </c>
      <c r="B78"/>
    </row>
    <row r="79" spans="1:2" x14ac:dyDescent="0.25">
      <c r="A79" s="1">
        <v>45399</v>
      </c>
      <c r="B79"/>
    </row>
    <row r="80" spans="1:2" x14ac:dyDescent="0.25">
      <c r="A80" s="1">
        <v>45368</v>
      </c>
      <c r="B80"/>
    </row>
    <row r="81" spans="1:2" x14ac:dyDescent="0.25">
      <c r="A81" s="1">
        <v>45339</v>
      </c>
      <c r="B81"/>
    </row>
    <row r="82" spans="1:2" x14ac:dyDescent="0.25">
      <c r="A82" s="1">
        <v>45308</v>
      </c>
      <c r="B82"/>
    </row>
    <row r="83" spans="1:2" x14ac:dyDescent="0.25">
      <c r="A83" s="1">
        <v>45642</v>
      </c>
      <c r="B83"/>
    </row>
    <row r="84" spans="1:2" x14ac:dyDescent="0.25">
      <c r="A84" s="1">
        <v>45612</v>
      </c>
      <c r="B84"/>
    </row>
    <row r="85" spans="1:2" x14ac:dyDescent="0.25">
      <c r="A85" s="1">
        <v>45581</v>
      </c>
      <c r="B85"/>
    </row>
    <row r="86" spans="1:2" x14ac:dyDescent="0.25">
      <c r="A86" s="1">
        <v>45551</v>
      </c>
      <c r="B86"/>
    </row>
    <row r="87" spans="1:2" x14ac:dyDescent="0.25">
      <c r="A87" s="1">
        <v>45520</v>
      </c>
      <c r="B87"/>
    </row>
    <row r="88" spans="1:2" x14ac:dyDescent="0.25">
      <c r="A88" s="1">
        <v>45489</v>
      </c>
      <c r="B88"/>
    </row>
    <row r="89" spans="1:2" x14ac:dyDescent="0.25">
      <c r="A89" s="1">
        <v>45459</v>
      </c>
      <c r="B89"/>
    </row>
    <row r="90" spans="1:2" x14ac:dyDescent="0.25">
      <c r="A90" s="1">
        <v>45428</v>
      </c>
      <c r="B90"/>
    </row>
    <row r="91" spans="1:2" x14ac:dyDescent="0.25">
      <c r="A91" s="1">
        <v>45398</v>
      </c>
      <c r="B91"/>
    </row>
    <row r="92" spans="1:2" x14ac:dyDescent="0.25">
      <c r="A92" s="1">
        <v>45367</v>
      </c>
      <c r="B92"/>
    </row>
    <row r="93" spans="1:2" x14ac:dyDescent="0.25">
      <c r="A93" s="1">
        <v>45338</v>
      </c>
      <c r="B93"/>
    </row>
    <row r="94" spans="1:2" x14ac:dyDescent="0.25">
      <c r="A94" s="1">
        <v>45307</v>
      </c>
      <c r="B94"/>
    </row>
    <row r="95" spans="1:2" x14ac:dyDescent="0.25">
      <c r="A95" s="1">
        <v>45641</v>
      </c>
      <c r="B95"/>
    </row>
    <row r="96" spans="1:2" x14ac:dyDescent="0.25">
      <c r="A96" s="1">
        <v>45611</v>
      </c>
      <c r="B96"/>
    </row>
    <row r="97" spans="1:2" x14ac:dyDescent="0.25">
      <c r="A97" s="1">
        <v>45580</v>
      </c>
      <c r="B97"/>
    </row>
    <row r="98" spans="1:2" x14ac:dyDescent="0.25">
      <c r="A98" s="1">
        <v>45550</v>
      </c>
      <c r="B98"/>
    </row>
    <row r="99" spans="1:2" x14ac:dyDescent="0.25">
      <c r="A99" s="1">
        <v>45519</v>
      </c>
      <c r="B99"/>
    </row>
    <row r="100" spans="1:2" x14ac:dyDescent="0.25">
      <c r="A100" s="1">
        <v>45488</v>
      </c>
      <c r="B100"/>
    </row>
    <row r="101" spans="1:2" x14ac:dyDescent="0.25">
      <c r="A101" s="1">
        <v>45458</v>
      </c>
      <c r="B101"/>
    </row>
    <row r="102" spans="1:2" x14ac:dyDescent="0.25">
      <c r="A102" s="1">
        <v>45427</v>
      </c>
      <c r="B102"/>
    </row>
    <row r="103" spans="1:2" x14ac:dyDescent="0.25">
      <c r="A103" s="1">
        <v>45397</v>
      </c>
      <c r="B103"/>
    </row>
    <row r="104" spans="1:2" x14ac:dyDescent="0.25">
      <c r="A104" s="1">
        <v>45366</v>
      </c>
      <c r="B104"/>
    </row>
    <row r="105" spans="1:2" x14ac:dyDescent="0.25">
      <c r="A105" s="1">
        <v>45337</v>
      </c>
      <c r="B105"/>
    </row>
    <row r="106" spans="1:2" x14ac:dyDescent="0.25">
      <c r="A106" s="1">
        <v>45306</v>
      </c>
      <c r="B106"/>
    </row>
    <row r="107" spans="1:2" x14ac:dyDescent="0.25">
      <c r="A107" s="1">
        <v>45640</v>
      </c>
      <c r="B107"/>
    </row>
    <row r="108" spans="1:2" x14ac:dyDescent="0.25">
      <c r="A108" s="1">
        <v>45610</v>
      </c>
      <c r="B108"/>
    </row>
    <row r="109" spans="1:2" x14ac:dyDescent="0.25">
      <c r="A109" s="1">
        <v>45579</v>
      </c>
      <c r="B109"/>
    </row>
    <row r="110" spans="1:2" x14ac:dyDescent="0.25">
      <c r="A110" s="1">
        <v>45549</v>
      </c>
      <c r="B110"/>
    </row>
    <row r="111" spans="1:2" x14ac:dyDescent="0.25">
      <c r="A111" s="1">
        <v>45518</v>
      </c>
      <c r="B111"/>
    </row>
    <row r="112" spans="1:2" x14ac:dyDescent="0.25">
      <c r="A112" s="1">
        <v>45487</v>
      </c>
      <c r="B112"/>
    </row>
    <row r="113" spans="1:2" x14ac:dyDescent="0.25">
      <c r="A113" s="1">
        <v>45457</v>
      </c>
      <c r="B113"/>
    </row>
    <row r="114" spans="1:2" x14ac:dyDescent="0.25">
      <c r="A114" s="1">
        <v>45426</v>
      </c>
      <c r="B114"/>
    </row>
    <row r="115" spans="1:2" x14ac:dyDescent="0.25">
      <c r="A115" s="1">
        <v>45396</v>
      </c>
      <c r="B115"/>
    </row>
    <row r="116" spans="1:2" x14ac:dyDescent="0.25">
      <c r="A116" s="1">
        <v>45365</v>
      </c>
      <c r="B116"/>
    </row>
    <row r="117" spans="1:2" x14ac:dyDescent="0.25">
      <c r="A117" s="1">
        <v>45336</v>
      </c>
      <c r="B117"/>
    </row>
    <row r="118" spans="1:2" x14ac:dyDescent="0.25">
      <c r="A118" s="1">
        <v>45305</v>
      </c>
      <c r="B118"/>
    </row>
    <row r="119" spans="1:2" x14ac:dyDescent="0.25">
      <c r="A119" s="1">
        <v>45639</v>
      </c>
      <c r="B119"/>
    </row>
    <row r="120" spans="1:2" x14ac:dyDescent="0.25">
      <c r="A120" s="1">
        <v>45609</v>
      </c>
      <c r="B120"/>
    </row>
    <row r="121" spans="1:2" x14ac:dyDescent="0.25">
      <c r="A121" s="1">
        <v>45578</v>
      </c>
      <c r="B121"/>
    </row>
    <row r="122" spans="1:2" x14ac:dyDescent="0.25">
      <c r="A122" s="1">
        <v>45548</v>
      </c>
      <c r="B122"/>
    </row>
    <row r="123" spans="1:2" x14ac:dyDescent="0.25">
      <c r="A123" s="1">
        <v>45517</v>
      </c>
      <c r="B123"/>
    </row>
    <row r="124" spans="1:2" x14ac:dyDescent="0.25">
      <c r="A124" s="1">
        <v>45486</v>
      </c>
      <c r="B124"/>
    </row>
    <row r="125" spans="1:2" x14ac:dyDescent="0.25">
      <c r="A125" s="1">
        <v>45456</v>
      </c>
      <c r="B125"/>
    </row>
    <row r="126" spans="1:2" x14ac:dyDescent="0.25">
      <c r="A126" s="1">
        <v>45425</v>
      </c>
      <c r="B126"/>
    </row>
    <row r="127" spans="1:2" x14ac:dyDescent="0.25">
      <c r="A127" s="1">
        <v>45395</v>
      </c>
      <c r="B127"/>
    </row>
    <row r="128" spans="1:2" x14ac:dyDescent="0.25">
      <c r="A128" s="1">
        <v>45364</v>
      </c>
      <c r="B128"/>
    </row>
    <row r="129" spans="1:2" x14ac:dyDescent="0.25">
      <c r="A129" s="1">
        <v>45335</v>
      </c>
      <c r="B129"/>
    </row>
    <row r="130" spans="1:2" x14ac:dyDescent="0.25">
      <c r="A130" s="1">
        <v>45304</v>
      </c>
      <c r="B130"/>
    </row>
    <row r="131" spans="1:2" x14ac:dyDescent="0.25">
      <c r="A131" s="1">
        <v>45638</v>
      </c>
      <c r="B131"/>
    </row>
    <row r="132" spans="1:2" x14ac:dyDescent="0.25">
      <c r="A132" s="1">
        <v>45608</v>
      </c>
      <c r="B132"/>
    </row>
    <row r="133" spans="1:2" x14ac:dyDescent="0.25">
      <c r="A133" s="1">
        <v>45577</v>
      </c>
      <c r="B133"/>
    </row>
    <row r="134" spans="1:2" x14ac:dyDescent="0.25">
      <c r="A134" s="1">
        <v>45547</v>
      </c>
      <c r="B134"/>
    </row>
    <row r="135" spans="1:2" x14ac:dyDescent="0.25">
      <c r="A135" s="1">
        <v>45516</v>
      </c>
      <c r="B135"/>
    </row>
    <row r="136" spans="1:2" x14ac:dyDescent="0.25">
      <c r="A136" s="1">
        <v>45485</v>
      </c>
      <c r="B136"/>
    </row>
    <row r="137" spans="1:2" x14ac:dyDescent="0.25">
      <c r="A137" s="1">
        <v>45455</v>
      </c>
      <c r="B137"/>
    </row>
    <row r="138" spans="1:2" x14ac:dyDescent="0.25">
      <c r="A138" s="1">
        <v>45424</v>
      </c>
      <c r="B138"/>
    </row>
    <row r="139" spans="1:2" x14ac:dyDescent="0.25">
      <c r="A139" s="1">
        <v>45394</v>
      </c>
      <c r="B139"/>
    </row>
    <row r="140" spans="1:2" x14ac:dyDescent="0.25">
      <c r="A140" s="1">
        <v>45363</v>
      </c>
      <c r="B140"/>
    </row>
    <row r="141" spans="1:2" x14ac:dyDescent="0.25">
      <c r="A141" s="1">
        <v>45334</v>
      </c>
      <c r="B141"/>
    </row>
    <row r="142" spans="1:2" x14ac:dyDescent="0.25">
      <c r="A142" s="1">
        <v>45303</v>
      </c>
      <c r="B142"/>
    </row>
    <row r="143" spans="1:2" x14ac:dyDescent="0.25">
      <c r="A143" s="1">
        <v>45637</v>
      </c>
      <c r="B143"/>
    </row>
    <row r="144" spans="1:2" x14ac:dyDescent="0.25">
      <c r="A144" s="1">
        <v>45607</v>
      </c>
      <c r="B144"/>
    </row>
    <row r="145" spans="1:2" x14ac:dyDescent="0.25">
      <c r="A145" s="1">
        <v>45576</v>
      </c>
      <c r="B145"/>
    </row>
    <row r="146" spans="1:2" x14ac:dyDescent="0.25">
      <c r="A146" s="1">
        <v>45546</v>
      </c>
      <c r="B146"/>
    </row>
    <row r="147" spans="1:2" x14ac:dyDescent="0.25">
      <c r="A147" s="1">
        <v>45515</v>
      </c>
      <c r="B147"/>
    </row>
    <row r="148" spans="1:2" x14ac:dyDescent="0.25">
      <c r="A148" s="1">
        <v>45484</v>
      </c>
      <c r="B148"/>
    </row>
    <row r="149" spans="1:2" x14ac:dyDescent="0.25">
      <c r="A149" s="1">
        <v>45454</v>
      </c>
      <c r="B149"/>
    </row>
    <row r="150" spans="1:2" x14ac:dyDescent="0.25">
      <c r="A150" s="1">
        <v>45423</v>
      </c>
      <c r="B150"/>
    </row>
    <row r="151" spans="1:2" x14ac:dyDescent="0.25">
      <c r="A151" s="1">
        <v>45393</v>
      </c>
      <c r="B151"/>
    </row>
    <row r="152" spans="1:2" x14ac:dyDescent="0.25">
      <c r="A152" s="1">
        <v>45362</v>
      </c>
      <c r="B152"/>
    </row>
    <row r="153" spans="1:2" x14ac:dyDescent="0.25">
      <c r="A153" s="1">
        <v>45333</v>
      </c>
      <c r="B153"/>
    </row>
    <row r="154" spans="1:2" x14ac:dyDescent="0.25">
      <c r="A154" s="1">
        <v>45302</v>
      </c>
      <c r="B154"/>
    </row>
    <row r="155" spans="1:2" x14ac:dyDescent="0.25">
      <c r="A155" s="1">
        <v>45636</v>
      </c>
      <c r="B155"/>
    </row>
    <row r="156" spans="1:2" x14ac:dyDescent="0.25">
      <c r="A156" s="1">
        <v>45606</v>
      </c>
      <c r="B156"/>
    </row>
    <row r="157" spans="1:2" x14ac:dyDescent="0.25">
      <c r="A157" s="1">
        <v>45575</v>
      </c>
      <c r="B157"/>
    </row>
    <row r="158" spans="1:2" x14ac:dyDescent="0.25">
      <c r="A158" s="1">
        <v>45545</v>
      </c>
      <c r="B158"/>
    </row>
    <row r="159" spans="1:2" x14ac:dyDescent="0.25">
      <c r="A159" s="1">
        <v>45514</v>
      </c>
      <c r="B159"/>
    </row>
    <row r="160" spans="1:2" x14ac:dyDescent="0.25">
      <c r="A160" s="1">
        <v>45483</v>
      </c>
      <c r="B160"/>
    </row>
    <row r="161" spans="1:2" x14ac:dyDescent="0.25">
      <c r="A161" s="1">
        <v>45453</v>
      </c>
      <c r="B161"/>
    </row>
    <row r="162" spans="1:2" x14ac:dyDescent="0.25">
      <c r="A162" s="1">
        <v>45422</v>
      </c>
      <c r="B162"/>
    </row>
    <row r="163" spans="1:2" x14ac:dyDescent="0.25">
      <c r="A163" s="1">
        <v>45392</v>
      </c>
      <c r="B163"/>
    </row>
    <row r="164" spans="1:2" x14ac:dyDescent="0.25">
      <c r="A164" s="1">
        <v>45361</v>
      </c>
      <c r="B164"/>
    </row>
    <row r="165" spans="1:2" x14ac:dyDescent="0.25">
      <c r="A165" s="1">
        <v>45332</v>
      </c>
      <c r="B165"/>
    </row>
    <row r="166" spans="1:2" x14ac:dyDescent="0.25">
      <c r="A166" s="1">
        <v>45301</v>
      </c>
      <c r="B166"/>
    </row>
    <row r="167" spans="1:2" x14ac:dyDescent="0.25">
      <c r="A167" s="1">
        <v>45635</v>
      </c>
      <c r="B167"/>
    </row>
    <row r="168" spans="1:2" x14ac:dyDescent="0.25">
      <c r="A168" s="1">
        <v>45605</v>
      </c>
      <c r="B168"/>
    </row>
    <row r="169" spans="1:2" x14ac:dyDescent="0.25">
      <c r="A169" s="1">
        <v>45574</v>
      </c>
      <c r="B169"/>
    </row>
    <row r="170" spans="1:2" x14ac:dyDescent="0.25">
      <c r="A170" s="1">
        <v>45544</v>
      </c>
      <c r="B170"/>
    </row>
    <row r="171" spans="1:2" x14ac:dyDescent="0.25">
      <c r="A171" s="1">
        <v>45513</v>
      </c>
      <c r="B171"/>
    </row>
    <row r="172" spans="1:2" x14ac:dyDescent="0.25">
      <c r="A172" s="1">
        <v>45482</v>
      </c>
      <c r="B172"/>
    </row>
    <row r="173" spans="1:2" x14ac:dyDescent="0.25">
      <c r="A173" s="1">
        <v>45452</v>
      </c>
      <c r="B173"/>
    </row>
    <row r="174" spans="1:2" x14ac:dyDescent="0.25">
      <c r="A174" s="1">
        <v>45421</v>
      </c>
      <c r="B174"/>
    </row>
    <row r="175" spans="1:2" x14ac:dyDescent="0.25">
      <c r="A175" s="1">
        <v>45391</v>
      </c>
      <c r="B175"/>
    </row>
    <row r="176" spans="1:2" x14ac:dyDescent="0.25">
      <c r="A176" s="1">
        <v>45360</v>
      </c>
      <c r="B176"/>
    </row>
    <row r="177" spans="1:2" x14ac:dyDescent="0.25">
      <c r="A177" s="1">
        <v>45331</v>
      </c>
      <c r="B177"/>
    </row>
    <row r="178" spans="1:2" x14ac:dyDescent="0.25">
      <c r="A178" s="1">
        <v>45300</v>
      </c>
      <c r="B178"/>
    </row>
    <row r="179" spans="1:2" x14ac:dyDescent="0.25">
      <c r="A179" s="1">
        <v>45634</v>
      </c>
      <c r="B179"/>
    </row>
    <row r="180" spans="1:2" x14ac:dyDescent="0.25">
      <c r="A180" s="1">
        <v>45604</v>
      </c>
      <c r="B180"/>
    </row>
    <row r="181" spans="1:2" x14ac:dyDescent="0.25">
      <c r="A181" s="1">
        <v>45573</v>
      </c>
      <c r="B181"/>
    </row>
    <row r="182" spans="1:2" x14ac:dyDescent="0.25">
      <c r="A182" s="1">
        <v>45543</v>
      </c>
      <c r="B182"/>
    </row>
    <row r="183" spans="1:2" x14ac:dyDescent="0.25">
      <c r="A183" s="1">
        <v>45512</v>
      </c>
      <c r="B183"/>
    </row>
    <row r="184" spans="1:2" x14ac:dyDescent="0.25">
      <c r="A184" s="1">
        <v>45481</v>
      </c>
      <c r="B184"/>
    </row>
    <row r="185" spans="1:2" x14ac:dyDescent="0.25">
      <c r="A185" s="1">
        <v>45451</v>
      </c>
      <c r="B185"/>
    </row>
    <row r="186" spans="1:2" x14ac:dyDescent="0.25">
      <c r="A186" s="1">
        <v>45420</v>
      </c>
      <c r="B186"/>
    </row>
    <row r="187" spans="1:2" x14ac:dyDescent="0.25">
      <c r="A187" s="1">
        <v>45390</v>
      </c>
      <c r="B187"/>
    </row>
    <row r="188" spans="1:2" x14ac:dyDescent="0.25">
      <c r="A188" s="1">
        <v>45359</v>
      </c>
      <c r="B188"/>
    </row>
    <row r="189" spans="1:2" x14ac:dyDescent="0.25">
      <c r="A189" s="1">
        <v>45330</v>
      </c>
      <c r="B189"/>
    </row>
    <row r="190" spans="1:2" x14ac:dyDescent="0.25">
      <c r="A190" s="1">
        <v>45299</v>
      </c>
      <c r="B190"/>
    </row>
    <row r="191" spans="1:2" x14ac:dyDescent="0.25">
      <c r="A191" s="1">
        <v>45633</v>
      </c>
      <c r="B191"/>
    </row>
    <row r="192" spans="1:2" x14ac:dyDescent="0.25">
      <c r="A192" s="1">
        <v>45603</v>
      </c>
      <c r="B192"/>
    </row>
    <row r="193" spans="1:2" x14ac:dyDescent="0.25">
      <c r="A193" s="1">
        <v>45572</v>
      </c>
      <c r="B193"/>
    </row>
    <row r="194" spans="1:2" x14ac:dyDescent="0.25">
      <c r="A194" s="1">
        <v>45542</v>
      </c>
      <c r="B194"/>
    </row>
    <row r="195" spans="1:2" x14ac:dyDescent="0.25">
      <c r="A195" s="1">
        <v>45511</v>
      </c>
      <c r="B195"/>
    </row>
    <row r="196" spans="1:2" x14ac:dyDescent="0.25">
      <c r="A196" s="1">
        <v>45480</v>
      </c>
      <c r="B196"/>
    </row>
    <row r="197" spans="1:2" x14ac:dyDescent="0.25">
      <c r="A197" s="1">
        <v>45450</v>
      </c>
      <c r="B197"/>
    </row>
    <row r="198" spans="1:2" x14ac:dyDescent="0.25">
      <c r="A198" s="1">
        <v>45419</v>
      </c>
      <c r="B198"/>
    </row>
    <row r="199" spans="1:2" x14ac:dyDescent="0.25">
      <c r="A199" s="1">
        <v>45389</v>
      </c>
      <c r="B199"/>
    </row>
    <row r="200" spans="1:2" x14ac:dyDescent="0.25">
      <c r="A200" s="1">
        <v>45358</v>
      </c>
      <c r="B200"/>
    </row>
    <row r="201" spans="1:2" x14ac:dyDescent="0.25">
      <c r="A201" s="1">
        <v>45329</v>
      </c>
      <c r="B201"/>
    </row>
    <row r="202" spans="1:2" x14ac:dyDescent="0.25">
      <c r="A202" s="1">
        <v>45298</v>
      </c>
      <c r="B202"/>
    </row>
    <row r="203" spans="1:2" x14ac:dyDescent="0.25">
      <c r="A203" s="1">
        <v>45632</v>
      </c>
      <c r="B203"/>
    </row>
    <row r="204" spans="1:2" x14ac:dyDescent="0.25">
      <c r="A204" s="1">
        <v>45602</v>
      </c>
      <c r="B204"/>
    </row>
    <row r="205" spans="1:2" x14ac:dyDescent="0.25">
      <c r="A205" s="1">
        <v>45571</v>
      </c>
      <c r="B205"/>
    </row>
    <row r="206" spans="1:2" x14ac:dyDescent="0.25">
      <c r="A206" s="1">
        <v>45541</v>
      </c>
      <c r="B206"/>
    </row>
    <row r="207" spans="1:2" x14ac:dyDescent="0.25">
      <c r="A207" s="1">
        <v>45510</v>
      </c>
      <c r="B207"/>
    </row>
    <row r="208" spans="1:2" x14ac:dyDescent="0.25">
      <c r="A208" s="1">
        <v>45479</v>
      </c>
      <c r="B208"/>
    </row>
    <row r="209" spans="1:2" x14ac:dyDescent="0.25">
      <c r="A209" s="1">
        <v>45449</v>
      </c>
      <c r="B209"/>
    </row>
    <row r="210" spans="1:2" x14ac:dyDescent="0.25">
      <c r="A210" s="1">
        <v>45418</v>
      </c>
      <c r="B210"/>
    </row>
    <row r="211" spans="1:2" x14ac:dyDescent="0.25">
      <c r="A211" s="1">
        <v>45388</v>
      </c>
      <c r="B211"/>
    </row>
    <row r="212" spans="1:2" x14ac:dyDescent="0.25">
      <c r="A212" s="1">
        <v>45357</v>
      </c>
      <c r="B212"/>
    </row>
    <row r="213" spans="1:2" x14ac:dyDescent="0.25">
      <c r="A213" s="1">
        <v>45328</v>
      </c>
      <c r="B213"/>
    </row>
    <row r="214" spans="1:2" x14ac:dyDescent="0.25">
      <c r="A214" s="1">
        <v>45297</v>
      </c>
      <c r="B214"/>
    </row>
    <row r="215" spans="1:2" x14ac:dyDescent="0.25">
      <c r="A215" s="1">
        <v>45631</v>
      </c>
      <c r="B215"/>
    </row>
    <row r="216" spans="1:2" x14ac:dyDescent="0.25">
      <c r="A216" s="1">
        <v>45601</v>
      </c>
      <c r="B216"/>
    </row>
    <row r="217" spans="1:2" x14ac:dyDescent="0.25">
      <c r="A217" s="1">
        <v>45570</v>
      </c>
      <c r="B217"/>
    </row>
    <row r="218" spans="1:2" x14ac:dyDescent="0.25">
      <c r="A218" s="1">
        <v>45540</v>
      </c>
      <c r="B218"/>
    </row>
    <row r="219" spans="1:2" x14ac:dyDescent="0.25">
      <c r="A219" s="1">
        <v>45509</v>
      </c>
      <c r="B219"/>
    </row>
    <row r="220" spans="1:2" x14ac:dyDescent="0.25">
      <c r="A220" s="1">
        <v>45478</v>
      </c>
      <c r="B220"/>
    </row>
    <row r="221" spans="1:2" x14ac:dyDescent="0.25">
      <c r="A221" s="1">
        <v>45448</v>
      </c>
      <c r="B221"/>
    </row>
    <row r="222" spans="1:2" x14ac:dyDescent="0.25">
      <c r="A222" s="1">
        <v>45417</v>
      </c>
      <c r="B222"/>
    </row>
    <row r="223" spans="1:2" x14ac:dyDescent="0.25">
      <c r="A223" s="1">
        <v>45387</v>
      </c>
      <c r="B223"/>
    </row>
    <row r="224" spans="1:2" x14ac:dyDescent="0.25">
      <c r="A224" s="1">
        <v>45356</v>
      </c>
      <c r="B224"/>
    </row>
    <row r="225" spans="1:2" x14ac:dyDescent="0.25">
      <c r="A225" s="1">
        <v>45327</v>
      </c>
      <c r="B225"/>
    </row>
    <row r="226" spans="1:2" x14ac:dyDescent="0.25">
      <c r="A226" s="1">
        <v>45296</v>
      </c>
      <c r="B226"/>
    </row>
    <row r="227" spans="1:2" x14ac:dyDescent="0.25">
      <c r="A227" s="1">
        <v>45630</v>
      </c>
      <c r="B227"/>
    </row>
    <row r="228" spans="1:2" x14ac:dyDescent="0.25">
      <c r="A228" s="1">
        <v>45600</v>
      </c>
      <c r="B228"/>
    </row>
    <row r="229" spans="1:2" x14ac:dyDescent="0.25">
      <c r="A229" s="1">
        <v>45569</v>
      </c>
      <c r="B229"/>
    </row>
    <row r="230" spans="1:2" x14ac:dyDescent="0.25">
      <c r="A230" s="1">
        <v>45539</v>
      </c>
      <c r="B230"/>
    </row>
    <row r="231" spans="1:2" x14ac:dyDescent="0.25">
      <c r="A231" s="1">
        <v>45508</v>
      </c>
      <c r="B231"/>
    </row>
    <row r="232" spans="1:2" x14ac:dyDescent="0.25">
      <c r="A232" s="1">
        <v>45477</v>
      </c>
      <c r="B232"/>
    </row>
    <row r="233" spans="1:2" x14ac:dyDescent="0.25">
      <c r="A233" s="1">
        <v>45447</v>
      </c>
      <c r="B233"/>
    </row>
    <row r="234" spans="1:2" x14ac:dyDescent="0.25">
      <c r="A234" s="1">
        <v>45416</v>
      </c>
      <c r="B234"/>
    </row>
    <row r="235" spans="1:2" x14ac:dyDescent="0.25">
      <c r="A235" s="1">
        <v>45386</v>
      </c>
      <c r="B235"/>
    </row>
    <row r="236" spans="1:2" x14ac:dyDescent="0.25">
      <c r="A236" s="1">
        <v>45355</v>
      </c>
      <c r="B236"/>
    </row>
    <row r="237" spans="1:2" x14ac:dyDescent="0.25">
      <c r="A237" s="1">
        <v>45326</v>
      </c>
      <c r="B237"/>
    </row>
    <row r="238" spans="1:2" x14ac:dyDescent="0.25">
      <c r="A238" s="1">
        <v>45295</v>
      </c>
      <c r="B238"/>
    </row>
    <row r="239" spans="1:2" x14ac:dyDescent="0.25">
      <c r="A239" s="1">
        <v>45629</v>
      </c>
      <c r="B239"/>
    </row>
    <row r="240" spans="1:2" x14ac:dyDescent="0.25">
      <c r="A240" s="1">
        <v>45599</v>
      </c>
      <c r="B240"/>
    </row>
    <row r="241" spans="1:2" x14ac:dyDescent="0.25">
      <c r="A241" s="1">
        <v>45568</v>
      </c>
      <c r="B241"/>
    </row>
    <row r="242" spans="1:2" x14ac:dyDescent="0.25">
      <c r="A242" s="1">
        <v>45538</v>
      </c>
      <c r="B242"/>
    </row>
    <row r="243" spans="1:2" x14ac:dyDescent="0.25">
      <c r="A243" s="1">
        <v>45507</v>
      </c>
      <c r="B243"/>
    </row>
    <row r="244" spans="1:2" x14ac:dyDescent="0.25">
      <c r="A244" s="1">
        <v>45476</v>
      </c>
      <c r="B244"/>
    </row>
    <row r="245" spans="1:2" x14ac:dyDescent="0.25">
      <c r="A245" s="1">
        <v>45446</v>
      </c>
      <c r="B245"/>
    </row>
    <row r="246" spans="1:2" x14ac:dyDescent="0.25">
      <c r="A246" s="1">
        <v>45415</v>
      </c>
      <c r="B246"/>
    </row>
    <row r="247" spans="1:2" x14ac:dyDescent="0.25">
      <c r="A247" s="1">
        <v>45385</v>
      </c>
      <c r="B247"/>
    </row>
    <row r="248" spans="1:2" x14ac:dyDescent="0.25">
      <c r="A248" s="1">
        <v>45354</v>
      </c>
      <c r="B248"/>
    </row>
    <row r="249" spans="1:2" x14ac:dyDescent="0.25">
      <c r="A249" s="1">
        <v>45325</v>
      </c>
      <c r="B249"/>
    </row>
    <row r="250" spans="1:2" x14ac:dyDescent="0.25">
      <c r="A250" s="1">
        <v>45294</v>
      </c>
      <c r="B250"/>
    </row>
    <row r="251" spans="1:2" x14ac:dyDescent="0.25">
      <c r="A251" s="1">
        <v>45628</v>
      </c>
      <c r="B251"/>
    </row>
    <row r="252" spans="1:2" x14ac:dyDescent="0.25">
      <c r="A252" s="1">
        <v>45598</v>
      </c>
      <c r="B252"/>
    </row>
    <row r="253" spans="1:2" x14ac:dyDescent="0.25">
      <c r="A253" s="1">
        <v>45567</v>
      </c>
      <c r="B253"/>
    </row>
    <row r="254" spans="1:2" x14ac:dyDescent="0.25">
      <c r="A254" s="1">
        <v>45537</v>
      </c>
      <c r="B254"/>
    </row>
    <row r="255" spans="1:2" x14ac:dyDescent="0.25">
      <c r="A255" s="1">
        <v>45506</v>
      </c>
      <c r="B255"/>
    </row>
    <row r="256" spans="1:2" x14ac:dyDescent="0.25">
      <c r="A256" s="1">
        <v>45475</v>
      </c>
      <c r="B256"/>
    </row>
    <row r="257" spans="1:2" x14ac:dyDescent="0.25">
      <c r="A257" s="1">
        <v>45445</v>
      </c>
      <c r="B257"/>
    </row>
    <row r="258" spans="1:2" x14ac:dyDescent="0.25">
      <c r="A258" s="1">
        <v>45414</v>
      </c>
      <c r="B258"/>
    </row>
    <row r="259" spans="1:2" x14ac:dyDescent="0.25">
      <c r="A259" s="1">
        <v>45384</v>
      </c>
      <c r="B259"/>
    </row>
    <row r="260" spans="1:2" x14ac:dyDescent="0.25">
      <c r="A260" s="1">
        <v>45353</v>
      </c>
      <c r="B260"/>
    </row>
    <row r="261" spans="1:2" x14ac:dyDescent="0.25">
      <c r="A261" s="1">
        <v>45324</v>
      </c>
      <c r="B261"/>
    </row>
    <row r="262" spans="1:2" x14ac:dyDescent="0.25">
      <c r="A262" s="1">
        <v>45293</v>
      </c>
      <c r="B262"/>
    </row>
    <row r="263" spans="1:2" x14ac:dyDescent="0.25">
      <c r="A263" s="1">
        <v>45627</v>
      </c>
      <c r="B263"/>
    </row>
    <row r="264" spans="1:2" x14ac:dyDescent="0.25">
      <c r="A264" s="1">
        <v>45597</v>
      </c>
      <c r="B264"/>
    </row>
    <row r="265" spans="1:2" x14ac:dyDescent="0.25">
      <c r="A265" s="1">
        <v>45566</v>
      </c>
      <c r="B265"/>
    </row>
    <row r="266" spans="1:2" x14ac:dyDescent="0.25">
      <c r="A266" s="1">
        <v>45536</v>
      </c>
      <c r="B266"/>
    </row>
    <row r="267" spans="1:2" x14ac:dyDescent="0.25">
      <c r="A267" s="1">
        <v>45505</v>
      </c>
      <c r="B267"/>
    </row>
    <row r="268" spans="1:2" x14ac:dyDescent="0.25">
      <c r="A268" s="1">
        <v>45474</v>
      </c>
      <c r="B268"/>
    </row>
    <row r="269" spans="1:2" x14ac:dyDescent="0.25">
      <c r="A269" s="1">
        <v>45444</v>
      </c>
      <c r="B269"/>
    </row>
    <row r="270" spans="1:2" x14ac:dyDescent="0.25">
      <c r="A270" s="1">
        <v>45413</v>
      </c>
      <c r="B270"/>
    </row>
    <row r="271" spans="1:2" x14ac:dyDescent="0.25">
      <c r="A271" s="1">
        <v>45383</v>
      </c>
      <c r="B271"/>
    </row>
    <row r="272" spans="1:2" x14ac:dyDescent="0.25">
      <c r="A272" s="1">
        <v>45352</v>
      </c>
      <c r="B272"/>
    </row>
    <row r="273" spans="1:2" x14ac:dyDescent="0.25">
      <c r="A273" s="1">
        <v>45323</v>
      </c>
      <c r="B273"/>
    </row>
    <row r="274" spans="1:2" x14ac:dyDescent="0.25">
      <c r="A274" s="1">
        <v>45292</v>
      </c>
      <c r="B27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0"/>
  <sheetViews>
    <sheetView topLeftCell="E1" workbookViewId="0">
      <selection activeCell="K1" sqref="K1"/>
    </sheetView>
  </sheetViews>
  <sheetFormatPr defaultRowHeight="15" x14ac:dyDescent="0.25"/>
  <cols>
    <col min="1" max="1" width="13.140625" bestFit="1" customWidth="1"/>
    <col min="2" max="2" width="35" bestFit="1" customWidth="1"/>
    <col min="3" max="3" width="11.140625" bestFit="1" customWidth="1"/>
    <col min="4" max="4" width="13.140625" bestFit="1" customWidth="1"/>
    <col min="5" max="5" width="55.85546875" bestFit="1" customWidth="1"/>
    <col min="6" max="6" width="11.140625" bestFit="1" customWidth="1"/>
    <col min="7" max="7" width="13.140625" bestFit="1" customWidth="1"/>
    <col min="8" max="8" width="38.42578125" bestFit="1" customWidth="1"/>
    <col min="9" max="9" width="12.85546875" customWidth="1"/>
    <col min="10" max="10" width="13.140625" bestFit="1" customWidth="1"/>
    <col min="11" max="11" width="16.7109375" bestFit="1" customWidth="1"/>
    <col min="12" max="12" width="12" customWidth="1"/>
    <col min="13" max="14" width="13.140625" bestFit="1" customWidth="1"/>
  </cols>
  <sheetData>
    <row r="1" spans="1:14" x14ac:dyDescent="0.25">
      <c r="A1" s="7" t="s">
        <v>23</v>
      </c>
      <c r="B1" t="s">
        <v>25</v>
      </c>
      <c r="D1" s="7" t="s">
        <v>23</v>
      </c>
      <c r="E1" t="s">
        <v>27</v>
      </c>
      <c r="G1" s="7" t="s">
        <v>23</v>
      </c>
      <c r="H1" t="s">
        <v>29</v>
      </c>
      <c r="J1" s="7" t="s">
        <v>23</v>
      </c>
      <c r="K1" t="s">
        <v>33</v>
      </c>
      <c r="M1" s="7" t="s">
        <v>23</v>
      </c>
      <c r="N1" t="s">
        <v>31</v>
      </c>
    </row>
    <row r="2" spans="1:14" x14ac:dyDescent="0.25">
      <c r="A2" s="8" t="s">
        <v>10</v>
      </c>
      <c r="B2" s="10">
        <v>8077345.4153000005</v>
      </c>
      <c r="D2" s="8" t="s">
        <v>10</v>
      </c>
      <c r="E2" s="10">
        <v>1978397.73284</v>
      </c>
      <c r="G2" s="8" t="s">
        <v>10</v>
      </c>
      <c r="H2" s="10">
        <v>319800.76152999996</v>
      </c>
      <c r="J2" s="8" t="s">
        <v>10</v>
      </c>
      <c r="K2" s="10">
        <v>1658109.273</v>
      </c>
      <c r="M2" s="8" t="s">
        <v>10</v>
      </c>
      <c r="N2" s="9">
        <v>23</v>
      </c>
    </row>
    <row r="3" spans="1:14" x14ac:dyDescent="0.25">
      <c r="A3" s="8" t="s">
        <v>12</v>
      </c>
      <c r="B3" s="10">
        <v>7277979.2906999988</v>
      </c>
      <c r="C3" s="6">
        <f>SUM(B2:B13)</f>
        <v>91977584.251099989</v>
      </c>
      <c r="D3" s="8" t="s">
        <v>12</v>
      </c>
      <c r="E3" s="10">
        <v>1869316.8449599999</v>
      </c>
      <c r="F3" s="6">
        <f>SUM(E2:E13)</f>
        <v>25790454.174820002</v>
      </c>
      <c r="G3" s="8" t="s">
        <v>12</v>
      </c>
      <c r="H3" s="10">
        <v>360508.61329000001</v>
      </c>
      <c r="J3" s="8" t="s">
        <v>12</v>
      </c>
      <c r="K3" s="10">
        <v>1468871.5360000001</v>
      </c>
      <c r="M3" s="8" t="s">
        <v>12</v>
      </c>
      <c r="N3" s="9">
        <v>23</v>
      </c>
    </row>
    <row r="4" spans="1:14" x14ac:dyDescent="0.25">
      <c r="A4" s="8" t="s">
        <v>13</v>
      </c>
      <c r="B4" s="10">
        <v>6770042.0184999993</v>
      </c>
      <c r="D4" s="8" t="s">
        <v>13</v>
      </c>
      <c r="E4" s="10">
        <v>1796170.0095999998</v>
      </c>
      <c r="G4" s="8" t="s">
        <v>13</v>
      </c>
      <c r="H4" s="10">
        <v>369612.54074000008</v>
      </c>
      <c r="J4" s="8" t="s">
        <v>13</v>
      </c>
      <c r="K4" s="10">
        <v>1325298.3189999999</v>
      </c>
      <c r="M4" s="8" t="s">
        <v>13</v>
      </c>
      <c r="N4" s="9">
        <v>23</v>
      </c>
    </row>
    <row r="5" spans="1:14" x14ac:dyDescent="0.25">
      <c r="A5" s="8" t="s">
        <v>14</v>
      </c>
      <c r="B5" s="10">
        <v>7135554.6786000011</v>
      </c>
      <c r="D5" s="8" t="s">
        <v>14</v>
      </c>
      <c r="E5" s="10">
        <v>1998926.9578500004</v>
      </c>
      <c r="G5" s="8" t="s">
        <v>14</v>
      </c>
      <c r="H5" s="10">
        <v>333135.83106999996</v>
      </c>
      <c r="J5" s="8" t="s">
        <v>14</v>
      </c>
      <c r="K5" s="10">
        <v>1464950.5484900002</v>
      </c>
      <c r="L5" s="6">
        <f>SUM(K2:K13)</f>
        <v>17982695.574049998</v>
      </c>
      <c r="M5" s="8" t="s">
        <v>14</v>
      </c>
      <c r="N5" s="9">
        <v>23</v>
      </c>
    </row>
    <row r="6" spans="1:14" x14ac:dyDescent="0.25">
      <c r="A6" s="8" t="s">
        <v>15</v>
      </c>
      <c r="B6" s="10">
        <v>8248965.8566000005</v>
      </c>
      <c r="D6" s="8" t="s">
        <v>15</v>
      </c>
      <c r="E6" s="10">
        <v>2395302.8988299998</v>
      </c>
      <c r="G6" s="8" t="s">
        <v>15</v>
      </c>
      <c r="H6" s="10">
        <v>297175.06231999997</v>
      </c>
      <c r="I6" s="6">
        <f>SUM(H2:H13)</f>
        <v>3659522.0478600003</v>
      </c>
      <c r="J6" s="8" t="s">
        <v>15</v>
      </c>
      <c r="K6" s="10">
        <v>1548252.8375599999</v>
      </c>
      <c r="M6" s="8" t="s">
        <v>15</v>
      </c>
      <c r="N6" s="9">
        <v>23</v>
      </c>
    </row>
    <row r="7" spans="1:14" x14ac:dyDescent="0.25">
      <c r="A7" s="8" t="s">
        <v>16</v>
      </c>
      <c r="B7" s="10">
        <v>9199106.5223999992</v>
      </c>
      <c r="D7" s="8" t="s">
        <v>16</v>
      </c>
      <c r="E7" s="10">
        <v>2945413.7216700003</v>
      </c>
      <c r="G7" s="8" t="s">
        <v>16</v>
      </c>
      <c r="H7" s="10">
        <v>252343.27911</v>
      </c>
      <c r="J7" s="8" t="s">
        <v>16</v>
      </c>
      <c r="K7" s="10">
        <v>1635035.8469999998</v>
      </c>
      <c r="M7" s="8" t="s">
        <v>16</v>
      </c>
      <c r="N7" s="9">
        <v>23</v>
      </c>
    </row>
    <row r="8" spans="1:14" x14ac:dyDescent="0.25">
      <c r="A8" s="8" t="s">
        <v>17</v>
      </c>
      <c r="B8" s="10">
        <v>9125292.1047999989</v>
      </c>
      <c r="D8" s="8" t="s">
        <v>17</v>
      </c>
      <c r="E8" s="10">
        <v>2985769.8949300004</v>
      </c>
      <c r="G8" s="8" t="s">
        <v>17</v>
      </c>
      <c r="H8" s="10">
        <v>243770.48698999998</v>
      </c>
      <c r="J8" s="8" t="s">
        <v>17</v>
      </c>
      <c r="K8" s="10">
        <v>1632871.2520000001</v>
      </c>
      <c r="M8" s="8" t="s">
        <v>17</v>
      </c>
      <c r="N8" s="9">
        <v>23</v>
      </c>
    </row>
    <row r="9" spans="1:14" x14ac:dyDescent="0.25">
      <c r="A9" s="8" t="s">
        <v>9</v>
      </c>
      <c r="B9" s="10">
        <v>7845575.5333000002</v>
      </c>
      <c r="D9" s="8" t="s">
        <v>9</v>
      </c>
      <c r="E9" s="10">
        <v>2422487.1398200002</v>
      </c>
      <c r="G9" s="8" t="s">
        <v>9</v>
      </c>
      <c r="H9" s="10">
        <v>262173.67019999999</v>
      </c>
      <c r="J9" s="8" t="s">
        <v>9</v>
      </c>
      <c r="K9" s="10">
        <v>1515555.9330000002</v>
      </c>
      <c r="M9" s="8" t="s">
        <v>9</v>
      </c>
      <c r="N9" s="9">
        <v>23</v>
      </c>
    </row>
    <row r="10" spans="1:14" x14ac:dyDescent="0.25">
      <c r="A10" s="8" t="s">
        <v>18</v>
      </c>
      <c r="B10" s="10">
        <v>6912190.6820999989</v>
      </c>
      <c r="D10" s="8" t="s">
        <v>18</v>
      </c>
      <c r="E10" s="10">
        <v>1976062.8265</v>
      </c>
      <c r="G10" s="8" t="s">
        <v>18</v>
      </c>
      <c r="H10" s="10">
        <v>285035.14825000009</v>
      </c>
      <c r="J10" s="8" t="s">
        <v>18</v>
      </c>
      <c r="K10" s="10">
        <v>1341619.3809999998</v>
      </c>
      <c r="M10" s="8" t="s">
        <v>18</v>
      </c>
      <c r="N10" s="9">
        <v>22</v>
      </c>
    </row>
    <row r="11" spans="1:14" x14ac:dyDescent="0.25">
      <c r="A11" s="8" t="s">
        <v>19</v>
      </c>
      <c r="B11" s="10">
        <v>6741257.394799999</v>
      </c>
      <c r="D11" s="8" t="s">
        <v>19</v>
      </c>
      <c r="E11" s="10">
        <v>1743791.6550399999</v>
      </c>
      <c r="G11" s="8" t="s">
        <v>19</v>
      </c>
      <c r="H11" s="10">
        <v>309620.59127999988</v>
      </c>
      <c r="J11" s="8" t="s">
        <v>19</v>
      </c>
      <c r="K11" s="10">
        <v>1374733.01</v>
      </c>
      <c r="M11" s="8" t="s">
        <v>19</v>
      </c>
      <c r="N11" s="9">
        <v>22</v>
      </c>
    </row>
    <row r="12" spans="1:14" x14ac:dyDescent="0.25">
      <c r="A12" s="8" t="s">
        <v>20</v>
      </c>
      <c r="B12" s="10">
        <v>7495708.050999999</v>
      </c>
      <c r="D12" s="8" t="s">
        <v>20</v>
      </c>
      <c r="E12" s="10">
        <v>1889483.2412900003</v>
      </c>
      <c r="G12" s="8" t="s">
        <v>20</v>
      </c>
      <c r="H12" s="10">
        <v>314810.23758000007</v>
      </c>
      <c r="J12" s="8" t="s">
        <v>20</v>
      </c>
      <c r="K12" s="10">
        <v>1559585.6570000004</v>
      </c>
      <c r="M12" s="8" t="s">
        <v>20</v>
      </c>
      <c r="N12" s="9">
        <v>22</v>
      </c>
    </row>
    <row r="13" spans="1:14" x14ac:dyDescent="0.25">
      <c r="A13" s="8" t="s">
        <v>11</v>
      </c>
      <c r="B13" s="10">
        <v>7148566.7029999997</v>
      </c>
      <c r="D13" s="8" t="s">
        <v>11</v>
      </c>
      <c r="E13" s="10">
        <v>1789331.2514900002</v>
      </c>
      <c r="G13" s="8" t="s">
        <v>11</v>
      </c>
      <c r="H13" s="10">
        <v>311535.82550000004</v>
      </c>
      <c r="J13" s="8" t="s">
        <v>11</v>
      </c>
      <c r="K13" s="10">
        <v>1457811.98</v>
      </c>
      <c r="M13" s="8" t="s">
        <v>11</v>
      </c>
      <c r="N13" s="9">
        <v>23</v>
      </c>
    </row>
    <row r="14" spans="1:14" x14ac:dyDescent="0.25">
      <c r="A14" s="8" t="s">
        <v>24</v>
      </c>
      <c r="B14" s="10">
        <v>91977584.251099989</v>
      </c>
      <c r="D14" s="8" t="s">
        <v>24</v>
      </c>
      <c r="E14" s="10">
        <v>25790454.174820002</v>
      </c>
      <c r="G14" s="8" t="s">
        <v>24</v>
      </c>
      <c r="H14" s="10">
        <v>3659522.0478600003</v>
      </c>
      <c r="J14" s="8" t="s">
        <v>24</v>
      </c>
      <c r="K14" s="10">
        <v>17982695.574049998</v>
      </c>
      <c r="M14" s="8" t="s">
        <v>24</v>
      </c>
      <c r="N14" s="9">
        <v>273</v>
      </c>
    </row>
    <row r="15" spans="1:14" x14ac:dyDescent="0.25">
      <c r="F15" t="s">
        <v>45</v>
      </c>
    </row>
    <row r="17" spans="1:12" x14ac:dyDescent="0.25">
      <c r="A17" s="7" t="s">
        <v>23</v>
      </c>
      <c r="B17" t="s">
        <v>26</v>
      </c>
      <c r="D17" s="7" t="s">
        <v>23</v>
      </c>
      <c r="E17" t="s">
        <v>28</v>
      </c>
      <c r="G17" s="7" t="s">
        <v>23</v>
      </c>
      <c r="H17" t="s">
        <v>30</v>
      </c>
      <c r="J17" s="7" t="s">
        <v>23</v>
      </c>
      <c r="K17" t="s">
        <v>32</v>
      </c>
    </row>
    <row r="18" spans="1:12" x14ac:dyDescent="0.25">
      <c r="A18" s="8" t="s">
        <v>10</v>
      </c>
      <c r="B18" s="10">
        <v>3225511.9698100002</v>
      </c>
      <c r="D18" s="8" t="s">
        <v>10</v>
      </c>
      <c r="E18" s="10">
        <v>545523.46048999997</v>
      </c>
      <c r="G18" s="8" t="s">
        <v>10</v>
      </c>
      <c r="H18" s="10">
        <v>57976.736219999999</v>
      </c>
      <c r="J18" s="8" t="s">
        <v>10</v>
      </c>
      <c r="K18" s="9">
        <v>23</v>
      </c>
    </row>
    <row r="19" spans="1:12" x14ac:dyDescent="0.25">
      <c r="A19" s="8" t="s">
        <v>12</v>
      </c>
      <c r="B19" s="10">
        <v>2701642.5045499997</v>
      </c>
      <c r="D19" s="8" t="s">
        <v>12</v>
      </c>
      <c r="E19" s="10">
        <v>549727.36708999996</v>
      </c>
      <c r="F19" s="6">
        <f>SUM(E18:E29)</f>
        <v>6118377.3104800005</v>
      </c>
      <c r="G19" s="8" t="s">
        <v>12</v>
      </c>
      <c r="H19" s="10">
        <v>90536.762640000001</v>
      </c>
      <c r="J19" s="8" t="s">
        <v>12</v>
      </c>
      <c r="K19" s="9">
        <v>23</v>
      </c>
    </row>
    <row r="20" spans="1:12" x14ac:dyDescent="0.25">
      <c r="A20" s="8" t="s">
        <v>13</v>
      </c>
      <c r="B20" s="10">
        <v>2404668.9753400004</v>
      </c>
      <c r="D20" s="8" t="s">
        <v>13</v>
      </c>
      <c r="E20" s="10">
        <v>552362.42031999992</v>
      </c>
      <c r="G20" s="8" t="s">
        <v>13</v>
      </c>
      <c r="H20" s="10">
        <v>104409.78720999998</v>
      </c>
      <c r="I20" s="6">
        <f>SUM(H18:H29)</f>
        <v>1089397.66429</v>
      </c>
      <c r="J20" s="8" t="s">
        <v>13</v>
      </c>
      <c r="K20" s="9">
        <v>23</v>
      </c>
      <c r="L20">
        <f>COUNTA(J18:J29)</f>
        <v>12</v>
      </c>
    </row>
    <row r="21" spans="1:12" x14ac:dyDescent="0.25">
      <c r="A21" s="8" t="s">
        <v>14</v>
      </c>
      <c r="B21" s="10">
        <v>2652954.4504900002</v>
      </c>
      <c r="C21" s="6">
        <f>SUM(B18:B29)</f>
        <v>34739561.459069997</v>
      </c>
      <c r="D21" s="8" t="s">
        <v>14</v>
      </c>
      <c r="E21" s="10">
        <v>626247.74724000006</v>
      </c>
      <c r="G21" s="8" t="s">
        <v>14</v>
      </c>
      <c r="H21" s="10">
        <v>118082.43184</v>
      </c>
      <c r="J21" s="8" t="s">
        <v>14</v>
      </c>
      <c r="K21" s="9">
        <v>23</v>
      </c>
    </row>
    <row r="22" spans="1:12" x14ac:dyDescent="0.25">
      <c r="A22" s="8" t="s">
        <v>15</v>
      </c>
      <c r="B22" s="10">
        <v>3038048.6979599996</v>
      </c>
      <c r="D22" s="8" t="s">
        <v>15</v>
      </c>
      <c r="E22" s="10">
        <v>609150.86298999994</v>
      </c>
      <c r="G22" s="8" t="s">
        <v>15</v>
      </c>
      <c r="H22" s="10">
        <v>121585.38041</v>
      </c>
      <c r="J22" s="8" t="s">
        <v>15</v>
      </c>
      <c r="K22" s="9">
        <v>23</v>
      </c>
    </row>
    <row r="23" spans="1:12" x14ac:dyDescent="0.25">
      <c r="A23" s="8" t="s">
        <v>16</v>
      </c>
      <c r="B23" s="10">
        <v>3424494.6151899998</v>
      </c>
      <c r="D23" s="8" t="s">
        <v>16</v>
      </c>
      <c r="E23" s="10">
        <v>562116.65613999998</v>
      </c>
      <c r="G23" s="8" t="s">
        <v>16</v>
      </c>
      <c r="H23" s="10">
        <v>124054.39118999998</v>
      </c>
      <c r="J23" s="8" t="s">
        <v>16</v>
      </c>
      <c r="K23" s="9">
        <v>23</v>
      </c>
    </row>
    <row r="24" spans="1:12" x14ac:dyDescent="0.25">
      <c r="A24" s="8" t="s">
        <v>17</v>
      </c>
      <c r="B24" s="10">
        <v>3392031.4971700003</v>
      </c>
      <c r="D24" s="8" t="s">
        <v>17</v>
      </c>
      <c r="E24" s="10">
        <v>490174.66849999997</v>
      </c>
      <c r="G24" s="8" t="s">
        <v>17</v>
      </c>
      <c r="H24" s="10">
        <v>118586.03358999999</v>
      </c>
      <c r="J24" s="8" t="s">
        <v>17</v>
      </c>
      <c r="K24" s="9">
        <v>23</v>
      </c>
    </row>
    <row r="25" spans="1:12" x14ac:dyDescent="0.25">
      <c r="A25" s="8" t="s">
        <v>9</v>
      </c>
      <c r="B25" s="10">
        <v>2909186.3514799997</v>
      </c>
      <c r="D25" s="8" t="s">
        <v>9</v>
      </c>
      <c r="E25" s="10">
        <v>402003.55878000008</v>
      </c>
      <c r="G25" s="8" t="s">
        <v>9</v>
      </c>
      <c r="H25" s="10">
        <v>105799.42205999998</v>
      </c>
      <c r="J25" s="8" t="s">
        <v>9</v>
      </c>
      <c r="K25" s="9">
        <v>23</v>
      </c>
    </row>
    <row r="26" spans="1:12" x14ac:dyDescent="0.25">
      <c r="A26" s="8" t="s">
        <v>18</v>
      </c>
      <c r="B26" s="10">
        <v>2631377.7640200001</v>
      </c>
      <c r="D26" s="8" t="s">
        <v>18</v>
      </c>
      <c r="E26" s="10">
        <v>382878.10820000008</v>
      </c>
      <c r="G26" s="8" t="s">
        <v>18</v>
      </c>
      <c r="H26" s="10">
        <v>73907.934760000018</v>
      </c>
      <c r="J26" s="8" t="s">
        <v>18</v>
      </c>
      <c r="K26" s="9">
        <v>22</v>
      </c>
    </row>
    <row r="27" spans="1:12" x14ac:dyDescent="0.25">
      <c r="A27" s="8" t="s">
        <v>19</v>
      </c>
      <c r="B27" s="10">
        <v>2618489.4709700001</v>
      </c>
      <c r="D27" s="8" t="s">
        <v>19</v>
      </c>
      <c r="E27" s="10">
        <v>421383.29949999996</v>
      </c>
      <c r="G27" s="8" t="s">
        <v>19</v>
      </c>
      <c r="H27" s="10">
        <v>57861.991269999999</v>
      </c>
      <c r="J27" s="8" t="s">
        <v>19</v>
      </c>
      <c r="K27" s="9">
        <v>22</v>
      </c>
    </row>
    <row r="28" spans="1:12" x14ac:dyDescent="0.25">
      <c r="A28" s="8" t="s">
        <v>20</v>
      </c>
      <c r="B28" s="10">
        <v>2942587.7777000004</v>
      </c>
      <c r="D28" s="8" t="s">
        <v>20</v>
      </c>
      <c r="E28" s="10">
        <v>489998.21360000002</v>
      </c>
      <c r="G28" s="8" t="s">
        <v>20</v>
      </c>
      <c r="H28" s="10">
        <v>49880.495919999994</v>
      </c>
      <c r="J28" s="8" t="s">
        <v>20</v>
      </c>
      <c r="K28" s="9">
        <v>22</v>
      </c>
    </row>
    <row r="29" spans="1:12" x14ac:dyDescent="0.25">
      <c r="A29" s="8" t="s">
        <v>11</v>
      </c>
      <c r="B29" s="10">
        <v>2798567.3843900003</v>
      </c>
      <c r="D29" s="8" t="s">
        <v>11</v>
      </c>
      <c r="E29" s="10">
        <v>486810.94763000001</v>
      </c>
      <c r="G29" s="8" t="s">
        <v>11</v>
      </c>
      <c r="H29" s="10">
        <v>66716.297179999994</v>
      </c>
      <c r="J29" s="8" t="s">
        <v>11</v>
      </c>
      <c r="K29" s="9">
        <v>23</v>
      </c>
    </row>
    <row r="30" spans="1:12" x14ac:dyDescent="0.25">
      <c r="A30" s="8" t="s">
        <v>24</v>
      </c>
      <c r="B30" s="10">
        <v>34739561.459069997</v>
      </c>
      <c r="D30" s="8" t="s">
        <v>24</v>
      </c>
      <c r="E30" s="10">
        <v>6118377.3104800005</v>
      </c>
      <c r="G30" s="8" t="s">
        <v>24</v>
      </c>
      <c r="H30" s="10">
        <v>1089397.66429</v>
      </c>
      <c r="J30" s="8" t="s">
        <v>24</v>
      </c>
      <c r="K30" s="9">
        <v>273</v>
      </c>
    </row>
  </sheetData>
  <pageMargins left="0.7" right="0.7" top="0.75" bottom="0.75" header="0.3" footer="0.3"/>
  <pageSetup paperSize="9"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2"/>
  <sheetViews>
    <sheetView topLeftCell="E1" workbookViewId="0">
      <selection activeCell="K1" sqref="K1"/>
    </sheetView>
  </sheetViews>
  <sheetFormatPr defaultRowHeight="15" x14ac:dyDescent="0.25"/>
  <cols>
    <col min="1" max="1" width="13.140625" bestFit="1" customWidth="1"/>
    <col min="2" max="2" width="51.28515625" bestFit="1" customWidth="1"/>
    <col min="3" max="3" width="9.7109375" customWidth="1"/>
    <col min="4" max="4" width="13.140625" bestFit="1" customWidth="1"/>
    <col min="5" max="5" width="38.140625" bestFit="1" customWidth="1"/>
    <col min="6" max="6" width="9.28515625" customWidth="1"/>
    <col min="7" max="7" width="13.140625" bestFit="1" customWidth="1"/>
    <col min="8" max="8" width="35.85546875" bestFit="1" customWidth="1"/>
    <col min="9" max="9" width="11.28515625" customWidth="1"/>
    <col min="10" max="11" width="13.140625" bestFit="1" customWidth="1"/>
    <col min="12" max="12" width="10.140625" customWidth="1"/>
    <col min="13" max="13" width="13.140625" bestFit="1" customWidth="1"/>
    <col min="14" max="14" width="16.7109375" bestFit="1" customWidth="1"/>
    <col min="15" max="15" width="9.28515625" customWidth="1"/>
    <col min="16" max="16" width="13.140625" bestFit="1" customWidth="1"/>
    <col min="17" max="17" width="51.28515625" bestFit="1" customWidth="1"/>
    <col min="18" max="18" width="12.42578125" customWidth="1"/>
    <col min="19" max="19" width="13.140625" bestFit="1" customWidth="1"/>
    <col min="20" max="20" width="16.7109375" bestFit="1" customWidth="1"/>
  </cols>
  <sheetData>
    <row r="1" spans="1:20" x14ac:dyDescent="0.25">
      <c r="A1" s="7" t="s">
        <v>23</v>
      </c>
      <c r="B1" t="s">
        <v>25</v>
      </c>
      <c r="D1" s="7" t="s">
        <v>23</v>
      </c>
      <c r="E1" t="s">
        <v>27</v>
      </c>
      <c r="G1" s="7" t="s">
        <v>23</v>
      </c>
      <c r="H1" t="s">
        <v>28</v>
      </c>
      <c r="J1" s="7" t="s">
        <v>23</v>
      </c>
      <c r="K1" t="s">
        <v>33</v>
      </c>
      <c r="M1" s="7" t="s">
        <v>23</v>
      </c>
      <c r="N1" t="s">
        <v>32</v>
      </c>
      <c r="P1" s="7" t="s">
        <v>23</v>
      </c>
      <c r="Q1" t="s">
        <v>25</v>
      </c>
      <c r="S1" s="7" t="s">
        <v>23</v>
      </c>
      <c r="T1" t="s">
        <v>32</v>
      </c>
    </row>
    <row r="2" spans="1:20" x14ac:dyDescent="0.25">
      <c r="A2" s="8">
        <v>2001</v>
      </c>
      <c r="B2" s="6">
        <v>3736643.6489999993</v>
      </c>
      <c r="D2" s="8">
        <v>2001</v>
      </c>
      <c r="E2" s="6">
        <v>639129.11899999995</v>
      </c>
      <c r="G2" s="8">
        <v>2001</v>
      </c>
      <c r="H2" s="6">
        <v>216961.04500000001</v>
      </c>
      <c r="J2" s="8">
        <v>2001</v>
      </c>
      <c r="K2" s="6">
        <v>768826.30800000008</v>
      </c>
      <c r="M2" s="8">
        <v>2001</v>
      </c>
      <c r="N2" s="2">
        <v>12</v>
      </c>
      <c r="P2" s="8" t="s">
        <v>34</v>
      </c>
      <c r="Q2" s="6">
        <v>8077345.4153000005</v>
      </c>
      <c r="S2" s="8" t="s">
        <v>34</v>
      </c>
      <c r="T2" s="2">
        <v>23</v>
      </c>
    </row>
    <row r="3" spans="1:20" x14ac:dyDescent="0.25">
      <c r="A3" s="8">
        <v>2002</v>
      </c>
      <c r="B3" s="6">
        <v>3858452.2510000002</v>
      </c>
      <c r="D3" s="8">
        <v>2002</v>
      </c>
      <c r="E3" s="6">
        <v>691005.74700000009</v>
      </c>
      <c r="G3" s="8">
        <v>2002</v>
      </c>
      <c r="H3" s="6">
        <v>264328.83100000001</v>
      </c>
      <c r="J3" s="8">
        <v>2002</v>
      </c>
      <c r="K3" s="6">
        <v>780064.08700000006</v>
      </c>
      <c r="M3" s="8">
        <v>2002</v>
      </c>
      <c r="N3" s="2">
        <v>12</v>
      </c>
      <c r="P3" s="8" t="s">
        <v>35</v>
      </c>
      <c r="Q3" s="6">
        <v>7148566.7029999997</v>
      </c>
      <c r="S3" s="8" t="s">
        <v>35</v>
      </c>
      <c r="T3" s="2">
        <v>23</v>
      </c>
    </row>
    <row r="4" spans="1:20" x14ac:dyDescent="0.25">
      <c r="A4" s="8">
        <v>2003</v>
      </c>
      <c r="B4" s="6">
        <v>3883185.2040000004</v>
      </c>
      <c r="D4" s="8">
        <v>2003</v>
      </c>
      <c r="E4" s="6">
        <v>649907.53999999992</v>
      </c>
      <c r="G4" s="8">
        <v>2003</v>
      </c>
      <c r="H4" s="6">
        <v>275806.32799999998</v>
      </c>
      <c r="J4" s="8">
        <v>2003</v>
      </c>
      <c r="K4" s="6">
        <v>763732.69500000007</v>
      </c>
      <c r="M4" s="8">
        <v>2003</v>
      </c>
      <c r="N4" s="2">
        <v>12</v>
      </c>
      <c r="P4" s="8" t="s">
        <v>36</v>
      </c>
      <c r="Q4" s="6">
        <v>7277979.2906999988</v>
      </c>
      <c r="S4" s="8" t="s">
        <v>36</v>
      </c>
      <c r="T4" s="2">
        <v>23</v>
      </c>
    </row>
    <row r="5" spans="1:20" x14ac:dyDescent="0.25">
      <c r="A5" s="8">
        <v>2004</v>
      </c>
      <c r="B5" s="6">
        <v>3970555.2631999999</v>
      </c>
      <c r="D5" s="8">
        <v>2004</v>
      </c>
      <c r="E5" s="6">
        <v>710100.01655000006</v>
      </c>
      <c r="G5" s="8">
        <v>2004</v>
      </c>
      <c r="H5" s="6">
        <v>268417.30836999998</v>
      </c>
      <c r="J5" s="8">
        <v>2004</v>
      </c>
      <c r="K5" s="6">
        <v>788528.3870000001</v>
      </c>
      <c r="M5" s="8">
        <v>2004</v>
      </c>
      <c r="N5" s="2">
        <v>12</v>
      </c>
      <c r="O5">
        <f>COUNTA(M2:M24)</f>
        <v>23</v>
      </c>
      <c r="P5" s="8" t="s">
        <v>37</v>
      </c>
      <c r="Q5" s="6">
        <v>6770042.0184999993</v>
      </c>
      <c r="S5" s="8" t="s">
        <v>37</v>
      </c>
      <c r="T5" s="2">
        <v>23</v>
      </c>
    </row>
    <row r="6" spans="1:20" x14ac:dyDescent="0.25">
      <c r="A6" s="8">
        <v>2005</v>
      </c>
      <c r="B6" s="6">
        <v>4055422.7497999999</v>
      </c>
      <c r="D6" s="8">
        <v>2005</v>
      </c>
      <c r="E6" s="6">
        <v>760960.25442000013</v>
      </c>
      <c r="G6" s="8">
        <v>2005</v>
      </c>
      <c r="H6" s="6">
        <v>270321.25495000003</v>
      </c>
      <c r="J6" s="8">
        <v>2005</v>
      </c>
      <c r="K6" s="6">
        <v>781986.36499999999</v>
      </c>
      <c r="M6" s="8">
        <v>2005</v>
      </c>
      <c r="N6" s="2">
        <v>12</v>
      </c>
      <c r="P6" s="8" t="s">
        <v>14</v>
      </c>
      <c r="Q6" s="6">
        <v>7135554.6786000011</v>
      </c>
      <c r="S6" s="8" t="s">
        <v>14</v>
      </c>
      <c r="T6" s="2">
        <v>23</v>
      </c>
    </row>
    <row r="7" spans="1:20" x14ac:dyDescent="0.25">
      <c r="A7" s="8">
        <v>2006</v>
      </c>
      <c r="B7" s="6">
        <v>4064702.2273000004</v>
      </c>
      <c r="D7" s="8">
        <v>2006</v>
      </c>
      <c r="E7" s="6">
        <v>816440.76965999987</v>
      </c>
      <c r="G7" s="8">
        <v>2006</v>
      </c>
      <c r="H7" s="6">
        <v>289246.41567000002</v>
      </c>
      <c r="J7" s="8">
        <v>2006</v>
      </c>
      <c r="K7" s="6">
        <v>787218.63600000006</v>
      </c>
      <c r="M7" s="8">
        <v>2006</v>
      </c>
      <c r="N7" s="2">
        <v>12</v>
      </c>
      <c r="P7" s="8" t="s">
        <v>38</v>
      </c>
      <c r="Q7" s="6">
        <v>8248965.8566000005</v>
      </c>
      <c r="S7" s="8" t="s">
        <v>38</v>
      </c>
      <c r="T7" s="2">
        <v>23</v>
      </c>
    </row>
    <row r="8" spans="1:20" x14ac:dyDescent="0.25">
      <c r="A8" s="8">
        <v>2007</v>
      </c>
      <c r="B8" s="6">
        <v>4156744.7238999996</v>
      </c>
      <c r="D8" s="8">
        <v>2007</v>
      </c>
      <c r="E8" s="6">
        <v>896589.79105000012</v>
      </c>
      <c r="G8" s="8">
        <v>2007</v>
      </c>
      <c r="H8" s="6">
        <v>247509.97430999999</v>
      </c>
      <c r="J8" s="8">
        <v>2007</v>
      </c>
      <c r="K8" s="6">
        <v>806424.75300000014</v>
      </c>
      <c r="M8" s="8">
        <v>2007</v>
      </c>
      <c r="N8" s="2">
        <v>12</v>
      </c>
      <c r="P8" s="8" t="s">
        <v>39</v>
      </c>
      <c r="Q8" s="6">
        <v>9199106.5223999992</v>
      </c>
      <c r="S8" s="8" t="s">
        <v>39</v>
      </c>
      <c r="T8" s="2">
        <v>23</v>
      </c>
    </row>
    <row r="9" spans="1:20" x14ac:dyDescent="0.25">
      <c r="A9" s="8">
        <v>2008</v>
      </c>
      <c r="B9" s="6">
        <v>4119387.7594999992</v>
      </c>
      <c r="D9" s="8">
        <v>2008</v>
      </c>
      <c r="E9" s="6">
        <v>882980.59912000014</v>
      </c>
      <c r="G9" s="8">
        <v>2008</v>
      </c>
      <c r="H9" s="6">
        <v>254831.38511</v>
      </c>
      <c r="J9" s="8">
        <v>2008</v>
      </c>
      <c r="K9" s="6">
        <v>806208.43500000006</v>
      </c>
      <c r="M9" s="8">
        <v>2008</v>
      </c>
      <c r="N9" s="2">
        <v>12</v>
      </c>
      <c r="P9" s="8" t="s">
        <v>40</v>
      </c>
      <c r="Q9" s="6">
        <v>9125292.1047999989</v>
      </c>
      <c r="S9" s="8" t="s">
        <v>40</v>
      </c>
      <c r="T9" s="2">
        <v>23</v>
      </c>
    </row>
    <row r="10" spans="1:20" x14ac:dyDescent="0.25">
      <c r="A10" s="8">
        <v>2009</v>
      </c>
      <c r="B10" s="6">
        <v>3950330.9266000008</v>
      </c>
      <c r="D10" s="8">
        <v>2009</v>
      </c>
      <c r="E10" s="6">
        <v>920978.68055000005</v>
      </c>
      <c r="G10" s="8">
        <v>2009</v>
      </c>
      <c r="H10" s="6">
        <v>273445.09418000001</v>
      </c>
      <c r="J10" s="8">
        <v>2009</v>
      </c>
      <c r="K10" s="6">
        <v>798854.5850000002</v>
      </c>
      <c r="M10" s="8">
        <v>2009</v>
      </c>
      <c r="N10" s="2">
        <v>12</v>
      </c>
      <c r="P10" s="8" t="s">
        <v>41</v>
      </c>
      <c r="Q10" s="6">
        <v>7845575.5333000002</v>
      </c>
      <c r="S10" s="8" t="s">
        <v>41</v>
      </c>
      <c r="T10" s="2">
        <v>23</v>
      </c>
    </row>
    <row r="11" spans="1:20" x14ac:dyDescent="0.25">
      <c r="A11" s="8">
        <v>2010</v>
      </c>
      <c r="B11" s="6">
        <v>4125059.8991999999</v>
      </c>
      <c r="D11" s="8">
        <v>2010</v>
      </c>
      <c r="E11" s="6">
        <v>987697.23370999994</v>
      </c>
      <c r="G11" s="8">
        <v>2010</v>
      </c>
      <c r="H11" s="6">
        <v>260203.06939000002</v>
      </c>
      <c r="J11" s="8">
        <v>2010</v>
      </c>
      <c r="K11" s="6">
        <v>806968.30056</v>
      </c>
      <c r="M11" s="8">
        <v>2010</v>
      </c>
      <c r="N11" s="2">
        <v>12</v>
      </c>
      <c r="P11" s="8" t="s">
        <v>42</v>
      </c>
      <c r="Q11" s="6">
        <v>6912190.6820999989</v>
      </c>
      <c r="S11" s="8" t="s">
        <v>42</v>
      </c>
      <c r="T11" s="2">
        <v>22</v>
      </c>
    </row>
    <row r="12" spans="1:20" x14ac:dyDescent="0.25">
      <c r="A12" s="8">
        <v>2011</v>
      </c>
      <c r="B12" s="6">
        <v>4100140.9262000006</v>
      </c>
      <c r="D12" s="8">
        <v>2011</v>
      </c>
      <c r="E12" s="6">
        <v>1013688.92926</v>
      </c>
      <c r="G12" s="8">
        <v>2011</v>
      </c>
      <c r="H12" s="6">
        <v>319354.90344999998</v>
      </c>
      <c r="J12" s="8">
        <v>2011</v>
      </c>
      <c r="K12" s="6">
        <v>790204.36699999997</v>
      </c>
      <c r="M12" s="8">
        <v>2011</v>
      </c>
      <c r="N12" s="2">
        <v>12</v>
      </c>
      <c r="P12" s="8" t="s">
        <v>43</v>
      </c>
      <c r="Q12" s="6">
        <v>6741257.394799999</v>
      </c>
      <c r="S12" s="8" t="s">
        <v>43</v>
      </c>
      <c r="T12" s="2">
        <v>22</v>
      </c>
    </row>
    <row r="13" spans="1:20" x14ac:dyDescent="0.25">
      <c r="A13" s="8">
        <v>2012</v>
      </c>
      <c r="B13" s="6">
        <v>4047765.2667999999</v>
      </c>
      <c r="D13" s="8">
        <v>2012</v>
      </c>
      <c r="E13" s="6">
        <v>1225894.17539</v>
      </c>
      <c r="G13" s="8">
        <v>2012</v>
      </c>
      <c r="H13" s="6">
        <v>276240.2193</v>
      </c>
      <c r="J13" s="8">
        <v>2012</v>
      </c>
      <c r="K13" s="6">
        <v>769331.24900000007</v>
      </c>
      <c r="M13" s="8">
        <v>2012</v>
      </c>
      <c r="N13" s="2">
        <v>12</v>
      </c>
      <c r="P13" s="8" t="s">
        <v>44</v>
      </c>
      <c r="Q13" s="6">
        <v>7495708.050999999</v>
      </c>
      <c r="S13" s="8" t="s">
        <v>44</v>
      </c>
      <c r="T13" s="2">
        <v>22</v>
      </c>
    </row>
    <row r="14" spans="1:20" x14ac:dyDescent="0.25">
      <c r="A14" s="8">
        <v>2013</v>
      </c>
      <c r="B14" s="6">
        <v>4065964.0675000004</v>
      </c>
      <c r="D14" s="8">
        <v>2013</v>
      </c>
      <c r="E14" s="6">
        <v>1124835.5598500003</v>
      </c>
      <c r="G14" s="8">
        <v>2013</v>
      </c>
      <c r="H14" s="6">
        <v>268565.38273000001</v>
      </c>
      <c r="J14" s="8">
        <v>2013</v>
      </c>
      <c r="K14" s="6">
        <v>789016.473</v>
      </c>
      <c r="M14" s="8">
        <v>2013</v>
      </c>
      <c r="N14" s="2">
        <v>12</v>
      </c>
      <c r="P14" s="8" t="s">
        <v>24</v>
      </c>
      <c r="Q14" s="6">
        <v>91977584.251099989</v>
      </c>
      <c r="S14" s="8" t="s">
        <v>24</v>
      </c>
      <c r="T14" s="2">
        <v>273</v>
      </c>
    </row>
    <row r="15" spans="1:20" x14ac:dyDescent="0.25">
      <c r="A15" s="8">
        <v>2014</v>
      </c>
      <c r="B15" s="6">
        <v>4093564.1418999997</v>
      </c>
      <c r="D15" s="8">
        <v>2014</v>
      </c>
      <c r="E15" s="6">
        <v>1126635.11638</v>
      </c>
      <c r="G15" s="8">
        <v>2014</v>
      </c>
      <c r="H15" s="6">
        <v>259366.62187000003</v>
      </c>
      <c r="J15" s="8">
        <v>2014</v>
      </c>
      <c r="K15" s="6">
        <v>797165.98199999984</v>
      </c>
      <c r="M15" s="8">
        <v>2014</v>
      </c>
      <c r="N15" s="2">
        <v>12</v>
      </c>
    </row>
    <row r="16" spans="1:20" x14ac:dyDescent="0.25">
      <c r="A16" s="8">
        <v>2015</v>
      </c>
      <c r="B16" s="6">
        <v>4078713.7723999997</v>
      </c>
      <c r="D16" s="8">
        <v>2015</v>
      </c>
      <c r="E16" s="6">
        <v>1334668.0028300001</v>
      </c>
      <c r="G16" s="8">
        <v>2015</v>
      </c>
      <c r="H16" s="6">
        <v>249080.08483000001</v>
      </c>
      <c r="J16" s="8">
        <v>2015</v>
      </c>
      <c r="K16" s="6">
        <v>797177.87699999998</v>
      </c>
      <c r="M16" s="8">
        <v>2015</v>
      </c>
      <c r="N16" s="2">
        <v>12</v>
      </c>
    </row>
    <row r="17" spans="1:17" x14ac:dyDescent="0.25">
      <c r="A17" s="8">
        <v>2016</v>
      </c>
      <c r="B17" s="6">
        <v>4077573.8004999994</v>
      </c>
      <c r="D17" s="8">
        <v>2016</v>
      </c>
      <c r="E17" s="6">
        <v>1379270.9219600002</v>
      </c>
      <c r="G17" s="8">
        <v>2016</v>
      </c>
      <c r="H17" s="6">
        <v>267812.15309000004</v>
      </c>
      <c r="J17" s="8">
        <v>2016</v>
      </c>
      <c r="K17" s="6">
        <v>805693.94799999997</v>
      </c>
      <c r="M17" s="8">
        <v>2016</v>
      </c>
      <c r="N17" s="2">
        <v>12</v>
      </c>
    </row>
    <row r="18" spans="1:17" x14ac:dyDescent="0.25">
      <c r="A18" s="8">
        <v>2017</v>
      </c>
      <c r="B18" s="6">
        <v>4035442.8948999997</v>
      </c>
      <c r="D18" s="8">
        <v>2017</v>
      </c>
      <c r="E18" s="6">
        <v>1297702.5280200001</v>
      </c>
      <c r="G18" s="8">
        <v>2017</v>
      </c>
      <c r="H18" s="6">
        <v>300332.92966000002</v>
      </c>
      <c r="J18" s="8">
        <v>2017</v>
      </c>
      <c r="K18" s="6">
        <v>804949.63499999989</v>
      </c>
      <c r="M18" s="8">
        <v>2017</v>
      </c>
      <c r="N18" s="2">
        <v>12</v>
      </c>
    </row>
    <row r="19" spans="1:17" x14ac:dyDescent="0.25">
      <c r="A19" s="8">
        <v>2018</v>
      </c>
      <c r="B19" s="6">
        <v>4180987.7028000006</v>
      </c>
      <c r="D19" s="8">
        <v>2018</v>
      </c>
      <c r="E19" s="6">
        <v>1471843.0312699997</v>
      </c>
      <c r="G19" s="8">
        <v>2018</v>
      </c>
      <c r="H19" s="6">
        <v>292523.98883000005</v>
      </c>
      <c r="J19" s="8">
        <v>2018</v>
      </c>
      <c r="K19" s="6">
        <v>807084.47700000007</v>
      </c>
      <c r="M19" s="8">
        <v>2018</v>
      </c>
      <c r="N19" s="2">
        <v>12</v>
      </c>
      <c r="Q19">
        <f>COUNTA(M2:M24)</f>
        <v>23</v>
      </c>
    </row>
    <row r="20" spans="1:17" x14ac:dyDescent="0.25">
      <c r="A20" s="8">
        <v>2019</v>
      </c>
      <c r="B20" s="6">
        <v>4130573.8794</v>
      </c>
      <c r="D20" s="8">
        <v>2019</v>
      </c>
      <c r="E20" s="6">
        <v>1588532.8397000001</v>
      </c>
      <c r="G20" s="8">
        <v>2019</v>
      </c>
      <c r="H20" s="6">
        <v>287873.73051000002</v>
      </c>
      <c r="J20" s="8">
        <v>2019</v>
      </c>
      <c r="K20" s="6">
        <v>809409.2620000001</v>
      </c>
      <c r="M20" s="8">
        <v>2019</v>
      </c>
      <c r="N20" s="2">
        <v>12</v>
      </c>
    </row>
    <row r="21" spans="1:17" x14ac:dyDescent="0.25">
      <c r="A21" s="8">
        <v>2020</v>
      </c>
      <c r="B21" s="6">
        <v>4009766.8456999995</v>
      </c>
      <c r="D21" s="8">
        <v>2020</v>
      </c>
      <c r="E21" s="6">
        <v>1626789.6400999997</v>
      </c>
      <c r="G21" s="8">
        <v>2020</v>
      </c>
      <c r="H21" s="6">
        <v>285273.89483</v>
      </c>
      <c r="J21" s="8">
        <v>2020</v>
      </c>
      <c r="K21" s="6">
        <v>789878.8629999999</v>
      </c>
      <c r="M21" s="8">
        <v>2020</v>
      </c>
      <c r="N21" s="2">
        <v>12</v>
      </c>
    </row>
    <row r="22" spans="1:17" x14ac:dyDescent="0.25">
      <c r="A22" s="8">
        <v>2021</v>
      </c>
      <c r="B22" s="6">
        <v>4109699.3896999997</v>
      </c>
      <c r="D22" s="8">
        <v>2021</v>
      </c>
      <c r="E22" s="6">
        <v>1579189.9875000003</v>
      </c>
      <c r="G22" s="8">
        <v>2021</v>
      </c>
      <c r="H22" s="6">
        <v>251584.84234999999</v>
      </c>
      <c r="J22" s="8">
        <v>2021</v>
      </c>
      <c r="K22" s="6">
        <v>779644.59500000009</v>
      </c>
      <c r="M22" s="8">
        <v>2021</v>
      </c>
      <c r="N22" s="2">
        <v>12</v>
      </c>
      <c r="Q22">
        <f>COUNTA(P2:P13)</f>
        <v>12</v>
      </c>
    </row>
    <row r="23" spans="1:17" x14ac:dyDescent="0.25">
      <c r="A23" s="8">
        <v>2022</v>
      </c>
      <c r="B23" s="6">
        <v>4230672.2326999996</v>
      </c>
      <c r="D23" s="8">
        <v>2022</v>
      </c>
      <c r="E23" s="6">
        <v>1687066.7161000001</v>
      </c>
      <c r="G23" s="8">
        <v>2022</v>
      </c>
      <c r="H23" s="6">
        <v>254788.66706999997</v>
      </c>
      <c r="J23" s="8">
        <v>2022</v>
      </c>
      <c r="K23" s="6">
        <v>771537.1764900001</v>
      </c>
      <c r="M23" s="8">
        <v>2022</v>
      </c>
      <c r="N23" s="2">
        <v>12</v>
      </c>
    </row>
    <row r="24" spans="1:17" x14ac:dyDescent="0.25">
      <c r="A24" s="8">
        <v>2023</v>
      </c>
      <c r="B24" s="6">
        <v>2896234.6771</v>
      </c>
      <c r="D24" s="8">
        <v>2023</v>
      </c>
      <c r="E24" s="6">
        <v>1378546.9753999999</v>
      </c>
      <c r="G24" s="8">
        <v>2023</v>
      </c>
      <c r="H24" s="6">
        <v>184509.18598000001</v>
      </c>
      <c r="J24" s="8">
        <v>2023</v>
      </c>
      <c r="K24" s="6">
        <v>582789.11800000002</v>
      </c>
      <c r="M24" s="8">
        <v>2023</v>
      </c>
      <c r="N24" s="2">
        <v>9</v>
      </c>
    </row>
    <row r="25" spans="1:17" ht="9.75" customHeight="1" x14ac:dyDescent="0.25">
      <c r="A25" s="8" t="s">
        <v>24</v>
      </c>
      <c r="B25" s="6">
        <v>91977584.251100004</v>
      </c>
      <c r="D25" s="8" t="s">
        <v>24</v>
      </c>
      <c r="E25" s="6">
        <v>25790454.174819998</v>
      </c>
      <c r="G25" s="8" t="s">
        <v>24</v>
      </c>
      <c r="H25" s="6">
        <v>6118377.3104799986</v>
      </c>
      <c r="J25" s="8" t="s">
        <v>24</v>
      </c>
      <c r="K25" s="6">
        <v>17982695.574050006</v>
      </c>
      <c r="M25" s="8" t="s">
        <v>24</v>
      </c>
      <c r="N25" s="2">
        <v>273</v>
      </c>
    </row>
    <row r="27" spans="1:17" x14ac:dyDescent="0.25">
      <c r="A27" s="7" t="s">
        <v>23</v>
      </c>
      <c r="B27" t="s">
        <v>26</v>
      </c>
      <c r="D27" s="7" t="s">
        <v>23</v>
      </c>
      <c r="E27" t="s">
        <v>33</v>
      </c>
      <c r="G27" s="7" t="s">
        <v>23</v>
      </c>
      <c r="H27" t="s">
        <v>29</v>
      </c>
      <c r="J27" s="7" t="s">
        <v>23</v>
      </c>
      <c r="K27" t="s">
        <v>31</v>
      </c>
      <c r="M27" s="7" t="s">
        <v>23</v>
      </c>
      <c r="N27" t="s">
        <v>32</v>
      </c>
    </row>
    <row r="28" spans="1:17" x14ac:dyDescent="0.25">
      <c r="A28" s="8">
        <v>2001</v>
      </c>
      <c r="B28" s="6">
        <v>1903955.942</v>
      </c>
      <c r="D28" s="8">
        <v>2001</v>
      </c>
      <c r="E28" s="6">
        <v>768826.30800000008</v>
      </c>
      <c r="G28" s="8">
        <v>2001</v>
      </c>
      <c r="H28" s="6">
        <v>6737.3309999999992</v>
      </c>
      <c r="J28" s="8">
        <v>2001</v>
      </c>
      <c r="K28" s="2">
        <v>12</v>
      </c>
      <c r="M28" s="8" t="s">
        <v>34</v>
      </c>
      <c r="N28" s="2">
        <v>23</v>
      </c>
    </row>
    <row r="29" spans="1:17" x14ac:dyDescent="0.25">
      <c r="A29" s="8">
        <v>2002</v>
      </c>
      <c r="B29" s="6">
        <v>1933130.3540000001</v>
      </c>
      <c r="D29" s="8">
        <v>2002</v>
      </c>
      <c r="E29" s="6">
        <v>780064.08700000006</v>
      </c>
      <c r="G29" s="8">
        <v>2002</v>
      </c>
      <c r="H29" s="6">
        <v>10354.278</v>
      </c>
      <c r="J29" s="8">
        <v>2002</v>
      </c>
      <c r="K29" s="2">
        <v>12</v>
      </c>
      <c r="M29" s="8" t="s">
        <v>35</v>
      </c>
      <c r="N29" s="2">
        <v>23</v>
      </c>
    </row>
    <row r="30" spans="1:17" x14ac:dyDescent="0.25">
      <c r="A30" s="8">
        <v>2003</v>
      </c>
      <c r="B30" s="6">
        <v>1973736.7489999996</v>
      </c>
      <c r="D30" s="8">
        <v>2003</v>
      </c>
      <c r="E30" s="6">
        <v>763732.69500000007</v>
      </c>
      <c r="G30" s="8">
        <v>2003</v>
      </c>
      <c r="H30" s="6">
        <v>11187.465</v>
      </c>
      <c r="J30" s="8">
        <v>2003</v>
      </c>
      <c r="K30" s="2">
        <v>12</v>
      </c>
      <c r="M30" s="8" t="s">
        <v>36</v>
      </c>
      <c r="N30" s="2">
        <v>23</v>
      </c>
    </row>
    <row r="31" spans="1:17" x14ac:dyDescent="0.25">
      <c r="A31" s="8">
        <v>2004</v>
      </c>
      <c r="B31" s="6">
        <v>1978300.5492</v>
      </c>
      <c r="D31" s="8">
        <v>2004</v>
      </c>
      <c r="E31" s="6">
        <v>788528.3870000001</v>
      </c>
      <c r="G31" s="8">
        <v>2004</v>
      </c>
      <c r="H31" s="6">
        <v>14143.740760000001</v>
      </c>
      <c r="J31" s="8">
        <v>2004</v>
      </c>
      <c r="K31" s="2">
        <v>12</v>
      </c>
      <c r="M31" s="8" t="s">
        <v>37</v>
      </c>
      <c r="N31" s="2">
        <v>23</v>
      </c>
    </row>
    <row r="32" spans="1:17" x14ac:dyDescent="0.25">
      <c r="A32" s="8">
        <v>2005</v>
      </c>
      <c r="B32" s="6">
        <v>2012873.0457000001</v>
      </c>
      <c r="D32" s="8">
        <v>2005</v>
      </c>
      <c r="E32" s="6">
        <v>781986.36499999999</v>
      </c>
      <c r="G32" s="8">
        <v>2005</v>
      </c>
      <c r="H32" s="6">
        <v>17810.549029999998</v>
      </c>
      <c r="J32" s="8">
        <v>2005</v>
      </c>
      <c r="K32" s="2">
        <v>12</v>
      </c>
      <c r="M32" s="8" t="s">
        <v>14</v>
      </c>
      <c r="N32" s="2">
        <v>23</v>
      </c>
    </row>
    <row r="33" spans="1:14" x14ac:dyDescent="0.25">
      <c r="A33" s="8">
        <v>2006</v>
      </c>
      <c r="B33" s="6">
        <v>1990511.1345999998</v>
      </c>
      <c r="D33" s="8">
        <v>2006</v>
      </c>
      <c r="E33" s="6">
        <v>787218.63600000006</v>
      </c>
      <c r="G33" s="8">
        <v>2006</v>
      </c>
      <c r="H33" s="6">
        <v>26589.136999999999</v>
      </c>
      <c r="J33" s="8">
        <v>2006</v>
      </c>
      <c r="K33" s="2">
        <v>12</v>
      </c>
      <c r="M33" s="8" t="s">
        <v>38</v>
      </c>
      <c r="N33" s="2">
        <v>23</v>
      </c>
    </row>
    <row r="34" spans="1:14" x14ac:dyDescent="0.25">
      <c r="A34" s="8">
        <v>2007</v>
      </c>
      <c r="B34" s="6">
        <v>2016455.5835000002</v>
      </c>
      <c r="D34" s="8">
        <v>2007</v>
      </c>
      <c r="E34" s="6">
        <v>806424.75300000014</v>
      </c>
      <c r="G34" s="8">
        <v>2007</v>
      </c>
      <c r="H34" s="6">
        <v>34449.92742</v>
      </c>
      <c r="J34" s="8">
        <v>2007</v>
      </c>
      <c r="K34" s="2">
        <v>12</v>
      </c>
      <c r="M34" s="8" t="s">
        <v>39</v>
      </c>
      <c r="N34" s="2">
        <v>23</v>
      </c>
    </row>
    <row r="35" spans="1:14" x14ac:dyDescent="0.25">
      <c r="A35" s="8">
        <v>2008</v>
      </c>
      <c r="B35" s="6">
        <v>1985801.2467</v>
      </c>
      <c r="D35" s="8">
        <v>2008</v>
      </c>
      <c r="E35" s="6">
        <v>806208.43500000006</v>
      </c>
      <c r="G35" s="8">
        <v>2008</v>
      </c>
      <c r="H35" s="6">
        <v>55363.100080000004</v>
      </c>
      <c r="J35" s="8">
        <v>2008</v>
      </c>
      <c r="K35" s="2">
        <v>12</v>
      </c>
      <c r="M35" s="8" t="s">
        <v>40</v>
      </c>
      <c r="N35" s="2">
        <v>23</v>
      </c>
    </row>
    <row r="36" spans="1:14" x14ac:dyDescent="0.25">
      <c r="A36" s="8">
        <v>2009</v>
      </c>
      <c r="B36" s="6">
        <v>1755904.2530000003</v>
      </c>
      <c r="D36" s="8">
        <v>2009</v>
      </c>
      <c r="E36" s="6">
        <v>798854.5850000002</v>
      </c>
      <c r="G36" s="8">
        <v>2009</v>
      </c>
      <c r="H36" s="6">
        <v>73886.131700000013</v>
      </c>
      <c r="J36" s="8">
        <v>2009</v>
      </c>
      <c r="K36" s="2">
        <v>12</v>
      </c>
      <c r="M36" s="8" t="s">
        <v>41</v>
      </c>
      <c r="N36" s="2">
        <v>23</v>
      </c>
    </row>
    <row r="37" spans="1:14" x14ac:dyDescent="0.25">
      <c r="A37" s="8">
        <v>2010</v>
      </c>
      <c r="B37" s="6">
        <v>1847290.2786000001</v>
      </c>
      <c r="D37" s="8">
        <v>2010</v>
      </c>
      <c r="E37" s="6">
        <v>806968.30056</v>
      </c>
      <c r="G37" s="8">
        <v>2010</v>
      </c>
      <c r="H37" s="6">
        <v>94652.246100000004</v>
      </c>
      <c r="J37" s="8">
        <v>2010</v>
      </c>
      <c r="K37" s="2">
        <v>12</v>
      </c>
      <c r="M37" s="8" t="s">
        <v>42</v>
      </c>
      <c r="N37" s="2">
        <v>22</v>
      </c>
    </row>
    <row r="38" spans="1:14" x14ac:dyDescent="0.25">
      <c r="A38" s="8">
        <v>2011</v>
      </c>
      <c r="B38" s="6">
        <v>1733430.0053999999</v>
      </c>
      <c r="D38" s="8">
        <v>2011</v>
      </c>
      <c r="E38" s="6">
        <v>790204.36699999997</v>
      </c>
      <c r="G38" s="8">
        <v>2011</v>
      </c>
      <c r="H38" s="6">
        <v>120176.59862999999</v>
      </c>
      <c r="J38" s="8">
        <v>2011</v>
      </c>
      <c r="K38" s="2">
        <v>12</v>
      </c>
      <c r="M38" s="8" t="s">
        <v>43</v>
      </c>
      <c r="N38" s="2">
        <v>22</v>
      </c>
    </row>
    <row r="39" spans="1:14" x14ac:dyDescent="0.25">
      <c r="A39" s="8">
        <v>2012</v>
      </c>
      <c r="B39" s="6">
        <v>1514042.9447699999</v>
      </c>
      <c r="D39" s="8">
        <v>2012</v>
      </c>
      <c r="E39" s="6">
        <v>769331.24900000007</v>
      </c>
      <c r="G39" s="8">
        <v>2012</v>
      </c>
      <c r="H39" s="6">
        <v>140821.71471999999</v>
      </c>
      <c r="J39" s="8">
        <v>2012</v>
      </c>
      <c r="K39" s="2">
        <v>12</v>
      </c>
      <c r="M39" s="8" t="s">
        <v>44</v>
      </c>
      <c r="N39" s="2">
        <v>22</v>
      </c>
    </row>
    <row r="40" spans="1:14" x14ac:dyDescent="0.25">
      <c r="A40" s="8">
        <v>2013</v>
      </c>
      <c r="B40" s="6">
        <v>1581114.7158000004</v>
      </c>
      <c r="D40" s="8">
        <v>2013</v>
      </c>
      <c r="E40" s="6">
        <v>789016.473</v>
      </c>
      <c r="G40" s="8">
        <v>2013</v>
      </c>
      <c r="H40" s="6">
        <v>167839.74544999999</v>
      </c>
      <c r="J40" s="8">
        <v>2013</v>
      </c>
      <c r="K40" s="2">
        <v>12</v>
      </c>
      <c r="M40" s="8" t="s">
        <v>24</v>
      </c>
      <c r="N40" s="2">
        <v>273</v>
      </c>
    </row>
    <row r="41" spans="1:14" x14ac:dyDescent="0.25">
      <c r="A41" s="8">
        <v>2014</v>
      </c>
      <c r="B41" s="6">
        <v>1581710.3498</v>
      </c>
      <c r="D41" s="8">
        <v>2014</v>
      </c>
      <c r="E41" s="6">
        <v>797165.98199999984</v>
      </c>
      <c r="G41" s="8">
        <v>2014</v>
      </c>
      <c r="H41" s="6">
        <v>181655.2818</v>
      </c>
      <c r="J41" s="8">
        <v>2014</v>
      </c>
      <c r="K41" s="2">
        <v>12</v>
      </c>
    </row>
    <row r="42" spans="1:14" x14ac:dyDescent="0.25">
      <c r="A42" s="8">
        <v>2015</v>
      </c>
      <c r="B42" s="6">
        <v>1352398.19692</v>
      </c>
      <c r="D42" s="8">
        <v>2015</v>
      </c>
      <c r="E42" s="6">
        <v>797177.87699999998</v>
      </c>
      <c r="G42" s="8">
        <v>2015</v>
      </c>
      <c r="H42" s="6">
        <v>190718.5477</v>
      </c>
      <c r="J42" s="8">
        <v>2015</v>
      </c>
      <c r="K42" s="2">
        <v>12</v>
      </c>
    </row>
    <row r="43" spans="1:14" x14ac:dyDescent="0.25">
      <c r="A43" s="8">
        <v>2016</v>
      </c>
      <c r="B43" s="6">
        <v>1239148.65441</v>
      </c>
      <c r="D43" s="8">
        <v>2016</v>
      </c>
      <c r="E43" s="6">
        <v>805693.94799999997</v>
      </c>
      <c r="G43" s="8">
        <v>2016</v>
      </c>
      <c r="H43" s="6">
        <v>226992.56213000001</v>
      </c>
      <c r="J43" s="8">
        <v>2016</v>
      </c>
      <c r="K43" s="2">
        <v>12</v>
      </c>
    </row>
    <row r="44" spans="1:14" x14ac:dyDescent="0.25">
      <c r="A44" s="8">
        <v>2017</v>
      </c>
      <c r="B44" s="6">
        <v>1205835.2759799997</v>
      </c>
      <c r="D44" s="8">
        <v>2017</v>
      </c>
      <c r="E44" s="6">
        <v>804949.63499999989</v>
      </c>
      <c r="G44" s="8">
        <v>2017</v>
      </c>
      <c r="H44" s="6">
        <v>254302.69522000002</v>
      </c>
      <c r="J44" s="8">
        <v>2017</v>
      </c>
      <c r="K44" s="2">
        <v>12</v>
      </c>
    </row>
    <row r="45" spans="1:14" x14ac:dyDescent="0.25">
      <c r="A45" s="8">
        <v>2018</v>
      </c>
      <c r="B45" s="6">
        <v>1149487.3384499999</v>
      </c>
      <c r="D45" s="8">
        <v>2018</v>
      </c>
      <c r="E45" s="6">
        <v>807084.47700000007</v>
      </c>
      <c r="G45" s="8">
        <v>2018</v>
      </c>
      <c r="H45" s="6">
        <v>272667.45373000001</v>
      </c>
      <c r="J45" s="8">
        <v>2018</v>
      </c>
      <c r="K45" s="2">
        <v>12</v>
      </c>
    </row>
    <row r="46" spans="1:14" x14ac:dyDescent="0.25">
      <c r="A46" s="8">
        <v>2019</v>
      </c>
      <c r="B46" s="6">
        <v>964956.81148000003</v>
      </c>
      <c r="D46" s="8">
        <v>2019</v>
      </c>
      <c r="E46" s="6">
        <v>809409.2620000001</v>
      </c>
      <c r="G46" s="8">
        <v>2019</v>
      </c>
      <c r="H46" s="6">
        <v>295882.48349000001</v>
      </c>
      <c r="J46" s="8">
        <v>2019</v>
      </c>
      <c r="K46" s="2">
        <v>12</v>
      </c>
    </row>
    <row r="47" spans="1:14" x14ac:dyDescent="0.25">
      <c r="A47" s="8">
        <v>2020</v>
      </c>
      <c r="B47" s="6">
        <v>773392.89710000006</v>
      </c>
      <c r="D47" s="8">
        <v>2020</v>
      </c>
      <c r="E47" s="6">
        <v>789878.8629999999</v>
      </c>
      <c r="G47" s="8">
        <v>2020</v>
      </c>
      <c r="H47" s="6">
        <v>337938.04902999999</v>
      </c>
      <c r="J47" s="8">
        <v>2020</v>
      </c>
      <c r="K47" s="2">
        <v>12</v>
      </c>
    </row>
    <row r="48" spans="1:14" x14ac:dyDescent="0.25">
      <c r="A48" s="8">
        <v>2021</v>
      </c>
      <c r="B48" s="6">
        <v>897998.75993000006</v>
      </c>
      <c r="D48" s="8">
        <v>2021</v>
      </c>
      <c r="E48" s="6">
        <v>779644.59500000009</v>
      </c>
      <c r="G48" s="8">
        <v>2021</v>
      </c>
      <c r="H48" s="6">
        <v>378196.77483000001</v>
      </c>
      <c r="J48" s="8">
        <v>2021</v>
      </c>
      <c r="K48" s="2">
        <v>12</v>
      </c>
    </row>
    <row r="49" spans="1:11" x14ac:dyDescent="0.25">
      <c r="A49" s="8">
        <v>2022</v>
      </c>
      <c r="B49" s="6">
        <v>831511.61207000003</v>
      </c>
      <c r="D49" s="8">
        <v>2022</v>
      </c>
      <c r="E49" s="6">
        <v>771537.1764900001</v>
      </c>
      <c r="G49" s="8">
        <v>2022</v>
      </c>
      <c r="H49" s="6">
        <v>434297.35817000002</v>
      </c>
      <c r="J49" s="8">
        <v>2022</v>
      </c>
      <c r="K49" s="2">
        <v>12</v>
      </c>
    </row>
    <row r="50" spans="1:11" x14ac:dyDescent="0.25">
      <c r="A50" s="8">
        <v>2023</v>
      </c>
      <c r="B50" s="6">
        <v>516574.76065999997</v>
      </c>
      <c r="D50" s="8">
        <v>2023</v>
      </c>
      <c r="E50" s="6">
        <v>582789.11800000002</v>
      </c>
      <c r="G50" s="8">
        <v>2023</v>
      </c>
      <c r="H50" s="6">
        <v>312858.87686999998</v>
      </c>
      <c r="J50" s="8">
        <v>2023</v>
      </c>
      <c r="K50" s="2">
        <v>9</v>
      </c>
    </row>
    <row r="51" spans="1:11" x14ac:dyDescent="0.25">
      <c r="A51" s="8" t="s">
        <v>24</v>
      </c>
      <c r="B51" s="6">
        <v>34739561.459070005</v>
      </c>
      <c r="D51" s="8" t="s">
        <v>24</v>
      </c>
      <c r="E51" s="6">
        <v>17982695.574050006</v>
      </c>
      <c r="G51" s="8" t="s">
        <v>24</v>
      </c>
      <c r="H51" s="6">
        <v>3659522.0478599994</v>
      </c>
      <c r="J51" s="8" t="s">
        <v>24</v>
      </c>
      <c r="K51" s="2">
        <v>273</v>
      </c>
    </row>
    <row r="52" spans="1:11" x14ac:dyDescent="0.25">
      <c r="B52" s="6"/>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6DAB9-9EA9-4582-9C13-185C7DA63DE2}">
  <dimension ref="A1"/>
  <sheetViews>
    <sheetView showGridLines="0" workbookViewId="0">
      <selection activeCell="M22" sqref="M22"/>
    </sheetView>
  </sheetViews>
  <sheetFormatPr defaultRowHeight="15" x14ac:dyDescent="0.25"/>
  <cols>
    <col min="1" max="16384" width="9.140625" style="1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tabSelected="1" zoomScale="40" zoomScaleNormal="40" workbookViewId="0">
      <selection activeCell="BM27" sqref="BM27"/>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F335-0797-44A5-985C-37D13368E282}">
  <dimension ref="A1:L92"/>
  <sheetViews>
    <sheetView workbookViewId="0">
      <selection activeCell="B93" sqref="B93"/>
    </sheetView>
  </sheetViews>
  <sheetFormatPr defaultRowHeight="15" x14ac:dyDescent="0.25"/>
  <cols>
    <col min="1" max="1" width="13.42578125" customWidth="1"/>
    <col min="2" max="2" width="11.42578125" customWidth="1"/>
    <col min="3" max="3" width="30.85546875" customWidth="1"/>
    <col min="4" max="4" width="24" customWidth="1"/>
    <col min="5" max="5" width="34.140625" customWidth="1"/>
    <col min="6" max="6" width="30.85546875" customWidth="1"/>
    <col min="7" max="7" width="30.5703125" customWidth="1"/>
    <col min="8" max="8" width="30.7109375" customWidth="1"/>
    <col min="9" max="9" width="28.85546875" customWidth="1"/>
  </cols>
  <sheetData>
    <row r="1" spans="1:12" x14ac:dyDescent="0.25">
      <c r="A1" s="14" t="s">
        <v>50</v>
      </c>
      <c r="B1" s="15"/>
      <c r="C1" s="15"/>
      <c r="D1" s="15"/>
      <c r="E1" s="15"/>
      <c r="F1" s="15"/>
      <c r="G1" s="15"/>
      <c r="H1" s="15"/>
      <c r="I1" s="15"/>
      <c r="J1" s="15"/>
      <c r="K1" s="15"/>
      <c r="L1" s="15"/>
    </row>
    <row r="2" spans="1:12" x14ac:dyDescent="0.25">
      <c r="A2" s="15"/>
      <c r="B2" s="15"/>
      <c r="C2" s="15"/>
      <c r="D2" s="15"/>
      <c r="E2" s="15"/>
      <c r="F2" s="15"/>
      <c r="G2" s="15"/>
      <c r="H2" s="15"/>
      <c r="I2" s="15"/>
      <c r="J2" s="15"/>
      <c r="K2" s="15"/>
      <c r="L2" s="15"/>
    </row>
    <row r="3" spans="1:12" x14ac:dyDescent="0.25">
      <c r="A3" t="s">
        <v>0</v>
      </c>
      <c r="B3" t="s">
        <v>46</v>
      </c>
      <c r="C3" t="s">
        <v>47</v>
      </c>
      <c r="D3" t="s">
        <v>48</v>
      </c>
      <c r="E3" t="s">
        <v>3</v>
      </c>
      <c r="F3" t="s">
        <v>4</v>
      </c>
      <c r="G3" t="s">
        <v>5</v>
      </c>
      <c r="H3" t="s">
        <v>6</v>
      </c>
      <c r="I3" t="s">
        <v>49</v>
      </c>
    </row>
    <row r="4" spans="1:12" x14ac:dyDescent="0.25">
      <c r="A4" s="1" t="s">
        <v>9</v>
      </c>
      <c r="B4">
        <f>COUNTIFS(Net[],A4)</f>
        <v>23</v>
      </c>
      <c r="C4" s="4">
        <f>SUMIFS(Net[all fuels (utility-scale) thousand megawatthours],Net[Monthly],A4)</f>
        <v>7845575.5333000002</v>
      </c>
      <c r="D4" s="4">
        <f>SUMIFS(Net[coal thousand megawatthours],Net[Monthly],A4)</f>
        <v>2909186.3514799997</v>
      </c>
      <c r="E4" s="4">
        <f>SUMIFS(Net[natural gas thousand megawatthours],Net[Monthly],A4)</f>
        <v>2422487.1398200002</v>
      </c>
      <c r="F4" s="4">
        <f>SUMIFS(Net[nuclear thousand megawatthours],Net[Monthly],A4)</f>
        <v>1515555.9330000002</v>
      </c>
      <c r="G4" s="4">
        <f>SUMIFS(Net[conventional hydroelectric thousand megawatthours],Net[Monthly],A4)</f>
        <v>402003.55878000008</v>
      </c>
      <c r="H4" s="4">
        <f>SUMIFS(Net[wind thousand megawatthours],Net[Monthly],A4)</f>
        <v>262173.67019999999</v>
      </c>
      <c r="I4" s="4">
        <f>SUMIFS(Net[all solar thousand megawatthours],Net[Monthly],A4)</f>
        <v>105799.42205999998</v>
      </c>
    </row>
    <row r="5" spans="1:12" x14ac:dyDescent="0.25">
      <c r="A5" s="1" t="s">
        <v>17</v>
      </c>
      <c r="B5">
        <f>COUNTIFS(Net[],A5)</f>
        <v>23</v>
      </c>
      <c r="C5" s="4">
        <f>SUMIFS(Net[all fuels (utility-scale) thousand megawatthours],Net[Monthly],A5)</f>
        <v>9125292.1047999989</v>
      </c>
      <c r="D5" s="4">
        <f>SUMIFS(Net[coal thousand megawatthours],Net[Monthly],A5)</f>
        <v>3392031.4971700003</v>
      </c>
      <c r="E5" s="4">
        <f>SUMIFS(Net[natural gas thousand megawatthours],Net[Monthly],A5)</f>
        <v>2985769.8949300004</v>
      </c>
      <c r="F5" s="4">
        <f>SUMIFS(Net[nuclear thousand megawatthours],Net[Monthly],A5)</f>
        <v>1632871.2520000001</v>
      </c>
      <c r="G5" s="4">
        <f>SUMIFS(Net[conventional hydroelectric thousand megawatthours],Net[Monthly],A5)</f>
        <v>490174.66849999997</v>
      </c>
      <c r="H5" s="4">
        <f>SUMIFS(Net[wind thousand megawatthours],Net[Monthly],A5)</f>
        <v>243770.48698999998</v>
      </c>
      <c r="I5" s="4">
        <f>SUMIFS(Net[all solar thousand megawatthours],Net[Monthly],A5)</f>
        <v>118586.03358999999</v>
      </c>
    </row>
    <row r="6" spans="1:12" x14ac:dyDescent="0.25">
      <c r="A6" s="1" t="s">
        <v>16</v>
      </c>
      <c r="B6">
        <f>COUNTIFS(Net[],A6)</f>
        <v>23</v>
      </c>
      <c r="C6" s="4">
        <f>SUMIFS(Net[all fuels (utility-scale) thousand megawatthours],Net[Monthly],A6)</f>
        <v>9199106.5223999992</v>
      </c>
      <c r="D6" s="4">
        <f>SUMIFS(Net[coal thousand megawatthours],Net[Monthly],A6)</f>
        <v>3424494.6151899998</v>
      </c>
      <c r="E6" s="4">
        <f>SUMIFS(Net[natural gas thousand megawatthours],Net[Monthly],A6)</f>
        <v>2945413.7216700003</v>
      </c>
      <c r="F6" s="4">
        <f>SUMIFS(Net[nuclear thousand megawatthours],Net[Monthly],A6)</f>
        <v>1635035.8469999998</v>
      </c>
      <c r="G6" s="4">
        <f>SUMIFS(Net[conventional hydroelectric thousand megawatthours],Net[Monthly],A6)</f>
        <v>562116.65613999998</v>
      </c>
      <c r="H6" s="4">
        <f>SUMIFS(Net[wind thousand megawatthours],Net[Monthly],A6)</f>
        <v>252343.27911</v>
      </c>
      <c r="I6" s="4">
        <f>SUMIFS(Net[all solar thousand megawatthours],Net[Monthly],A6)</f>
        <v>124054.39118999998</v>
      </c>
    </row>
    <row r="7" spans="1:12" x14ac:dyDescent="0.25">
      <c r="A7" s="1" t="s">
        <v>15</v>
      </c>
      <c r="B7">
        <f>COUNTIFS(Net[],A7)</f>
        <v>23</v>
      </c>
      <c r="C7" s="4">
        <f>SUMIFS(Net[all fuels (utility-scale) thousand megawatthours],Net[Monthly],A7)</f>
        <v>8248965.8566000005</v>
      </c>
      <c r="D7" s="4">
        <f>SUMIFS(Net[coal thousand megawatthours],Net[Monthly],A7)</f>
        <v>3038048.6979599996</v>
      </c>
      <c r="E7" s="4">
        <f>SUMIFS(Net[natural gas thousand megawatthours],Net[Monthly],A7)</f>
        <v>2395302.8988299998</v>
      </c>
      <c r="F7" s="4">
        <f>SUMIFS(Net[nuclear thousand megawatthours],Net[Monthly],A7)</f>
        <v>1548252.8375599999</v>
      </c>
      <c r="G7" s="4">
        <f>SUMIFS(Net[conventional hydroelectric thousand megawatthours],Net[Monthly],A7)</f>
        <v>609150.86298999994</v>
      </c>
      <c r="H7" s="4">
        <f>SUMIFS(Net[wind thousand megawatthours],Net[Monthly],A7)</f>
        <v>297175.06231999997</v>
      </c>
      <c r="I7" s="4">
        <f>SUMIFS(Net[all solar thousand megawatthours],Net[Monthly],A7)</f>
        <v>121585.38041</v>
      </c>
    </row>
    <row r="8" spans="1:12" x14ac:dyDescent="0.25">
      <c r="A8" s="1" t="s">
        <v>14</v>
      </c>
      <c r="B8">
        <f>COUNTIFS(Net[],A8)</f>
        <v>23</v>
      </c>
      <c r="C8" s="4">
        <f>SUMIFS(Net[all fuels (utility-scale) thousand megawatthours],Net[Monthly],A8)</f>
        <v>7135554.6786000011</v>
      </c>
      <c r="D8" s="4">
        <f>SUMIFS(Net[coal thousand megawatthours],Net[Monthly],A8)</f>
        <v>2652954.4504900002</v>
      </c>
      <c r="E8" s="4">
        <f>SUMIFS(Net[natural gas thousand megawatthours],Net[Monthly],A8)</f>
        <v>1998926.9578500004</v>
      </c>
      <c r="F8" s="4">
        <f>SUMIFS(Net[nuclear thousand megawatthours],Net[Monthly],A8)</f>
        <v>1464950.5484900002</v>
      </c>
      <c r="G8" s="4">
        <f>SUMIFS(Net[conventional hydroelectric thousand megawatthours],Net[Monthly],A8)</f>
        <v>626247.74724000006</v>
      </c>
      <c r="H8" s="4">
        <f>SUMIFS(Net[wind thousand megawatthours],Net[Monthly],A8)</f>
        <v>333135.83106999996</v>
      </c>
      <c r="I8" s="4">
        <f>SUMIFS(Net[all solar thousand megawatthours],Net[Monthly],A8)</f>
        <v>118082.43184</v>
      </c>
    </row>
    <row r="9" spans="1:12" x14ac:dyDescent="0.25">
      <c r="A9" s="1" t="s">
        <v>13</v>
      </c>
      <c r="B9">
        <f>COUNTIFS(Net[],A9)</f>
        <v>23</v>
      </c>
      <c r="C9" s="4">
        <f>SUMIFS(Net[all fuels (utility-scale) thousand megawatthours],Net[Monthly],A9)</f>
        <v>6770042.0184999993</v>
      </c>
      <c r="D9" s="4">
        <f>SUMIFS(Net[coal thousand megawatthours],Net[Monthly],A9)</f>
        <v>2404668.9753400004</v>
      </c>
      <c r="E9" s="4">
        <f>SUMIFS(Net[natural gas thousand megawatthours],Net[Monthly],A9)</f>
        <v>1796170.0095999998</v>
      </c>
      <c r="F9" s="4">
        <f>SUMIFS(Net[nuclear thousand megawatthours],Net[Monthly],A9)</f>
        <v>1325298.3189999999</v>
      </c>
      <c r="G9" s="4">
        <f>SUMIFS(Net[conventional hydroelectric thousand megawatthours],Net[Monthly],A9)</f>
        <v>552362.42031999992</v>
      </c>
      <c r="H9" s="4">
        <f>SUMIFS(Net[wind thousand megawatthours],Net[Monthly],A9)</f>
        <v>369612.54074000008</v>
      </c>
      <c r="I9" s="4">
        <f>SUMIFS(Net[all solar thousand megawatthours],Net[Monthly],A9)</f>
        <v>104409.78720999998</v>
      </c>
    </row>
    <row r="10" spans="1:12" x14ac:dyDescent="0.25">
      <c r="A10" s="1" t="s">
        <v>12</v>
      </c>
      <c r="B10">
        <f>COUNTIFS(Net[],A10)</f>
        <v>23</v>
      </c>
      <c r="C10" s="4">
        <f>SUMIFS(Net[all fuels (utility-scale) thousand megawatthours],Net[Monthly],A10)</f>
        <v>7277979.2906999988</v>
      </c>
      <c r="D10" s="4">
        <f>SUMIFS(Net[coal thousand megawatthours],Net[Monthly],A10)</f>
        <v>2701642.5045499997</v>
      </c>
      <c r="E10" s="4">
        <f>SUMIFS(Net[natural gas thousand megawatthours],Net[Monthly],A10)</f>
        <v>1869316.8449599999</v>
      </c>
      <c r="F10" s="4">
        <f>SUMIFS(Net[nuclear thousand megawatthours],Net[Monthly],A10)</f>
        <v>1468871.5360000001</v>
      </c>
      <c r="G10" s="4">
        <f>SUMIFS(Net[conventional hydroelectric thousand megawatthours],Net[Monthly],A10)</f>
        <v>549727.36708999996</v>
      </c>
      <c r="H10" s="4">
        <f>SUMIFS(Net[wind thousand megawatthours],Net[Monthly],A10)</f>
        <v>360508.61329000001</v>
      </c>
      <c r="I10" s="4">
        <f>SUMIFS(Net[all solar thousand megawatthours],Net[Monthly],A10)</f>
        <v>90536.762640000001</v>
      </c>
    </row>
    <row r="11" spans="1:12" x14ac:dyDescent="0.25">
      <c r="A11" s="1" t="s">
        <v>11</v>
      </c>
      <c r="B11">
        <f>COUNTIFS(Net[],A11)</f>
        <v>23</v>
      </c>
      <c r="C11" s="4">
        <f>SUMIFS(Net[all fuels (utility-scale) thousand megawatthours],Net[Monthly],A11)</f>
        <v>7148566.7029999997</v>
      </c>
      <c r="D11" s="4">
        <f>SUMIFS(Net[coal thousand megawatthours],Net[Monthly],A11)</f>
        <v>2798567.3843900003</v>
      </c>
      <c r="E11" s="4">
        <f>SUMIFS(Net[natural gas thousand megawatthours],Net[Monthly],A11)</f>
        <v>1789331.2514900002</v>
      </c>
      <c r="F11" s="4">
        <f>SUMIFS(Net[nuclear thousand megawatthours],Net[Monthly],A11)</f>
        <v>1457811.98</v>
      </c>
      <c r="G11" s="4">
        <f>SUMIFS(Net[conventional hydroelectric thousand megawatthours],Net[Monthly],A11)</f>
        <v>486810.94763000001</v>
      </c>
      <c r="H11" s="4">
        <f>SUMIFS(Net[wind thousand megawatthours],Net[Monthly],A11)</f>
        <v>311535.82550000004</v>
      </c>
      <c r="I11" s="4">
        <f>SUMIFS(Net[all solar thousand megawatthours],Net[Monthly],A11)</f>
        <v>66716.297179999994</v>
      </c>
    </row>
    <row r="12" spans="1:12" x14ac:dyDescent="0.25">
      <c r="A12" s="1" t="s">
        <v>10</v>
      </c>
      <c r="B12">
        <f>COUNTIFS(Net[],A12)</f>
        <v>23</v>
      </c>
      <c r="C12" s="4">
        <f>SUMIFS(Net[all fuels (utility-scale) thousand megawatthours],Net[Monthly],A12)</f>
        <v>8077345.4153000005</v>
      </c>
      <c r="D12" s="4">
        <f>SUMIFS(Net[coal thousand megawatthours],Net[Monthly],A12)</f>
        <v>3225511.9698100002</v>
      </c>
      <c r="E12" s="4">
        <f>SUMIFS(Net[natural gas thousand megawatthours],Net[Monthly],A12)</f>
        <v>1978397.73284</v>
      </c>
      <c r="F12" s="4">
        <f>SUMIFS(Net[nuclear thousand megawatthours],Net[Monthly],A12)</f>
        <v>1658109.273</v>
      </c>
      <c r="G12" s="4">
        <f>SUMIFS(Net[conventional hydroelectric thousand megawatthours],Net[Monthly],A12)</f>
        <v>545523.46048999997</v>
      </c>
      <c r="H12" s="4">
        <f>SUMIFS(Net[wind thousand megawatthours],Net[Monthly],A12)</f>
        <v>319800.76152999996</v>
      </c>
      <c r="I12" s="4">
        <f>SUMIFS(Net[all solar thousand megawatthours],Net[Monthly],A12)</f>
        <v>57976.736219999999</v>
      </c>
    </row>
    <row r="13" spans="1:12" x14ac:dyDescent="0.25">
      <c r="A13" s="1" t="s">
        <v>20</v>
      </c>
      <c r="B13">
        <f>COUNTIFS(Net[],A13)</f>
        <v>22</v>
      </c>
      <c r="C13" s="4">
        <f>SUMIFS(Net[all fuels (utility-scale) thousand megawatthours],Net[Monthly],A13)</f>
        <v>7495708.050999999</v>
      </c>
      <c r="D13" s="4">
        <f>SUMIFS(Net[coal thousand megawatthours],Net[Monthly],A13)</f>
        <v>2942587.7777000004</v>
      </c>
      <c r="E13" s="4">
        <f>SUMIFS(Net[natural gas thousand megawatthours],Net[Monthly],A13)</f>
        <v>1889483.2412900003</v>
      </c>
      <c r="F13" s="4">
        <f>SUMIFS(Net[nuclear thousand megawatthours],Net[Monthly],A13)</f>
        <v>1559585.6570000004</v>
      </c>
      <c r="G13" s="4">
        <f>SUMIFS(Net[conventional hydroelectric thousand megawatthours],Net[Monthly],A13)</f>
        <v>489998.21360000002</v>
      </c>
      <c r="H13" s="4">
        <f>SUMIFS(Net[wind thousand megawatthours],Net[Monthly],A13)</f>
        <v>314810.23758000007</v>
      </c>
      <c r="I13" s="4">
        <f>SUMIFS(Net[all solar thousand megawatthours],Net[Monthly],A13)</f>
        <v>49880.495919999994</v>
      </c>
    </row>
    <row r="14" spans="1:12" x14ac:dyDescent="0.25">
      <c r="A14" s="1" t="s">
        <v>19</v>
      </c>
      <c r="B14">
        <f>COUNTIFS(Net[],A14)</f>
        <v>22</v>
      </c>
      <c r="C14" s="4">
        <f>SUMIFS(Net[all fuels (utility-scale) thousand megawatthours],Net[Monthly],A14)</f>
        <v>6741257.394799999</v>
      </c>
      <c r="D14" s="4">
        <f>SUMIFS(Net[coal thousand megawatthours],Net[Monthly],A14)</f>
        <v>2618489.4709700001</v>
      </c>
      <c r="E14" s="4">
        <f>SUMIFS(Net[natural gas thousand megawatthours],Net[Monthly],A14)</f>
        <v>1743791.6550399999</v>
      </c>
      <c r="F14" s="4">
        <f>SUMIFS(Net[nuclear thousand megawatthours],Net[Monthly],A14)</f>
        <v>1374733.01</v>
      </c>
      <c r="G14" s="4">
        <f>SUMIFS(Net[conventional hydroelectric thousand megawatthours],Net[Monthly],A14)</f>
        <v>421383.29949999996</v>
      </c>
      <c r="H14" s="4">
        <f>SUMIFS(Net[wind thousand megawatthours],Net[Monthly],A14)</f>
        <v>309620.59127999988</v>
      </c>
      <c r="I14" s="4">
        <f>SUMIFS(Net[all solar thousand megawatthours],Net[Monthly],A14)</f>
        <v>57861.991269999999</v>
      </c>
    </row>
    <row r="15" spans="1:12" x14ac:dyDescent="0.25">
      <c r="A15" s="1" t="s">
        <v>18</v>
      </c>
      <c r="B15">
        <f>COUNTIFS(Net[],A15)</f>
        <v>22</v>
      </c>
      <c r="C15" s="4">
        <f>SUMIFS(Net[all fuels (utility-scale) thousand megawatthours],Net[Monthly],A15)</f>
        <v>6912190.6820999989</v>
      </c>
      <c r="D15" s="4">
        <f>SUMIFS(Net[coal thousand megawatthours],Net[Monthly],A15)</f>
        <v>2631377.7640200001</v>
      </c>
      <c r="E15" s="4">
        <f>SUMIFS(Net[natural gas thousand megawatthours],Net[Monthly],A15)</f>
        <v>1976062.8265</v>
      </c>
      <c r="F15" s="4">
        <f>SUMIFS(Net[nuclear thousand megawatthours],Net[Monthly],A15)</f>
        <v>1341619.3809999998</v>
      </c>
      <c r="G15" s="4">
        <f>SUMIFS(Net[conventional hydroelectric thousand megawatthours],Net[Monthly],A15)</f>
        <v>382878.10820000008</v>
      </c>
      <c r="H15" s="4">
        <f>SUMIFS(Net[wind thousand megawatthours],Net[Monthly],A15)</f>
        <v>285035.14825000009</v>
      </c>
      <c r="I15" s="4">
        <f>SUMIFS(Net[all solar thousand megawatthours],Net[Monthly],A15)</f>
        <v>73907.934760000018</v>
      </c>
    </row>
    <row r="16" spans="1:12" x14ac:dyDescent="0.25">
      <c r="A16" s="13" t="s">
        <v>52</v>
      </c>
      <c r="B16">
        <f>SUM(B3:B15)</f>
        <v>273</v>
      </c>
      <c r="C16" s="6">
        <f t="shared" ref="C16:I16" si="0">SUM(C3:C15)</f>
        <v>91977584.251099989</v>
      </c>
      <c r="D16" s="6">
        <f t="shared" si="0"/>
        <v>34739561.459070005</v>
      </c>
      <c r="E16" s="6">
        <f t="shared" si="0"/>
        <v>25790454.174820002</v>
      </c>
      <c r="F16" s="6">
        <f t="shared" si="0"/>
        <v>17982695.574050002</v>
      </c>
      <c r="G16" s="6">
        <f t="shared" si="0"/>
        <v>6118377.3104799995</v>
      </c>
      <c r="H16" s="6">
        <f t="shared" si="0"/>
        <v>3659522.0478599998</v>
      </c>
      <c r="I16" s="6">
        <f t="shared" si="0"/>
        <v>1089397.66429</v>
      </c>
    </row>
    <row r="18" spans="1:12" x14ac:dyDescent="0.25">
      <c r="A18" s="14" t="s">
        <v>51</v>
      </c>
      <c r="B18" s="15"/>
      <c r="C18" s="15"/>
      <c r="D18" s="15"/>
      <c r="E18" s="15"/>
      <c r="F18" s="15"/>
      <c r="G18" s="15"/>
      <c r="H18" s="15"/>
      <c r="I18" s="15"/>
      <c r="J18" s="15"/>
      <c r="K18" s="15"/>
      <c r="L18" s="15"/>
    </row>
    <row r="19" spans="1:12" x14ac:dyDescent="0.25">
      <c r="A19" s="15"/>
      <c r="B19" s="15"/>
      <c r="C19" s="15"/>
      <c r="D19" s="15"/>
      <c r="E19" s="15"/>
      <c r="F19" s="15"/>
      <c r="G19" s="15"/>
      <c r="H19" s="15"/>
      <c r="I19" s="15"/>
      <c r="J19" s="15"/>
      <c r="K19" s="15"/>
      <c r="L19" s="15"/>
    </row>
    <row r="20" spans="1:12" x14ac:dyDescent="0.25">
      <c r="A20" t="s">
        <v>21</v>
      </c>
      <c r="B20" t="s">
        <v>62</v>
      </c>
      <c r="C20" t="s">
        <v>47</v>
      </c>
      <c r="D20" t="s">
        <v>48</v>
      </c>
      <c r="E20" t="s">
        <v>3</v>
      </c>
      <c r="F20" t="s">
        <v>4</v>
      </c>
      <c r="G20" t="s">
        <v>5</v>
      </c>
      <c r="H20" t="s">
        <v>6</v>
      </c>
      <c r="I20" t="s">
        <v>49</v>
      </c>
    </row>
    <row r="21" spans="1:12" x14ac:dyDescent="0.25">
      <c r="A21" s="2">
        <v>2023</v>
      </c>
      <c r="B21">
        <f>COUNTIFS(Net[Year],A21)</f>
        <v>9</v>
      </c>
      <c r="C21">
        <f>SUMIFS(Net[all fuels (utility-scale) thousand megawatthours],Net[Year],A21)</f>
        <v>2896234.6771</v>
      </c>
      <c r="D21">
        <f>SUMIFS(Net[coal thousand megawatthours],Net[Year],A21)</f>
        <v>516574.76065999997</v>
      </c>
      <c r="E21">
        <f>SUMIFS(Net[natural gas thousand megawatthours],Net[Year],A21)</f>
        <v>1378546.9753999999</v>
      </c>
      <c r="F21">
        <f>SUMIFS(Net[nuclear thousand megawatthours],Net[Year],A21)</f>
        <v>582789.11800000002</v>
      </c>
      <c r="G21">
        <f>SUMIFS(Net[conventional hydroelectric thousand megawatthours],Net[Year],A21)</f>
        <v>184509.18598000001</v>
      </c>
      <c r="H21">
        <f>SUMIFS(Net[wind thousand megawatthours],Net[Year],A21)</f>
        <v>312858.87686999998</v>
      </c>
      <c r="I21">
        <f>SUMIFS(Net[all solar thousand megawatthours],Net[Year],A21)</f>
        <v>188816.60906000002</v>
      </c>
    </row>
    <row r="22" spans="1:12" x14ac:dyDescent="0.25">
      <c r="A22" s="2">
        <v>2022</v>
      </c>
      <c r="B22">
        <f>COUNTIFS(Net[Year],A22)</f>
        <v>12</v>
      </c>
      <c r="C22">
        <f>SUMIFS(Net[all fuels (utility-scale) thousand megawatthours],Net[Year],A22)</f>
        <v>4230672.2326999996</v>
      </c>
      <c r="D22">
        <f>SUMIFS(Net[coal thousand megawatthours],Net[Year],A22)</f>
        <v>831511.61207000003</v>
      </c>
      <c r="E22">
        <f>SUMIFS(Net[natural gas thousand megawatthours],Net[Year],A22)</f>
        <v>1687066.7161000001</v>
      </c>
      <c r="F22">
        <f>SUMIFS(Net[nuclear thousand megawatthours],Net[Year],A22)</f>
        <v>771537.1764900001</v>
      </c>
      <c r="G22">
        <f>SUMIFS(Net[conventional hydroelectric thousand megawatthours],Net[Year],A22)</f>
        <v>254788.66706999997</v>
      </c>
      <c r="H22">
        <f>SUMIFS(Net[wind thousand megawatthours],Net[Year],A22)</f>
        <v>434297.35817000002</v>
      </c>
      <c r="I22">
        <f>SUMIFS(Net[all solar thousand megawatthours],Net[Year],A22)</f>
        <v>205079.15202000004</v>
      </c>
    </row>
    <row r="23" spans="1:12" x14ac:dyDescent="0.25">
      <c r="A23" s="2">
        <v>2021</v>
      </c>
      <c r="B23">
        <f>COUNTIFS(Net[Year],A23)</f>
        <v>12</v>
      </c>
      <c r="C23">
        <f>SUMIFS(Net[all fuels (utility-scale) thousand megawatthours],Net[Year],A23)</f>
        <v>4109699.3896999997</v>
      </c>
      <c r="D23">
        <f>SUMIFS(Net[coal thousand megawatthours],Net[Year],A23)</f>
        <v>897998.75993000006</v>
      </c>
      <c r="E23">
        <f>SUMIFS(Net[natural gas thousand megawatthours],Net[Year],A23)</f>
        <v>1579189.9875000003</v>
      </c>
      <c r="F23">
        <f>SUMIFS(Net[nuclear thousand megawatthours],Net[Year],A23)</f>
        <v>779644.59500000009</v>
      </c>
      <c r="G23">
        <f>SUMIFS(Net[conventional hydroelectric thousand megawatthours],Net[Year],A23)</f>
        <v>251584.84234999999</v>
      </c>
      <c r="H23">
        <f>SUMIFS(Net[wind thousand megawatthours],Net[Year],A23)</f>
        <v>378196.77483000001</v>
      </c>
      <c r="I23">
        <f>SUMIFS(Net[all solar thousand megawatthours],Net[Year],A23)</f>
        <v>164422.44991</v>
      </c>
    </row>
    <row r="24" spans="1:12" x14ac:dyDescent="0.25">
      <c r="A24" s="2">
        <v>2020</v>
      </c>
      <c r="B24">
        <f>COUNTIFS(Net[Year],A24)</f>
        <v>12</v>
      </c>
      <c r="C24">
        <f>SUMIFS(Net[all fuels (utility-scale) thousand megawatthours],Net[Year],A24)</f>
        <v>4009766.8456999995</v>
      </c>
      <c r="D24">
        <f>SUMIFS(Net[coal thousand megawatthours],Net[Year],A24)</f>
        <v>773392.89710000006</v>
      </c>
      <c r="E24">
        <f>SUMIFS(Net[natural gas thousand megawatthours],Net[Year],A24)</f>
        <v>1626789.6400999997</v>
      </c>
      <c r="F24">
        <f>SUMIFS(Net[nuclear thousand megawatthours],Net[Year],A24)</f>
        <v>789878.8629999999</v>
      </c>
      <c r="G24">
        <f>SUMIFS(Net[conventional hydroelectric thousand megawatthours],Net[Year],A24)</f>
        <v>285273.89483</v>
      </c>
      <c r="H24">
        <f>SUMIFS(Net[wind thousand megawatthours],Net[Year],A24)</f>
        <v>337938.04902999999</v>
      </c>
      <c r="I24">
        <f>SUMIFS(Net[all solar thousand megawatthours],Net[Year],A24)</f>
        <v>130721.09465999999</v>
      </c>
    </row>
    <row r="25" spans="1:12" x14ac:dyDescent="0.25">
      <c r="A25" s="2">
        <v>2019</v>
      </c>
      <c r="B25">
        <f>COUNTIFS(Net[Year],A25)</f>
        <v>12</v>
      </c>
      <c r="C25">
        <f>SUMIFS(Net[all fuels (utility-scale) thousand megawatthours],Net[Year],A25)</f>
        <v>4130573.8794</v>
      </c>
      <c r="D25">
        <f>SUMIFS(Net[coal thousand megawatthours],Net[Year],A25)</f>
        <v>964956.81148000003</v>
      </c>
      <c r="E25">
        <f>SUMIFS(Net[natural gas thousand megawatthours],Net[Year],A25)</f>
        <v>1588532.8397000001</v>
      </c>
      <c r="F25">
        <f>SUMIFS(Net[nuclear thousand megawatthours],Net[Year],A25)</f>
        <v>809409.2620000001</v>
      </c>
      <c r="G25">
        <f>SUMIFS(Net[conventional hydroelectric thousand megawatthours],Net[Year],A25)</f>
        <v>287873.73051000002</v>
      </c>
      <c r="H25">
        <f>SUMIFS(Net[wind thousand megawatthours],Net[Year],A25)</f>
        <v>295882.48349000001</v>
      </c>
      <c r="I25">
        <f>SUMIFS(Net[all solar thousand megawatthours],Net[Year],A25)</f>
        <v>106894.26946000001</v>
      </c>
    </row>
    <row r="26" spans="1:12" x14ac:dyDescent="0.25">
      <c r="A26" s="2">
        <v>2018</v>
      </c>
      <c r="B26">
        <f>COUNTIFS(Net[Year],A26)</f>
        <v>12</v>
      </c>
      <c r="C26">
        <f>SUMIFS(Net[all fuels (utility-scale) thousand megawatthours],Net[Year],A26)</f>
        <v>4180987.7028000006</v>
      </c>
      <c r="D26">
        <f>SUMIFS(Net[coal thousand megawatthours],Net[Year],A26)</f>
        <v>1149487.3384499999</v>
      </c>
      <c r="E26">
        <f>SUMIFS(Net[natural gas thousand megawatthours],Net[Year],A26)</f>
        <v>1471843.0312699997</v>
      </c>
      <c r="F26">
        <f>SUMIFS(Net[nuclear thousand megawatthours],Net[Year],A26)</f>
        <v>807084.47700000007</v>
      </c>
      <c r="G26">
        <f>SUMIFS(Net[conventional hydroelectric thousand megawatthours],Net[Year],A26)</f>
        <v>292523.98883000005</v>
      </c>
      <c r="H26">
        <f>SUMIFS(Net[wind thousand megawatthours],Net[Year],A26)</f>
        <v>272667.45373000001</v>
      </c>
      <c r="I26">
        <f>SUMIFS(Net[all solar thousand megawatthours],Net[Year],A26)</f>
        <v>93364.589110000001</v>
      </c>
    </row>
    <row r="27" spans="1:12" x14ac:dyDescent="0.25">
      <c r="A27" s="2">
        <v>2017</v>
      </c>
      <c r="B27">
        <f>COUNTIFS(Net[Year],A27)</f>
        <v>12</v>
      </c>
      <c r="C27">
        <f>SUMIFS(Net[all fuels (utility-scale) thousand megawatthours],Net[Year],A27)</f>
        <v>4035442.8948999997</v>
      </c>
      <c r="D27">
        <f>SUMIFS(Net[coal thousand megawatthours],Net[Year],A27)</f>
        <v>1205835.2759799997</v>
      </c>
      <c r="E27">
        <f>SUMIFS(Net[natural gas thousand megawatthours],Net[Year],A27)</f>
        <v>1297702.5280200001</v>
      </c>
      <c r="F27">
        <f>SUMIFS(Net[nuclear thousand megawatthours],Net[Year],A27)</f>
        <v>804949.63499999989</v>
      </c>
      <c r="G27">
        <f>SUMIFS(Net[conventional hydroelectric thousand megawatthours],Net[Year],A27)</f>
        <v>300332.92966000002</v>
      </c>
      <c r="H27">
        <f>SUMIFS(Net[wind thousand megawatthours],Net[Year],A27)</f>
        <v>254302.69522000002</v>
      </c>
      <c r="I27">
        <f>SUMIFS(Net[all solar thousand megawatthours],Net[Year],A27)</f>
        <v>77277.147520000013</v>
      </c>
    </row>
    <row r="28" spans="1:12" x14ac:dyDescent="0.25">
      <c r="A28" s="2">
        <v>2016</v>
      </c>
      <c r="B28">
        <f>COUNTIFS(Net[Year],A28)</f>
        <v>12</v>
      </c>
      <c r="C28">
        <f>SUMIFS(Net[all fuels (utility-scale) thousand megawatthours],Net[Year],A28)</f>
        <v>4077573.8004999994</v>
      </c>
      <c r="D28">
        <f>SUMIFS(Net[coal thousand megawatthours],Net[Year],A28)</f>
        <v>1239148.65441</v>
      </c>
      <c r="E28">
        <f>SUMIFS(Net[natural gas thousand megawatthours],Net[Year],A28)</f>
        <v>1379270.9219600002</v>
      </c>
      <c r="F28">
        <f>SUMIFS(Net[nuclear thousand megawatthours],Net[Year],A28)</f>
        <v>805693.94799999997</v>
      </c>
      <c r="G28">
        <f>SUMIFS(Net[conventional hydroelectric thousand megawatthours],Net[Year],A28)</f>
        <v>267812.15309000004</v>
      </c>
      <c r="H28">
        <f>SUMIFS(Net[wind thousand megawatthours],Net[Year],A28)</f>
        <v>226992.56213000001</v>
      </c>
      <c r="I28">
        <f>SUMIFS(Net[all solar thousand megawatthours],Net[Year],A28)</f>
        <v>54866.491779999997</v>
      </c>
    </row>
    <row r="29" spans="1:12" x14ac:dyDescent="0.25">
      <c r="A29" s="2">
        <v>2015</v>
      </c>
      <c r="B29">
        <f>COUNTIFS(Net[Year],A29)</f>
        <v>12</v>
      </c>
      <c r="C29">
        <f>SUMIFS(Net[all fuels (utility-scale) thousand megawatthours],Net[Year],A29)</f>
        <v>4078713.7723999997</v>
      </c>
      <c r="D29">
        <f>SUMIFS(Net[coal thousand megawatthours],Net[Year],A29)</f>
        <v>1352398.19692</v>
      </c>
      <c r="E29">
        <f>SUMIFS(Net[natural gas thousand megawatthours],Net[Year],A29)</f>
        <v>1334668.0028300001</v>
      </c>
      <c r="F29">
        <f>SUMIFS(Net[nuclear thousand megawatthours],Net[Year],A29)</f>
        <v>797177.87699999998</v>
      </c>
      <c r="G29">
        <f>SUMIFS(Net[conventional hydroelectric thousand megawatthours],Net[Year],A29)</f>
        <v>249080.08483000001</v>
      </c>
      <c r="H29">
        <f>SUMIFS(Net[wind thousand megawatthours],Net[Year],A29)</f>
        <v>190718.5477</v>
      </c>
      <c r="I29">
        <f>SUMIFS(Net[all solar thousand megawatthours],Net[Year],A29)</f>
        <v>39032.170880000005</v>
      </c>
    </row>
    <row r="30" spans="1:12" x14ac:dyDescent="0.25">
      <c r="A30" s="2">
        <v>2014</v>
      </c>
      <c r="B30">
        <f>COUNTIFS(Net[Year],A30)</f>
        <v>12</v>
      </c>
      <c r="C30">
        <f>SUMIFS(Net[all fuels (utility-scale) thousand megawatthours],Net[Year],A30)</f>
        <v>4093564.1418999997</v>
      </c>
      <c r="D30">
        <f>SUMIFS(Net[coal thousand megawatthours],Net[Year],A30)</f>
        <v>1581710.3498</v>
      </c>
      <c r="E30">
        <f>SUMIFS(Net[natural gas thousand megawatthours],Net[Year],A30)</f>
        <v>1126635.11638</v>
      </c>
      <c r="F30">
        <f>SUMIFS(Net[nuclear thousand megawatthours],Net[Year],A30)</f>
        <v>797165.98199999984</v>
      </c>
      <c r="G30">
        <f>SUMIFS(Net[conventional hydroelectric thousand megawatthours],Net[Year],A30)</f>
        <v>259366.62187000003</v>
      </c>
      <c r="H30">
        <f>SUMIFS(Net[wind thousand megawatthours],Net[Year],A30)</f>
        <v>181655.2818</v>
      </c>
      <c r="I30">
        <f>SUMIFS(Net[all solar thousand megawatthours],Net[Year],A30)</f>
        <v>28923.689890000001</v>
      </c>
    </row>
    <row r="31" spans="1:12" x14ac:dyDescent="0.25">
      <c r="A31" s="2">
        <v>2013</v>
      </c>
      <c r="B31">
        <f>COUNTIFS(Net[Year],A31)</f>
        <v>12</v>
      </c>
      <c r="C31">
        <f>SUMIFS(Net[all fuels (utility-scale) thousand megawatthours],Net[Year],A31)</f>
        <v>4065964.0675000004</v>
      </c>
      <c r="D31">
        <f>SUMIFS(Net[coal thousand megawatthours],Net[Year],A31)</f>
        <v>1581114.7158000004</v>
      </c>
      <c r="E31">
        <f>SUMIFS(Net[natural gas thousand megawatthours],Net[Year],A31)</f>
        <v>1124835.5598500003</v>
      </c>
      <c r="F31">
        <f>SUMIFS(Net[nuclear thousand megawatthours],Net[Year],A31)</f>
        <v>789016.473</v>
      </c>
      <c r="G31">
        <f>SUMIFS(Net[conventional hydroelectric thousand megawatthours],Net[Year],A31)</f>
        <v>268565.38273000001</v>
      </c>
      <c r="H31">
        <f>SUMIFS(Net[wind thousand megawatthours],Net[Year],A31)</f>
        <v>167839.74544999999</v>
      </c>
      <c r="I31">
        <f>SUMIFS(Net[all solar thousand megawatthours],Net[Year],A31)</f>
        <v>0</v>
      </c>
    </row>
    <row r="32" spans="1:12" x14ac:dyDescent="0.25">
      <c r="A32" s="2">
        <v>2012</v>
      </c>
      <c r="B32">
        <f>COUNTIFS(Net[Year],A32)</f>
        <v>12</v>
      </c>
      <c r="C32">
        <f>SUMIFS(Net[all fuels (utility-scale) thousand megawatthours],Net[Year],A32)</f>
        <v>4047765.2667999999</v>
      </c>
      <c r="D32">
        <f>SUMIFS(Net[coal thousand megawatthours],Net[Year],A32)</f>
        <v>1514042.9447699999</v>
      </c>
      <c r="E32">
        <f>SUMIFS(Net[natural gas thousand megawatthours],Net[Year],A32)</f>
        <v>1225894.17539</v>
      </c>
      <c r="F32">
        <f>SUMIFS(Net[nuclear thousand megawatthours],Net[Year],A32)</f>
        <v>769331.24900000007</v>
      </c>
      <c r="G32">
        <f>SUMIFS(Net[conventional hydroelectric thousand megawatthours],Net[Year],A32)</f>
        <v>276240.2193</v>
      </c>
      <c r="H32">
        <f>SUMIFS(Net[wind thousand megawatthours],Net[Year],A32)</f>
        <v>140821.71471999999</v>
      </c>
      <c r="I32">
        <f>SUMIFS(Net[all solar thousand megawatthours],Net[Year],A32)</f>
        <v>0</v>
      </c>
    </row>
    <row r="33" spans="1:12" x14ac:dyDescent="0.25">
      <c r="A33" s="2">
        <v>2011</v>
      </c>
      <c r="B33">
        <f>COUNTIFS(Net[Year],A33)</f>
        <v>12</v>
      </c>
      <c r="C33">
        <f>SUMIFS(Net[all fuels (utility-scale) thousand megawatthours],Net[Year],A33)</f>
        <v>4100140.9262000006</v>
      </c>
      <c r="D33">
        <f>SUMIFS(Net[coal thousand megawatthours],Net[Year],A33)</f>
        <v>1733430.0053999999</v>
      </c>
      <c r="E33">
        <f>SUMIFS(Net[natural gas thousand megawatthours],Net[Year],A33)</f>
        <v>1013688.92926</v>
      </c>
      <c r="F33">
        <f>SUMIFS(Net[nuclear thousand megawatthours],Net[Year],A33)</f>
        <v>790204.36699999997</v>
      </c>
      <c r="G33">
        <f>SUMIFS(Net[conventional hydroelectric thousand megawatthours],Net[Year],A33)</f>
        <v>319354.90344999998</v>
      </c>
      <c r="H33">
        <f>SUMIFS(Net[wind thousand megawatthours],Net[Year],A33)</f>
        <v>120176.59862999999</v>
      </c>
      <c r="I33">
        <f>SUMIFS(Net[all solar thousand megawatthours],Net[Year],A33)</f>
        <v>0</v>
      </c>
    </row>
    <row r="34" spans="1:12" x14ac:dyDescent="0.25">
      <c r="A34" s="2">
        <v>2010</v>
      </c>
      <c r="B34">
        <f>COUNTIFS(Net[Year],A34)</f>
        <v>12</v>
      </c>
      <c r="C34">
        <f>SUMIFS(Net[all fuels (utility-scale) thousand megawatthours],Net[Year],A34)</f>
        <v>4125059.8991999999</v>
      </c>
      <c r="D34">
        <f>SUMIFS(Net[coal thousand megawatthours],Net[Year],A34)</f>
        <v>1847290.2786000001</v>
      </c>
      <c r="E34">
        <f>SUMIFS(Net[natural gas thousand megawatthours],Net[Year],A34)</f>
        <v>987697.23370999994</v>
      </c>
      <c r="F34">
        <f>SUMIFS(Net[nuclear thousand megawatthours],Net[Year],A34)</f>
        <v>806968.30056</v>
      </c>
      <c r="G34">
        <f>SUMIFS(Net[conventional hydroelectric thousand megawatthours],Net[Year],A34)</f>
        <v>260203.06939000002</v>
      </c>
      <c r="H34">
        <f>SUMIFS(Net[wind thousand megawatthours],Net[Year],A34)</f>
        <v>94652.246100000004</v>
      </c>
      <c r="I34">
        <f>SUMIFS(Net[all solar thousand megawatthours],Net[Year],A34)</f>
        <v>0</v>
      </c>
    </row>
    <row r="35" spans="1:12" x14ac:dyDescent="0.25">
      <c r="A35" s="2">
        <v>2009</v>
      </c>
      <c r="B35">
        <f>COUNTIFS(Net[Year],A35)</f>
        <v>12</v>
      </c>
      <c r="C35">
        <f>SUMIFS(Net[all fuels (utility-scale) thousand megawatthours],Net[Year],A35)</f>
        <v>3950330.9266000008</v>
      </c>
      <c r="D35">
        <f>SUMIFS(Net[coal thousand megawatthours],Net[Year],A35)</f>
        <v>1755904.2530000003</v>
      </c>
      <c r="E35">
        <f>SUMIFS(Net[natural gas thousand megawatthours],Net[Year],A35)</f>
        <v>920978.68055000005</v>
      </c>
      <c r="F35">
        <f>SUMIFS(Net[nuclear thousand megawatthours],Net[Year],A35)</f>
        <v>798854.5850000002</v>
      </c>
      <c r="G35">
        <f>SUMIFS(Net[conventional hydroelectric thousand megawatthours],Net[Year],A35)</f>
        <v>273445.09418000001</v>
      </c>
      <c r="H35">
        <f>SUMIFS(Net[wind thousand megawatthours],Net[Year],A35)</f>
        <v>73886.131700000013</v>
      </c>
      <c r="I35">
        <f>SUMIFS(Net[all solar thousand megawatthours],Net[Year],A35)</f>
        <v>0</v>
      </c>
    </row>
    <row r="36" spans="1:12" x14ac:dyDescent="0.25">
      <c r="A36" s="2">
        <v>2008</v>
      </c>
      <c r="B36">
        <f>COUNTIFS(Net[Year],A36)</f>
        <v>12</v>
      </c>
      <c r="C36">
        <f>SUMIFS(Net[all fuels (utility-scale) thousand megawatthours],Net[Year],A36)</f>
        <v>4119387.7594999992</v>
      </c>
      <c r="D36">
        <f>SUMIFS(Net[coal thousand megawatthours],Net[Year],A36)</f>
        <v>1985801.2467</v>
      </c>
      <c r="E36">
        <f>SUMIFS(Net[natural gas thousand megawatthours],Net[Year],A36)</f>
        <v>882980.59912000014</v>
      </c>
      <c r="F36">
        <f>SUMIFS(Net[nuclear thousand megawatthours],Net[Year],A36)</f>
        <v>806208.43500000006</v>
      </c>
      <c r="G36">
        <f>SUMIFS(Net[conventional hydroelectric thousand megawatthours],Net[Year],A36)</f>
        <v>254831.38511</v>
      </c>
      <c r="H36">
        <f>SUMIFS(Net[wind thousand megawatthours],Net[Year],A36)</f>
        <v>55363.100080000004</v>
      </c>
      <c r="I36">
        <f>SUMIFS(Net[all solar thousand megawatthours],Net[Year],A36)</f>
        <v>0</v>
      </c>
    </row>
    <row r="37" spans="1:12" x14ac:dyDescent="0.25">
      <c r="A37" s="2">
        <v>2007</v>
      </c>
      <c r="B37">
        <f>COUNTIFS(Net[Year],A37)</f>
        <v>12</v>
      </c>
      <c r="C37">
        <f>SUMIFS(Net[all fuels (utility-scale) thousand megawatthours],Net[Year],A37)</f>
        <v>4156744.7238999996</v>
      </c>
      <c r="D37">
        <f>SUMIFS(Net[coal thousand megawatthours],Net[Year],A37)</f>
        <v>2016455.5835000002</v>
      </c>
      <c r="E37">
        <f>SUMIFS(Net[natural gas thousand megawatthours],Net[Year],A37)</f>
        <v>896589.79105000012</v>
      </c>
      <c r="F37">
        <f>SUMIFS(Net[nuclear thousand megawatthours],Net[Year],A37)</f>
        <v>806424.75300000014</v>
      </c>
      <c r="G37">
        <f>SUMIFS(Net[conventional hydroelectric thousand megawatthours],Net[Year],A37)</f>
        <v>247509.97430999999</v>
      </c>
      <c r="H37">
        <f>SUMIFS(Net[wind thousand megawatthours],Net[Year],A37)</f>
        <v>34449.92742</v>
      </c>
      <c r="I37">
        <f>SUMIFS(Net[all solar thousand megawatthours],Net[Year],A37)</f>
        <v>0</v>
      </c>
    </row>
    <row r="38" spans="1:12" x14ac:dyDescent="0.25">
      <c r="A38" s="2">
        <v>2006</v>
      </c>
      <c r="B38">
        <f>COUNTIFS(Net[Year],A38)</f>
        <v>12</v>
      </c>
      <c r="C38">
        <f>SUMIFS(Net[all fuels (utility-scale) thousand megawatthours],Net[Year],A38)</f>
        <v>4064702.2273000004</v>
      </c>
      <c r="D38">
        <f>SUMIFS(Net[coal thousand megawatthours],Net[Year],A38)</f>
        <v>1990511.1345999998</v>
      </c>
      <c r="E38">
        <f>SUMIFS(Net[natural gas thousand megawatthours],Net[Year],A38)</f>
        <v>816440.76965999987</v>
      </c>
      <c r="F38">
        <f>SUMIFS(Net[nuclear thousand megawatthours],Net[Year],A38)</f>
        <v>787218.63600000006</v>
      </c>
      <c r="G38">
        <f>SUMIFS(Net[conventional hydroelectric thousand megawatthours],Net[Year],A38)</f>
        <v>289246.41567000002</v>
      </c>
      <c r="H38">
        <f>SUMIFS(Net[wind thousand megawatthours],Net[Year],A38)</f>
        <v>26589.136999999999</v>
      </c>
      <c r="I38">
        <f>SUMIFS(Net[all solar thousand megawatthours],Net[Year],A38)</f>
        <v>0</v>
      </c>
    </row>
    <row r="39" spans="1:12" x14ac:dyDescent="0.25">
      <c r="A39" s="2">
        <v>2005</v>
      </c>
      <c r="B39">
        <f>COUNTIFS(Net[Year],A39)</f>
        <v>12</v>
      </c>
      <c r="C39">
        <f>SUMIFS(Net[all fuels (utility-scale) thousand megawatthours],Net[Year],A39)</f>
        <v>4055422.7497999999</v>
      </c>
      <c r="D39">
        <f>SUMIFS(Net[coal thousand megawatthours],Net[Year],A39)</f>
        <v>2012873.0457000001</v>
      </c>
      <c r="E39">
        <f>SUMIFS(Net[natural gas thousand megawatthours],Net[Year],A39)</f>
        <v>760960.25442000013</v>
      </c>
      <c r="F39">
        <f>SUMIFS(Net[nuclear thousand megawatthours],Net[Year],A39)</f>
        <v>781986.36499999999</v>
      </c>
      <c r="G39">
        <f>SUMIFS(Net[conventional hydroelectric thousand megawatthours],Net[Year],A39)</f>
        <v>270321.25495000003</v>
      </c>
      <c r="H39">
        <f>SUMIFS(Net[wind thousand megawatthours],Net[Year],A39)</f>
        <v>17810.549029999998</v>
      </c>
      <c r="I39">
        <f>SUMIFS(Net[all solar thousand megawatthours],Net[Year],A39)</f>
        <v>0</v>
      </c>
    </row>
    <row r="40" spans="1:12" x14ac:dyDescent="0.25">
      <c r="A40" s="2">
        <v>2004</v>
      </c>
      <c r="B40">
        <f>COUNTIFS(Net[Year],A40)</f>
        <v>12</v>
      </c>
      <c r="C40">
        <f>SUMIFS(Net[all fuels (utility-scale) thousand megawatthours],Net[Year],A40)</f>
        <v>3970555.2631999999</v>
      </c>
      <c r="D40">
        <f>SUMIFS(Net[coal thousand megawatthours],Net[Year],A40)</f>
        <v>1978300.5492</v>
      </c>
      <c r="E40">
        <f>SUMIFS(Net[natural gas thousand megawatthours],Net[Year],A40)</f>
        <v>710100.01655000006</v>
      </c>
      <c r="F40">
        <f>SUMIFS(Net[nuclear thousand megawatthours],Net[Year],A40)</f>
        <v>788528.3870000001</v>
      </c>
      <c r="G40">
        <f>SUMIFS(Net[conventional hydroelectric thousand megawatthours],Net[Year],A40)</f>
        <v>268417.30836999998</v>
      </c>
      <c r="H40">
        <f>SUMIFS(Net[wind thousand megawatthours],Net[Year],A40)</f>
        <v>14143.740760000001</v>
      </c>
      <c r="I40">
        <f>SUMIFS(Net[all solar thousand megawatthours],Net[Year],A40)</f>
        <v>0</v>
      </c>
    </row>
    <row r="41" spans="1:12" x14ac:dyDescent="0.25">
      <c r="A41" s="2">
        <v>2003</v>
      </c>
      <c r="B41">
        <f>COUNTIFS(Net[Year],A41)</f>
        <v>12</v>
      </c>
      <c r="C41">
        <f>SUMIFS(Net[all fuels (utility-scale) thousand megawatthours],Net[Year],A41)</f>
        <v>3883185.2040000004</v>
      </c>
      <c r="D41">
        <f>SUMIFS(Net[coal thousand megawatthours],Net[Year],A41)</f>
        <v>1973736.7489999996</v>
      </c>
      <c r="E41">
        <f>SUMIFS(Net[natural gas thousand megawatthours],Net[Year],A41)</f>
        <v>649907.53999999992</v>
      </c>
      <c r="F41">
        <f>SUMIFS(Net[nuclear thousand megawatthours],Net[Year],A41)</f>
        <v>763732.69500000007</v>
      </c>
      <c r="G41">
        <f>SUMIFS(Net[conventional hydroelectric thousand megawatthours],Net[Year],A41)</f>
        <v>275806.32799999998</v>
      </c>
      <c r="H41">
        <f>SUMIFS(Net[wind thousand megawatthours],Net[Year],A41)</f>
        <v>11187.465</v>
      </c>
      <c r="I41">
        <f>SUMIFS(Net[all solar thousand megawatthours],Net[Year],A41)</f>
        <v>0</v>
      </c>
    </row>
    <row r="42" spans="1:12" x14ac:dyDescent="0.25">
      <c r="A42" s="2">
        <v>2002</v>
      </c>
      <c r="B42">
        <f>COUNTIFS(Net[Year],A42)</f>
        <v>12</v>
      </c>
      <c r="C42">
        <f>SUMIFS(Net[all fuels (utility-scale) thousand megawatthours],Net[Year],A42)</f>
        <v>3858452.2510000002</v>
      </c>
      <c r="D42">
        <f>SUMIFS(Net[coal thousand megawatthours],Net[Year],A42)</f>
        <v>1933130.3540000001</v>
      </c>
      <c r="E42">
        <f>SUMIFS(Net[natural gas thousand megawatthours],Net[Year],A42)</f>
        <v>691005.74700000009</v>
      </c>
      <c r="F42">
        <f>SUMIFS(Net[nuclear thousand megawatthours],Net[Year],A42)</f>
        <v>780064.08700000006</v>
      </c>
      <c r="G42">
        <f>SUMIFS(Net[conventional hydroelectric thousand megawatthours],Net[Year],A42)</f>
        <v>264328.83100000001</v>
      </c>
      <c r="H42">
        <f>SUMIFS(Net[wind thousand megawatthours],Net[Year],A42)</f>
        <v>10354.278</v>
      </c>
      <c r="I42">
        <f>SUMIFS(Net[all solar thousand megawatthours],Net[Year],A42)</f>
        <v>0</v>
      </c>
    </row>
    <row r="43" spans="1:12" x14ac:dyDescent="0.25">
      <c r="A43" s="2">
        <v>2001</v>
      </c>
      <c r="B43">
        <f>COUNTIFS(Net[Year],A43)</f>
        <v>12</v>
      </c>
      <c r="C43">
        <f>SUMIFS(Net[all fuels (utility-scale) thousand megawatthours],Net[Year],A43)</f>
        <v>3736643.6489999993</v>
      </c>
      <c r="D43">
        <f>SUMIFS(Net[coal thousand megawatthours],Net[Year],A43)</f>
        <v>1903955.942</v>
      </c>
      <c r="E43">
        <f>SUMIFS(Net[natural gas thousand megawatthours],Net[Year],A43)</f>
        <v>639129.11899999995</v>
      </c>
      <c r="F43">
        <f>SUMIFS(Net[nuclear thousand megawatthours],Net[Year],A43)</f>
        <v>768826.30800000008</v>
      </c>
      <c r="G43">
        <f>SUMIFS(Net[conventional hydroelectric thousand megawatthours],Net[Year],A43)</f>
        <v>216961.04500000001</v>
      </c>
      <c r="H43">
        <f>SUMIFS(Net[wind thousand megawatthours],Net[Year],A43)</f>
        <v>6737.3309999999992</v>
      </c>
      <c r="I43">
        <f>SUMIFS(Net[all solar thousand megawatthours],Net[Year],A43)</f>
        <v>0</v>
      </c>
    </row>
    <row r="45" spans="1:12" x14ac:dyDescent="0.25">
      <c r="B45">
        <f>SUM(B20:B43)</f>
        <v>273</v>
      </c>
      <c r="C45" s="6">
        <f t="shared" ref="C45:I45" si="1">SUM(C20:C43)</f>
        <v>91977584.251100004</v>
      </c>
      <c r="D45" s="6">
        <f t="shared" si="1"/>
        <v>34739561.459069997</v>
      </c>
      <c r="E45" s="6">
        <f t="shared" si="1"/>
        <v>25790454.174819998</v>
      </c>
      <c r="F45" s="6">
        <f t="shared" si="1"/>
        <v>17982695.574050002</v>
      </c>
      <c r="G45" s="6">
        <f t="shared" si="1"/>
        <v>6118377.3104800005</v>
      </c>
      <c r="H45" s="6">
        <f t="shared" si="1"/>
        <v>3659522.0478599994</v>
      </c>
      <c r="I45" s="6">
        <f t="shared" si="1"/>
        <v>1089397.66429</v>
      </c>
    </row>
    <row r="47" spans="1:12" x14ac:dyDescent="0.25">
      <c r="A47" s="14" t="s">
        <v>61</v>
      </c>
      <c r="B47" s="15"/>
      <c r="C47" s="15"/>
      <c r="D47" s="15"/>
      <c r="E47" s="15"/>
      <c r="F47" s="15"/>
      <c r="G47" s="15"/>
      <c r="H47" s="15"/>
      <c r="I47" s="15"/>
      <c r="J47" s="15"/>
      <c r="K47" s="15"/>
      <c r="L47" s="15"/>
    </row>
    <row r="48" spans="1:12" x14ac:dyDescent="0.25">
      <c r="A48" s="15"/>
      <c r="B48" s="15"/>
      <c r="C48" s="15"/>
      <c r="D48" s="15"/>
      <c r="E48" s="15"/>
      <c r="F48" s="15"/>
      <c r="G48" s="15"/>
      <c r="H48" s="15"/>
      <c r="I48" s="15"/>
      <c r="J48" s="15"/>
      <c r="K48" s="15"/>
      <c r="L48" s="15"/>
    </row>
    <row r="49" spans="1:9" x14ac:dyDescent="0.25">
      <c r="A49" s="2" t="s">
        <v>0</v>
      </c>
      <c r="B49" t="s">
        <v>46</v>
      </c>
      <c r="C49" t="s">
        <v>54</v>
      </c>
      <c r="D49" t="s">
        <v>55</v>
      </c>
      <c r="E49" t="s">
        <v>56</v>
      </c>
      <c r="F49" t="s">
        <v>57</v>
      </c>
      <c r="G49" t="s">
        <v>58</v>
      </c>
      <c r="H49" t="s">
        <v>59</v>
      </c>
      <c r="I49" t="s">
        <v>60</v>
      </c>
    </row>
    <row r="50" spans="1:9" x14ac:dyDescent="0.25">
      <c r="A50" s="1" t="s">
        <v>10</v>
      </c>
      <c r="B50">
        <f>COUNTIFS(Net[Monthly],A50)</f>
        <v>23</v>
      </c>
      <c r="C50" s="6">
        <f>AVERAGEIFS(Net[all fuels (utility-scale) thousand megawatthours],Net[Monthly],A50)</f>
        <v>351188.93110000005</v>
      </c>
      <c r="D50" s="6">
        <f>AVERAGEIFS(Net[coal thousand megawatthours],Net[Monthly],A50)</f>
        <v>140239.65086130434</v>
      </c>
      <c r="E50" s="6">
        <f>AVERAGEIFS(Net[natural gas thousand megawatthours],Net[Monthly],A50)</f>
        <v>86017.292732173912</v>
      </c>
      <c r="F50" s="6">
        <f>AVERAGEIFS(Net[nuclear thousand megawatthours],Net[Monthly],A50)</f>
        <v>72091.707521739139</v>
      </c>
      <c r="G50" s="6">
        <f>AVERAGEIFS(Net[conventional hydroelectric thousand megawatthours],Net[Monthly],A50)</f>
        <v>23718.411325652174</v>
      </c>
      <c r="H50" s="6">
        <f>AVERAGEIFS(Net[wind thousand megawatthours],Net[Monthly],A50)</f>
        <v>13904.380936086955</v>
      </c>
      <c r="I50" s="6">
        <f>AVERAGEIFS(Net[all solar thousand megawatthours],Net[Monthly],A50)</f>
        <v>2520.7276617391303</v>
      </c>
    </row>
    <row r="51" spans="1:9" x14ac:dyDescent="0.25">
      <c r="A51" s="1" t="s">
        <v>11</v>
      </c>
      <c r="B51">
        <f>COUNTIFS(Net[Monthly],A51)</f>
        <v>23</v>
      </c>
      <c r="C51" s="6">
        <f>AVERAGEIFS(Net[all fuels (utility-scale) thousand megawatthours],Net[Monthly],A51)</f>
        <v>310807.24795652175</v>
      </c>
      <c r="D51" s="6">
        <f>AVERAGEIFS(Net[coal thousand megawatthours],Net[Monthly],A51)</f>
        <v>121676.84279956523</v>
      </c>
      <c r="E51" s="6">
        <f>AVERAGEIFS(Net[natural gas thousand megawatthours],Net[Monthly],A51)</f>
        <v>77797.01093434784</v>
      </c>
      <c r="F51" s="6">
        <f>AVERAGEIFS(Net[nuclear thousand megawatthours],Net[Monthly],A51)</f>
        <v>63383.129565217394</v>
      </c>
      <c r="G51" s="6">
        <f>AVERAGEIFS(Net[conventional hydroelectric thousand megawatthours],Net[Monthly],A51)</f>
        <v>21165.69337521739</v>
      </c>
      <c r="H51" s="6">
        <f>AVERAGEIFS(Net[wind thousand megawatthours],Net[Monthly],A51)</f>
        <v>13545.035891304349</v>
      </c>
      <c r="I51" s="6">
        <f>AVERAGEIFS(Net[all solar thousand megawatthours],Net[Monthly],A51)</f>
        <v>2900.7085730434778</v>
      </c>
    </row>
    <row r="52" spans="1:9" x14ac:dyDescent="0.25">
      <c r="A52" s="1" t="s">
        <v>12</v>
      </c>
      <c r="B52">
        <f>COUNTIFS(Net[Monthly],A52)</f>
        <v>23</v>
      </c>
      <c r="C52" s="6">
        <f>AVERAGEIFS(Net[all fuels (utility-scale) thousand megawatthours],Net[Monthly],A52)</f>
        <v>316433.88220434776</v>
      </c>
      <c r="D52" s="6">
        <f>AVERAGEIFS(Net[coal thousand megawatthours],Net[Monthly],A52)</f>
        <v>117462.71758913042</v>
      </c>
      <c r="E52" s="6">
        <f>AVERAGEIFS(Net[natural gas thousand megawatthours],Net[Monthly],A52)</f>
        <v>81274.645433043479</v>
      </c>
      <c r="F52" s="6">
        <f>AVERAGEIFS(Net[nuclear thousand megawatthours],Net[Monthly],A52)</f>
        <v>63863.979826086957</v>
      </c>
      <c r="G52" s="6">
        <f>AVERAGEIFS(Net[conventional hydroelectric thousand megawatthours],Net[Monthly],A52)</f>
        <v>23901.189873478259</v>
      </c>
      <c r="H52" s="6">
        <f>AVERAGEIFS(Net[wind thousand megawatthours],Net[Monthly],A52)</f>
        <v>15674.287534347826</v>
      </c>
      <c r="I52" s="6">
        <f>AVERAGEIFS(Net[all solar thousand megawatthours],Net[Monthly],A52)</f>
        <v>3936.3809843478261</v>
      </c>
    </row>
    <row r="53" spans="1:9" x14ac:dyDescent="0.25">
      <c r="A53" s="1" t="s">
        <v>13</v>
      </c>
      <c r="B53">
        <f>COUNTIFS(Net[Monthly],A53)</f>
        <v>23</v>
      </c>
      <c r="C53" s="6">
        <f>AVERAGEIFS(Net[all fuels (utility-scale) thousand megawatthours],Net[Monthly],A53)</f>
        <v>294349.65297826083</v>
      </c>
      <c r="D53" s="6">
        <f>AVERAGEIFS(Net[coal thousand megawatthours],Net[Monthly],A53)</f>
        <v>104550.82501478262</v>
      </c>
      <c r="E53" s="6">
        <f>AVERAGEIFS(Net[natural gas thousand megawatthours],Net[Monthly],A53)</f>
        <v>78094.348243478249</v>
      </c>
      <c r="F53" s="6">
        <f>AVERAGEIFS(Net[nuclear thousand megawatthours],Net[Monthly],A53)</f>
        <v>57621.666043478253</v>
      </c>
      <c r="G53" s="6">
        <f>AVERAGEIFS(Net[conventional hydroelectric thousand megawatthours],Net[Monthly],A53)</f>
        <v>24015.757405217388</v>
      </c>
      <c r="H53" s="6">
        <f>AVERAGEIFS(Net[wind thousand megawatthours],Net[Monthly],A53)</f>
        <v>16070.110466956525</v>
      </c>
      <c r="I53" s="6">
        <f>AVERAGEIFS(Net[all solar thousand megawatthours],Net[Monthly],A53)</f>
        <v>4539.5559656521727</v>
      </c>
    </row>
    <row r="54" spans="1:9" x14ac:dyDescent="0.25">
      <c r="A54" s="1" t="s">
        <v>14</v>
      </c>
      <c r="B54">
        <f>COUNTIFS(Net[Monthly],A54)</f>
        <v>23</v>
      </c>
      <c r="C54" s="6">
        <f>AVERAGEIFS(Net[all fuels (utility-scale) thousand megawatthours],Net[Monthly],A54)</f>
        <v>310241.50776521745</v>
      </c>
      <c r="D54" s="6">
        <f>AVERAGEIFS(Net[coal thousand megawatthours],Net[Monthly],A54)</f>
        <v>115345.84567347827</v>
      </c>
      <c r="E54" s="6">
        <f>AVERAGEIFS(Net[natural gas thousand megawatthours],Net[Monthly],A54)</f>
        <v>86909.867732608705</v>
      </c>
      <c r="F54" s="6">
        <f>AVERAGEIFS(Net[nuclear thousand megawatthours],Net[Monthly],A54)</f>
        <v>63693.50210826088</v>
      </c>
      <c r="G54" s="6">
        <f>AVERAGEIFS(Net[conventional hydroelectric thousand megawatthours],Net[Monthly],A54)</f>
        <v>27228.162923478263</v>
      </c>
      <c r="H54" s="6">
        <f>AVERAGEIFS(Net[wind thousand megawatthours],Net[Monthly],A54)</f>
        <v>14484.166568260867</v>
      </c>
      <c r="I54" s="6">
        <f>AVERAGEIFS(Net[all solar thousand megawatthours],Net[Monthly],A54)</f>
        <v>5134.0187756521746</v>
      </c>
    </row>
    <row r="55" spans="1:9" x14ac:dyDescent="0.25">
      <c r="A55" s="1" t="s">
        <v>15</v>
      </c>
      <c r="B55">
        <f>COUNTIFS(Net[Monthly],A55)</f>
        <v>23</v>
      </c>
      <c r="C55" s="6">
        <f>AVERAGEIFS(Net[all fuels (utility-scale) thousand megawatthours],Net[Monthly],A55)</f>
        <v>358650.68941739132</v>
      </c>
      <c r="D55" s="6">
        <f>AVERAGEIFS(Net[coal thousand megawatthours],Net[Monthly],A55)</f>
        <v>132089.07382434781</v>
      </c>
      <c r="E55" s="6">
        <f>AVERAGEIFS(Net[natural gas thousand megawatthours],Net[Monthly],A55)</f>
        <v>104143.60429695652</v>
      </c>
      <c r="F55" s="6">
        <f>AVERAGEIFS(Net[nuclear thousand megawatthours],Net[Monthly],A55)</f>
        <v>67315.340763478263</v>
      </c>
      <c r="G55" s="6">
        <f>AVERAGEIFS(Net[conventional hydroelectric thousand megawatthours],Net[Monthly],A55)</f>
        <v>26484.820129999996</v>
      </c>
      <c r="H55" s="6">
        <f>AVERAGEIFS(Net[wind thousand megawatthours],Net[Monthly],A55)</f>
        <v>12920.654883478259</v>
      </c>
      <c r="I55" s="6">
        <f>AVERAGEIFS(Net[all solar thousand megawatthours],Net[Monthly],A55)</f>
        <v>5286.3208873913045</v>
      </c>
    </row>
    <row r="56" spans="1:9" x14ac:dyDescent="0.25">
      <c r="A56" s="1" t="s">
        <v>16</v>
      </c>
      <c r="B56">
        <f>COUNTIFS(Net[Monthly],A56)</f>
        <v>23</v>
      </c>
      <c r="C56" s="6">
        <f>AVERAGEIFS(Net[all fuels (utility-scale) thousand megawatthours],Net[Monthly],A56)</f>
        <v>399961.15314782603</v>
      </c>
      <c r="D56" s="6">
        <f>AVERAGEIFS(Net[coal thousand megawatthours],Net[Monthly],A56)</f>
        <v>148891.07022565216</v>
      </c>
      <c r="E56" s="6">
        <f>AVERAGEIFS(Net[natural gas thousand megawatthours],Net[Monthly],A56)</f>
        <v>128061.46615956523</v>
      </c>
      <c r="F56" s="6">
        <f>AVERAGEIFS(Net[nuclear thousand megawatthours],Net[Monthly],A56)</f>
        <v>71088.515086956511</v>
      </c>
      <c r="G56" s="6">
        <f>AVERAGEIFS(Net[conventional hydroelectric thousand megawatthours],Net[Monthly],A56)</f>
        <v>24439.854614782609</v>
      </c>
      <c r="H56" s="6">
        <f>AVERAGEIFS(Net[wind thousand megawatthours],Net[Monthly],A56)</f>
        <v>10971.446917826088</v>
      </c>
      <c r="I56" s="6">
        <f>AVERAGEIFS(Net[all solar thousand megawatthours],Net[Monthly],A56)</f>
        <v>5393.6691821739123</v>
      </c>
    </row>
    <row r="57" spans="1:9" x14ac:dyDescent="0.25">
      <c r="A57" s="1" t="s">
        <v>17</v>
      </c>
      <c r="B57">
        <f>COUNTIFS(Net[Monthly],A57)</f>
        <v>23</v>
      </c>
      <c r="C57" s="6">
        <f>AVERAGEIFS(Net[all fuels (utility-scale) thousand megawatthours],Net[Monthly],A57)</f>
        <v>396751.8306434782</v>
      </c>
      <c r="D57" s="6">
        <f>AVERAGEIFS(Net[coal thousand megawatthours],Net[Monthly],A57)</f>
        <v>147479.63031173914</v>
      </c>
      <c r="E57" s="6">
        <f>AVERAGEIFS(Net[natural gas thousand megawatthours],Net[Monthly],A57)</f>
        <v>129816.08238826088</v>
      </c>
      <c r="F57" s="6">
        <f>AVERAGEIFS(Net[nuclear thousand megawatthours],Net[Monthly],A57)</f>
        <v>70994.402260869567</v>
      </c>
      <c r="G57" s="6">
        <f>AVERAGEIFS(Net[conventional hydroelectric thousand megawatthours],Net[Monthly],A57)</f>
        <v>21311.94210869565</v>
      </c>
      <c r="H57" s="6">
        <f>AVERAGEIFS(Net[wind thousand megawatthours],Net[Monthly],A57)</f>
        <v>10598.716825652173</v>
      </c>
      <c r="I57" s="6">
        <f>AVERAGEIFS(Net[all solar thousand megawatthours],Net[Monthly],A57)</f>
        <v>5155.9145039130435</v>
      </c>
    </row>
    <row r="58" spans="1:9" x14ac:dyDescent="0.25">
      <c r="A58" s="1" t="s">
        <v>9</v>
      </c>
      <c r="B58">
        <f>COUNTIFS(Net[Monthly],A58)</f>
        <v>23</v>
      </c>
      <c r="C58" s="6">
        <f>AVERAGEIFS(Net[all fuels (utility-scale) thousand megawatthours],Net[Monthly],A58)</f>
        <v>341111.97970869567</v>
      </c>
      <c r="D58" s="6">
        <f>AVERAGEIFS(Net[coal thousand megawatthours],Net[Monthly],A58)</f>
        <v>126486.36310782608</v>
      </c>
      <c r="E58" s="6">
        <f>AVERAGEIFS(Net[natural gas thousand megawatthours],Net[Monthly],A58)</f>
        <v>105325.52781826087</v>
      </c>
      <c r="F58" s="6">
        <f>AVERAGEIFS(Net[nuclear thousand megawatthours],Net[Monthly],A58)</f>
        <v>65893.736217391313</v>
      </c>
      <c r="G58" s="6">
        <f>AVERAGEIFS(Net[conventional hydroelectric thousand megawatthours],Net[Monthly],A58)</f>
        <v>17478.41559913044</v>
      </c>
      <c r="H58" s="6">
        <f>AVERAGEIFS(Net[wind thousand megawatthours],Net[Monthly],A58)</f>
        <v>11398.855226086956</v>
      </c>
      <c r="I58" s="6">
        <f>AVERAGEIFS(Net[all solar thousand megawatthours],Net[Monthly],A58)</f>
        <v>4599.9748721739124</v>
      </c>
    </row>
    <row r="59" spans="1:9" x14ac:dyDescent="0.25">
      <c r="A59" s="1" t="s">
        <v>18</v>
      </c>
      <c r="B59">
        <f>COUNTIFS(Net[Monthly],A59)</f>
        <v>22</v>
      </c>
      <c r="C59" s="6">
        <f>AVERAGEIFS(Net[all fuels (utility-scale) thousand megawatthours],Net[Monthly],A59)</f>
        <v>314190.48554999992</v>
      </c>
      <c r="D59" s="6">
        <f>AVERAGEIFS(Net[coal thousand megawatthours],Net[Monthly],A59)</f>
        <v>119608.08018272728</v>
      </c>
      <c r="E59" s="6">
        <f>AVERAGEIFS(Net[natural gas thousand megawatthours],Net[Monthly],A59)</f>
        <v>89821.037568181811</v>
      </c>
      <c r="F59" s="6">
        <f>AVERAGEIFS(Net[nuclear thousand megawatthours],Net[Monthly],A59)</f>
        <v>60982.699136363626</v>
      </c>
      <c r="G59" s="6">
        <f>AVERAGEIFS(Net[conventional hydroelectric thousand megawatthours],Net[Monthly],A59)</f>
        <v>17403.550372727277</v>
      </c>
      <c r="H59" s="6">
        <f>AVERAGEIFS(Net[wind thousand megawatthours],Net[Monthly],A59)</f>
        <v>12956.143102272732</v>
      </c>
      <c r="I59" s="6">
        <f>AVERAGEIFS(Net[all solar thousand megawatthours],Net[Monthly],A59)</f>
        <v>3359.4515800000008</v>
      </c>
    </row>
    <row r="60" spans="1:9" x14ac:dyDescent="0.25">
      <c r="A60" s="1" t="s">
        <v>19</v>
      </c>
      <c r="B60">
        <f>COUNTIFS(Net[Monthly],A60)</f>
        <v>22</v>
      </c>
      <c r="C60" s="6">
        <f>AVERAGEIFS(Net[all fuels (utility-scale) thousand megawatthours],Net[Monthly],A60)</f>
        <v>306420.79067272722</v>
      </c>
      <c r="D60" s="6">
        <f>AVERAGEIFS(Net[coal thousand megawatthours],Net[Monthly],A60)</f>
        <v>119022.24868045455</v>
      </c>
      <c r="E60" s="6">
        <f>AVERAGEIFS(Net[natural gas thousand megawatthours],Net[Monthly],A60)</f>
        <v>79263.257047272724</v>
      </c>
      <c r="F60" s="6">
        <f>AVERAGEIFS(Net[nuclear thousand megawatthours],Net[Monthly],A60)</f>
        <v>62487.86409090909</v>
      </c>
      <c r="G60" s="6">
        <f>AVERAGEIFS(Net[conventional hydroelectric thousand megawatthours],Net[Monthly],A60)</f>
        <v>19153.78634090909</v>
      </c>
      <c r="H60" s="6">
        <f>AVERAGEIFS(Net[wind thousand megawatthours],Net[Monthly],A60)</f>
        <v>14073.663239999994</v>
      </c>
      <c r="I60" s="6">
        <f>AVERAGEIFS(Net[all solar thousand megawatthours],Net[Monthly],A60)</f>
        <v>2630.0905122727272</v>
      </c>
    </row>
    <row r="61" spans="1:9" x14ac:dyDescent="0.25">
      <c r="A61" s="1" t="s">
        <v>20</v>
      </c>
      <c r="B61">
        <f>COUNTIFS(Net[Monthly],A61)</f>
        <v>22</v>
      </c>
      <c r="C61" s="6">
        <f>AVERAGEIFS(Net[all fuels (utility-scale) thousand megawatthours],Net[Monthly],A61)</f>
        <v>340714.0023181818</v>
      </c>
      <c r="D61" s="6">
        <f>AVERAGEIFS(Net[coal thousand megawatthours],Net[Monthly],A61)</f>
        <v>133753.98989545458</v>
      </c>
      <c r="E61" s="6">
        <f>AVERAGEIFS(Net[natural gas thousand megawatthours],Net[Monthly],A61)</f>
        <v>85885.601876818197</v>
      </c>
      <c r="F61" s="6">
        <f>AVERAGEIFS(Net[nuclear thousand megawatthours],Net[Monthly],A61)</f>
        <v>70890.257136363653</v>
      </c>
      <c r="G61" s="6">
        <f>AVERAGEIFS(Net[conventional hydroelectric thousand megawatthours],Net[Monthly],A61)</f>
        <v>22272.646072727275</v>
      </c>
      <c r="H61" s="6">
        <f>AVERAGEIFS(Net[wind thousand megawatthours],Net[Monthly],A61)</f>
        <v>14309.556253636367</v>
      </c>
      <c r="I61" s="6">
        <f>AVERAGEIFS(Net[all solar thousand megawatthours],Net[Monthly],A61)</f>
        <v>2267.2952690909087</v>
      </c>
    </row>
    <row r="63" spans="1:9" x14ac:dyDescent="0.25">
      <c r="A63" s="12" t="s">
        <v>52</v>
      </c>
      <c r="B63" s="6">
        <f>SUM(B50:B61)</f>
        <v>273</v>
      </c>
      <c r="C63" s="6">
        <f t="shared" ref="C63:I63" si="2">SUM(C50:C61)</f>
        <v>4040822.1534626484</v>
      </c>
      <c r="D63" s="6">
        <f t="shared" si="2"/>
        <v>1526606.3381664623</v>
      </c>
      <c r="E63" s="6">
        <f t="shared" si="2"/>
        <v>1132409.7422309683</v>
      </c>
      <c r="F63" s="6">
        <f t="shared" si="2"/>
        <v>790306.79975711461</v>
      </c>
      <c r="G63" s="6">
        <f t="shared" si="2"/>
        <v>268574.23014201579</v>
      </c>
      <c r="H63" s="6">
        <f t="shared" si="2"/>
        <v>160907.01784590911</v>
      </c>
      <c r="I63" s="6">
        <f t="shared" si="2"/>
        <v>47724.108767450583</v>
      </c>
    </row>
    <row r="65" spans="1:12" x14ac:dyDescent="0.25">
      <c r="A65" s="14" t="s">
        <v>53</v>
      </c>
      <c r="B65" s="15"/>
      <c r="C65" s="15"/>
      <c r="D65" s="15"/>
      <c r="E65" s="15"/>
      <c r="F65" s="15"/>
      <c r="G65" s="15"/>
      <c r="H65" s="15"/>
      <c r="I65" s="15"/>
      <c r="J65" s="15"/>
      <c r="K65" s="15"/>
      <c r="L65" s="15"/>
    </row>
    <row r="66" spans="1:12" x14ac:dyDescent="0.25">
      <c r="A66" s="15"/>
      <c r="B66" s="15"/>
      <c r="C66" s="15"/>
      <c r="D66" s="15"/>
      <c r="E66" s="15"/>
      <c r="F66" s="15"/>
      <c r="G66" s="15"/>
      <c r="H66" s="15"/>
      <c r="I66" s="15"/>
      <c r="J66" s="15"/>
      <c r="K66" s="15"/>
      <c r="L66" s="15"/>
    </row>
    <row r="67" spans="1:12" x14ac:dyDescent="0.25">
      <c r="A67" t="s">
        <v>21</v>
      </c>
      <c r="B67" t="s">
        <v>46</v>
      </c>
      <c r="C67" t="s">
        <v>54</v>
      </c>
      <c r="D67" t="s">
        <v>55</v>
      </c>
      <c r="E67" t="s">
        <v>56</v>
      </c>
      <c r="F67" t="s">
        <v>57</v>
      </c>
      <c r="G67" t="s">
        <v>58</v>
      </c>
      <c r="H67" t="s">
        <v>59</v>
      </c>
      <c r="I67" t="s">
        <v>60</v>
      </c>
    </row>
    <row r="68" spans="1:12" x14ac:dyDescent="0.25">
      <c r="A68" s="2">
        <v>2023</v>
      </c>
      <c r="B68">
        <f>COUNTIFS(Net[Year],A68)</f>
        <v>9</v>
      </c>
      <c r="C68" s="6">
        <f>AVERAGEIFS(Net[all fuels (utility-scale) thousand megawatthours],Net[Year],A68)</f>
        <v>321803.85301111109</v>
      </c>
      <c r="D68" s="6">
        <f>AVERAGEIFS(Net[coal thousand megawatthours],Net[Year],A68)</f>
        <v>57397.195628888883</v>
      </c>
      <c r="E68" s="6">
        <f>AVERAGEIFS(Net[natural gas thousand megawatthours],Net[Year],A68)</f>
        <v>153171.88615555555</v>
      </c>
      <c r="F68" s="6">
        <f>AVERAGEIFS(Net[nuclear thousand megawatthours],Net[Year],A68)</f>
        <v>64754.346444444447</v>
      </c>
      <c r="G68" s="6">
        <f>AVERAGEIFS(Net[conventional hydroelectric thousand megawatthours],Net[Year],A68)</f>
        <v>20501.020664444444</v>
      </c>
      <c r="H68" s="6">
        <f>AVERAGEIFS(Net[wind thousand megawatthours],Net[Year],A68)</f>
        <v>34762.097429999994</v>
      </c>
      <c r="I68" s="6">
        <f>AVERAGEIFS(Net[all solar thousand megawatthours],Net[Year],A68)</f>
        <v>20979.62322888889</v>
      </c>
    </row>
    <row r="69" spans="1:12" x14ac:dyDescent="0.25">
      <c r="A69" s="2">
        <v>2022</v>
      </c>
      <c r="B69">
        <f>COUNTIFS(Net[Year],A69)</f>
        <v>12</v>
      </c>
      <c r="C69" s="6">
        <f>AVERAGEIFS(Net[all fuels (utility-scale) thousand megawatthours],Net[Year],A69)</f>
        <v>352556.01939166663</v>
      </c>
      <c r="D69" s="6">
        <f>AVERAGEIFS(Net[coal thousand megawatthours],Net[Year],A69)</f>
        <v>69292.634339166674</v>
      </c>
      <c r="E69" s="6">
        <f>AVERAGEIFS(Net[natural gas thousand megawatthours],Net[Year],A69)</f>
        <v>140588.89300833334</v>
      </c>
      <c r="F69" s="6">
        <f>AVERAGEIFS(Net[nuclear thousand megawatthours],Net[Year],A69)</f>
        <v>64294.764707500006</v>
      </c>
      <c r="G69" s="6">
        <f>AVERAGEIFS(Net[conventional hydroelectric thousand megawatthours],Net[Year],A69)</f>
        <v>21232.388922499998</v>
      </c>
      <c r="H69" s="6">
        <f>AVERAGEIFS(Net[wind thousand megawatthours],Net[Year],A69)</f>
        <v>36191.446514166666</v>
      </c>
      <c r="I69" s="6">
        <f>AVERAGEIFS(Net[all solar thousand megawatthours],Net[Year],A69)</f>
        <v>17089.929335000004</v>
      </c>
    </row>
    <row r="70" spans="1:12" x14ac:dyDescent="0.25">
      <c r="A70" s="2">
        <v>2021</v>
      </c>
      <c r="B70">
        <f>COUNTIFS(Net[Year],A70)</f>
        <v>12</v>
      </c>
      <c r="C70" s="6">
        <f>AVERAGEIFS(Net[all fuels (utility-scale) thousand megawatthours],Net[Year],A70)</f>
        <v>342474.94914166664</v>
      </c>
      <c r="D70" s="6">
        <f>AVERAGEIFS(Net[coal thousand megawatthours],Net[Year],A70)</f>
        <v>74833.229994166672</v>
      </c>
      <c r="E70" s="6">
        <f>AVERAGEIFS(Net[natural gas thousand megawatthours],Net[Year],A70)</f>
        <v>131599.16562500002</v>
      </c>
      <c r="F70" s="6">
        <f>AVERAGEIFS(Net[nuclear thousand megawatthours],Net[Year],A70)</f>
        <v>64970.382916666676</v>
      </c>
      <c r="G70" s="6">
        <f>AVERAGEIFS(Net[conventional hydroelectric thousand megawatthours],Net[Year],A70)</f>
        <v>20965.403529166666</v>
      </c>
      <c r="H70" s="6">
        <f>AVERAGEIFS(Net[wind thousand megawatthours],Net[Year],A70)</f>
        <v>31516.397902500001</v>
      </c>
      <c r="I70" s="6">
        <f>AVERAGEIFS(Net[all solar thousand megawatthours],Net[Year],A70)</f>
        <v>13701.870825833334</v>
      </c>
    </row>
    <row r="71" spans="1:12" x14ac:dyDescent="0.25">
      <c r="A71" s="2">
        <v>2020</v>
      </c>
      <c r="B71">
        <f>COUNTIFS(Net[Year],A71)</f>
        <v>12</v>
      </c>
      <c r="C71" s="6">
        <f>AVERAGEIFS(Net[all fuels (utility-scale) thousand megawatthours],Net[Year],A71)</f>
        <v>334147.23714166664</v>
      </c>
      <c r="D71" s="6">
        <f>AVERAGEIFS(Net[coal thousand megawatthours],Net[Year],A71)</f>
        <v>64449.408091666672</v>
      </c>
      <c r="E71" s="6">
        <f>AVERAGEIFS(Net[natural gas thousand megawatthours],Net[Year],A71)</f>
        <v>135565.80334166664</v>
      </c>
      <c r="F71" s="6">
        <f>AVERAGEIFS(Net[nuclear thousand megawatthours],Net[Year],A71)</f>
        <v>65823.238583333325</v>
      </c>
      <c r="G71" s="6">
        <f>AVERAGEIFS(Net[conventional hydroelectric thousand megawatthours],Net[Year],A71)</f>
        <v>23772.824569166667</v>
      </c>
      <c r="H71" s="6">
        <f>AVERAGEIFS(Net[wind thousand megawatthours],Net[Year],A71)</f>
        <v>28161.504085833334</v>
      </c>
      <c r="I71" s="6">
        <f>AVERAGEIFS(Net[all solar thousand megawatthours],Net[Year],A71)</f>
        <v>10893.424555</v>
      </c>
    </row>
    <row r="72" spans="1:12" x14ac:dyDescent="0.25">
      <c r="A72" s="2">
        <v>2019</v>
      </c>
      <c r="B72">
        <f>COUNTIFS(Net[Year],A72)</f>
        <v>12</v>
      </c>
      <c r="C72" s="6">
        <f>AVERAGEIFS(Net[all fuels (utility-scale) thousand megawatthours],Net[Year],A72)</f>
        <v>344214.48995000002</v>
      </c>
      <c r="D72" s="6">
        <f>AVERAGEIFS(Net[coal thousand megawatthours],Net[Year],A72)</f>
        <v>80413.067623333336</v>
      </c>
      <c r="E72" s="6">
        <f>AVERAGEIFS(Net[natural gas thousand megawatthours],Net[Year],A72)</f>
        <v>132377.73664166668</v>
      </c>
      <c r="F72" s="6">
        <f>AVERAGEIFS(Net[nuclear thousand megawatthours],Net[Year],A72)</f>
        <v>67450.771833333347</v>
      </c>
      <c r="G72" s="6">
        <f>AVERAGEIFS(Net[conventional hydroelectric thousand megawatthours],Net[Year],A72)</f>
        <v>23989.477542500001</v>
      </c>
      <c r="H72" s="6">
        <f>AVERAGEIFS(Net[wind thousand megawatthours],Net[Year],A72)</f>
        <v>24656.873624166667</v>
      </c>
      <c r="I72" s="6">
        <f>AVERAGEIFS(Net[all solar thousand megawatthours],Net[Year],A72)</f>
        <v>8907.8557883333342</v>
      </c>
    </row>
    <row r="73" spans="1:12" x14ac:dyDescent="0.25">
      <c r="A73" s="2">
        <v>2018</v>
      </c>
      <c r="B73">
        <f>COUNTIFS(Net[Year],A73)</f>
        <v>12</v>
      </c>
      <c r="C73" s="6">
        <f>AVERAGEIFS(Net[all fuels (utility-scale) thousand megawatthours],Net[Year],A73)</f>
        <v>348415.64190000005</v>
      </c>
      <c r="D73" s="6">
        <f>AVERAGEIFS(Net[coal thousand megawatthours],Net[Year],A73)</f>
        <v>95790.611537499994</v>
      </c>
      <c r="E73" s="6">
        <f>AVERAGEIFS(Net[natural gas thousand megawatthours],Net[Year],A73)</f>
        <v>122653.58593916665</v>
      </c>
      <c r="F73" s="6">
        <f>AVERAGEIFS(Net[nuclear thousand megawatthours],Net[Year],A73)</f>
        <v>67257.039750000011</v>
      </c>
      <c r="G73" s="6">
        <f>AVERAGEIFS(Net[conventional hydroelectric thousand megawatthours],Net[Year],A73)</f>
        <v>24376.999069166672</v>
      </c>
      <c r="H73" s="6">
        <f>AVERAGEIFS(Net[wind thousand megawatthours],Net[Year],A73)</f>
        <v>22722.287810833335</v>
      </c>
      <c r="I73" s="6">
        <f>AVERAGEIFS(Net[all solar thousand megawatthours],Net[Year],A73)</f>
        <v>7780.3824258333334</v>
      </c>
    </row>
    <row r="74" spans="1:12" x14ac:dyDescent="0.25">
      <c r="A74" s="2">
        <v>2017</v>
      </c>
      <c r="B74">
        <f>COUNTIFS(Net[Year],A74)</f>
        <v>12</v>
      </c>
      <c r="C74" s="6">
        <f>AVERAGEIFS(Net[all fuels (utility-scale) thousand megawatthours],Net[Year],A74)</f>
        <v>336286.90790833329</v>
      </c>
      <c r="D74" s="6">
        <f>AVERAGEIFS(Net[coal thousand megawatthours],Net[Year],A74)</f>
        <v>100486.27299833331</v>
      </c>
      <c r="E74" s="6">
        <f>AVERAGEIFS(Net[natural gas thousand megawatthours],Net[Year],A74)</f>
        <v>108141.87733500001</v>
      </c>
      <c r="F74" s="6">
        <f>AVERAGEIFS(Net[nuclear thousand megawatthours],Net[Year],A74)</f>
        <v>67079.136249999996</v>
      </c>
      <c r="G74" s="6">
        <f>AVERAGEIFS(Net[conventional hydroelectric thousand megawatthours],Net[Year],A74)</f>
        <v>25027.744138333335</v>
      </c>
      <c r="H74" s="6">
        <f>AVERAGEIFS(Net[wind thousand megawatthours],Net[Year],A74)</f>
        <v>21191.891268333336</v>
      </c>
      <c r="I74" s="6">
        <f>AVERAGEIFS(Net[all solar thousand megawatthours],Net[Year],A74)</f>
        <v>6439.7622933333341</v>
      </c>
    </row>
    <row r="75" spans="1:12" x14ac:dyDescent="0.25">
      <c r="A75" s="2">
        <v>2016</v>
      </c>
      <c r="B75">
        <f>COUNTIFS(Net[Year],A75)</f>
        <v>12</v>
      </c>
      <c r="C75" s="6">
        <f>AVERAGEIFS(Net[all fuels (utility-scale) thousand megawatthours],Net[Year],A75)</f>
        <v>339797.81670833327</v>
      </c>
      <c r="D75" s="6">
        <f>AVERAGEIFS(Net[coal thousand megawatthours],Net[Year],A75)</f>
        <v>103262.3878675</v>
      </c>
      <c r="E75" s="6">
        <f>AVERAGEIFS(Net[natural gas thousand megawatthours],Net[Year],A75)</f>
        <v>114939.24349666668</v>
      </c>
      <c r="F75" s="6">
        <f>AVERAGEIFS(Net[nuclear thousand megawatthours],Net[Year],A75)</f>
        <v>67141.162333333326</v>
      </c>
      <c r="G75" s="6">
        <f>AVERAGEIFS(Net[conventional hydroelectric thousand megawatthours],Net[Year],A75)</f>
        <v>22317.679424166668</v>
      </c>
      <c r="H75" s="6">
        <f>AVERAGEIFS(Net[wind thousand megawatthours],Net[Year],A75)</f>
        <v>18916.046844166667</v>
      </c>
      <c r="I75" s="6">
        <f>AVERAGEIFS(Net[all solar thousand megawatthours],Net[Year],A75)</f>
        <v>4572.2076483333331</v>
      </c>
    </row>
    <row r="76" spans="1:12" x14ac:dyDescent="0.25">
      <c r="A76" s="2">
        <v>2015</v>
      </c>
      <c r="B76">
        <f>COUNTIFS(Net[Year],A76)</f>
        <v>12</v>
      </c>
      <c r="C76" s="6">
        <f>AVERAGEIFS(Net[all fuels (utility-scale) thousand megawatthours],Net[Year],A76)</f>
        <v>339892.81436666666</v>
      </c>
      <c r="D76" s="6">
        <f>AVERAGEIFS(Net[coal thousand megawatthours],Net[Year],A76)</f>
        <v>112699.84974333334</v>
      </c>
      <c r="E76" s="6">
        <f>AVERAGEIFS(Net[natural gas thousand megawatthours],Net[Year],A76)</f>
        <v>111222.33356916667</v>
      </c>
      <c r="F76" s="6">
        <f>AVERAGEIFS(Net[nuclear thousand megawatthours],Net[Year],A76)</f>
        <v>66431.489749999993</v>
      </c>
      <c r="G76" s="6">
        <f>AVERAGEIFS(Net[conventional hydroelectric thousand megawatthours],Net[Year],A76)</f>
        <v>20756.673735833334</v>
      </c>
      <c r="H76" s="6">
        <f>AVERAGEIFS(Net[wind thousand megawatthours],Net[Year],A76)</f>
        <v>15893.212308333334</v>
      </c>
      <c r="I76" s="6">
        <f>AVERAGEIFS(Net[all solar thousand megawatthours],Net[Year],A76)</f>
        <v>3252.6809066666669</v>
      </c>
    </row>
    <row r="77" spans="1:12" x14ac:dyDescent="0.25">
      <c r="A77" s="2">
        <v>2014</v>
      </c>
      <c r="B77">
        <f>COUNTIFS(Net[Year],A77)</f>
        <v>12</v>
      </c>
      <c r="C77" s="6">
        <f>AVERAGEIFS(Net[all fuels (utility-scale) thousand megawatthours],Net[Year],A77)</f>
        <v>341130.34515833331</v>
      </c>
      <c r="D77" s="6">
        <f>AVERAGEIFS(Net[coal thousand megawatthours],Net[Year],A77)</f>
        <v>131809.19581666667</v>
      </c>
      <c r="E77" s="6">
        <f>AVERAGEIFS(Net[natural gas thousand megawatthours],Net[Year],A77)</f>
        <v>93886.259698333335</v>
      </c>
      <c r="F77" s="6">
        <f>AVERAGEIFS(Net[nuclear thousand megawatthours],Net[Year],A77)</f>
        <v>66430.498499999987</v>
      </c>
      <c r="G77" s="6">
        <f>AVERAGEIFS(Net[conventional hydroelectric thousand megawatthours],Net[Year],A77)</f>
        <v>21613.885155833337</v>
      </c>
      <c r="H77" s="6">
        <f>AVERAGEIFS(Net[wind thousand megawatthours],Net[Year],A77)</f>
        <v>15137.94015</v>
      </c>
      <c r="I77" s="6">
        <f>AVERAGEIFS(Net[all solar thousand megawatthours],Net[Year],A77)</f>
        <v>2410.3074908333333</v>
      </c>
    </row>
    <row r="78" spans="1:12" x14ac:dyDescent="0.25">
      <c r="A78" s="2">
        <v>2013</v>
      </c>
      <c r="B78">
        <f>COUNTIFS(Net[Year],A78)</f>
        <v>12</v>
      </c>
      <c r="C78" s="6">
        <f>AVERAGEIFS(Net[all fuels (utility-scale) thousand megawatthours],Net[Year],A78)</f>
        <v>338830.33895833336</v>
      </c>
      <c r="D78" s="6">
        <f>AVERAGEIFS(Net[coal thousand megawatthours],Net[Year],A78)</f>
        <v>131759.55965000004</v>
      </c>
      <c r="E78" s="6">
        <f>AVERAGEIFS(Net[natural gas thousand megawatthours],Net[Year],A78)</f>
        <v>93736.296654166697</v>
      </c>
      <c r="F78" s="6">
        <f>AVERAGEIFS(Net[nuclear thousand megawatthours],Net[Year],A78)</f>
        <v>65751.372749999995</v>
      </c>
      <c r="G78" s="6">
        <f>AVERAGEIFS(Net[conventional hydroelectric thousand megawatthours],Net[Year],A78)</f>
        <v>22380.448560833334</v>
      </c>
      <c r="H78" s="6">
        <f>AVERAGEIFS(Net[wind thousand megawatthours],Net[Year],A78)</f>
        <v>13986.645454166666</v>
      </c>
      <c r="I78" s="6">
        <f>AVERAGEIFS(Net[all solar thousand megawatthours],Net[Year],A78)</f>
        <v>0</v>
      </c>
    </row>
    <row r="79" spans="1:12" x14ac:dyDescent="0.25">
      <c r="A79" s="2">
        <v>2012</v>
      </c>
      <c r="B79">
        <f>COUNTIFS(Net[Year],A79)</f>
        <v>12</v>
      </c>
      <c r="C79" s="6">
        <f>AVERAGEIFS(Net[all fuels (utility-scale) thousand megawatthours],Net[Year],A79)</f>
        <v>337313.77223333332</v>
      </c>
      <c r="D79" s="6">
        <f>AVERAGEIFS(Net[coal thousand megawatthours],Net[Year],A79)</f>
        <v>126170.2453975</v>
      </c>
      <c r="E79" s="6">
        <f>AVERAGEIFS(Net[natural gas thousand megawatthours],Net[Year],A79)</f>
        <v>102157.84794916667</v>
      </c>
      <c r="F79" s="6">
        <f>AVERAGEIFS(Net[nuclear thousand megawatthours],Net[Year],A79)</f>
        <v>64110.937416666675</v>
      </c>
      <c r="G79" s="6">
        <f>AVERAGEIFS(Net[conventional hydroelectric thousand megawatthours],Net[Year],A79)</f>
        <v>23020.018274999999</v>
      </c>
      <c r="H79" s="6">
        <f>AVERAGEIFS(Net[wind thousand megawatthours],Net[Year],A79)</f>
        <v>11735.142893333332</v>
      </c>
      <c r="I79" s="6">
        <f>AVERAGEIFS(Net[all solar thousand megawatthours],Net[Year],A79)</f>
        <v>0</v>
      </c>
    </row>
    <row r="80" spans="1:12" x14ac:dyDescent="0.25">
      <c r="A80" s="2">
        <v>2011</v>
      </c>
      <c r="B80">
        <f>COUNTIFS(Net[Year],A80)</f>
        <v>12</v>
      </c>
      <c r="C80" s="6">
        <f>AVERAGEIFS(Net[all fuels (utility-scale) thousand megawatthours],Net[Year],A80)</f>
        <v>341678.41051666671</v>
      </c>
      <c r="D80" s="6">
        <f>AVERAGEIFS(Net[coal thousand megawatthours],Net[Year],A80)</f>
        <v>144452.50044999999</v>
      </c>
      <c r="E80" s="6">
        <f>AVERAGEIFS(Net[natural gas thousand megawatthours],Net[Year],A80)</f>
        <v>84474.077438333334</v>
      </c>
      <c r="F80" s="6">
        <f>AVERAGEIFS(Net[nuclear thousand megawatthours],Net[Year],A80)</f>
        <v>65850.363916666669</v>
      </c>
      <c r="G80" s="6">
        <f>AVERAGEIFS(Net[conventional hydroelectric thousand megawatthours],Net[Year],A80)</f>
        <v>26612.908620833332</v>
      </c>
      <c r="H80" s="6">
        <f>AVERAGEIFS(Net[wind thousand megawatthours],Net[Year],A80)</f>
        <v>10014.7165525</v>
      </c>
      <c r="I80" s="6">
        <f>AVERAGEIFS(Net[all solar thousand megawatthours],Net[Year],A80)</f>
        <v>0</v>
      </c>
    </row>
    <row r="81" spans="1:9" x14ac:dyDescent="0.25">
      <c r="A81" s="2">
        <v>2010</v>
      </c>
      <c r="B81">
        <f>COUNTIFS(Net[Year],A81)</f>
        <v>12</v>
      </c>
      <c r="C81" s="6">
        <f>AVERAGEIFS(Net[all fuels (utility-scale) thousand megawatthours],Net[Year],A81)</f>
        <v>343754.99160000001</v>
      </c>
      <c r="D81" s="6">
        <f>AVERAGEIFS(Net[coal thousand megawatthours],Net[Year],A81)</f>
        <v>153940.85655</v>
      </c>
      <c r="E81" s="6">
        <f>AVERAGEIFS(Net[natural gas thousand megawatthours],Net[Year],A81)</f>
        <v>82308.102809166667</v>
      </c>
      <c r="F81" s="6">
        <f>AVERAGEIFS(Net[nuclear thousand megawatthours],Net[Year],A81)</f>
        <v>67247.358380000005</v>
      </c>
      <c r="G81" s="6">
        <f>AVERAGEIFS(Net[conventional hydroelectric thousand megawatthours],Net[Year],A81)</f>
        <v>21683.589115833336</v>
      </c>
      <c r="H81" s="6">
        <f>AVERAGEIFS(Net[wind thousand megawatthours],Net[Year],A81)</f>
        <v>7887.687175</v>
      </c>
      <c r="I81" s="6">
        <f>AVERAGEIFS(Net[all solar thousand megawatthours],Net[Year],A81)</f>
        <v>0</v>
      </c>
    </row>
    <row r="82" spans="1:9" x14ac:dyDescent="0.25">
      <c r="A82" s="2">
        <v>2009</v>
      </c>
      <c r="B82">
        <f>COUNTIFS(Net[Year],A82)</f>
        <v>12</v>
      </c>
      <c r="C82" s="6">
        <f>AVERAGEIFS(Net[all fuels (utility-scale) thousand megawatthours],Net[Year],A82)</f>
        <v>329194.2438833334</v>
      </c>
      <c r="D82" s="6">
        <f>AVERAGEIFS(Net[coal thousand megawatthours],Net[Year],A82)</f>
        <v>146325.3544166667</v>
      </c>
      <c r="E82" s="6">
        <f>AVERAGEIFS(Net[natural gas thousand megawatthours],Net[Year],A82)</f>
        <v>76748.223379166666</v>
      </c>
      <c r="F82" s="6">
        <f>AVERAGEIFS(Net[nuclear thousand megawatthours],Net[Year],A82)</f>
        <v>66571.215416666688</v>
      </c>
      <c r="G82" s="6">
        <f>AVERAGEIFS(Net[conventional hydroelectric thousand megawatthours],Net[Year],A82)</f>
        <v>22787.091181666667</v>
      </c>
      <c r="H82" s="6">
        <f>AVERAGEIFS(Net[wind thousand megawatthours],Net[Year],A82)</f>
        <v>6157.177641666668</v>
      </c>
      <c r="I82" s="6">
        <f>AVERAGEIFS(Net[all solar thousand megawatthours],Net[Year],A82)</f>
        <v>0</v>
      </c>
    </row>
    <row r="83" spans="1:9" x14ac:dyDescent="0.25">
      <c r="A83" s="2">
        <v>2008</v>
      </c>
      <c r="B83">
        <f>COUNTIFS(Net[Year],A83)</f>
        <v>12</v>
      </c>
      <c r="C83" s="6">
        <f>AVERAGEIFS(Net[all fuels (utility-scale) thousand megawatthours],Net[Year],A83)</f>
        <v>343282.31329166662</v>
      </c>
      <c r="D83" s="6">
        <f>AVERAGEIFS(Net[coal thousand megawatthours],Net[Year],A83)</f>
        <v>165483.437225</v>
      </c>
      <c r="E83" s="6">
        <f>AVERAGEIFS(Net[natural gas thousand megawatthours],Net[Year],A83)</f>
        <v>73581.716593333345</v>
      </c>
      <c r="F83" s="6">
        <f>AVERAGEIFS(Net[nuclear thousand megawatthours],Net[Year],A83)</f>
        <v>67184.036250000005</v>
      </c>
      <c r="G83" s="6">
        <f>AVERAGEIFS(Net[conventional hydroelectric thousand megawatthours],Net[Year],A83)</f>
        <v>21235.948759166666</v>
      </c>
      <c r="H83" s="6">
        <f>AVERAGEIFS(Net[wind thousand megawatthours],Net[Year],A83)</f>
        <v>4613.5916733333333</v>
      </c>
      <c r="I83" s="6">
        <f>AVERAGEIFS(Net[all solar thousand megawatthours],Net[Year],A83)</f>
        <v>0</v>
      </c>
    </row>
    <row r="84" spans="1:9" x14ac:dyDescent="0.25">
      <c r="A84" s="2">
        <v>2007</v>
      </c>
      <c r="B84">
        <f>COUNTIFS(Net[Year],A84)</f>
        <v>12</v>
      </c>
      <c r="C84" s="6">
        <f>AVERAGEIFS(Net[all fuels (utility-scale) thousand megawatthours],Net[Year],A84)</f>
        <v>346395.39365833328</v>
      </c>
      <c r="D84" s="6">
        <f>AVERAGEIFS(Net[coal thousand megawatthours],Net[Year],A84)</f>
        <v>168037.96529166668</v>
      </c>
      <c r="E84" s="6">
        <f>AVERAGEIFS(Net[natural gas thousand megawatthours],Net[Year],A84)</f>
        <v>74715.815920833338</v>
      </c>
      <c r="F84" s="6">
        <f>AVERAGEIFS(Net[nuclear thousand megawatthours],Net[Year],A84)</f>
        <v>67202.062750000012</v>
      </c>
      <c r="G84" s="6">
        <f>AVERAGEIFS(Net[conventional hydroelectric thousand megawatthours],Net[Year],A84)</f>
        <v>20625.831192499998</v>
      </c>
      <c r="H84" s="6">
        <f>AVERAGEIFS(Net[wind thousand megawatthours],Net[Year],A84)</f>
        <v>2870.8272849999998</v>
      </c>
      <c r="I84" s="6">
        <f>AVERAGEIFS(Net[all solar thousand megawatthours],Net[Year],A84)</f>
        <v>0</v>
      </c>
    </row>
    <row r="85" spans="1:9" x14ac:dyDescent="0.25">
      <c r="A85" s="2">
        <v>2006</v>
      </c>
      <c r="B85">
        <f>COUNTIFS(Net[Year],A85)</f>
        <v>12</v>
      </c>
      <c r="C85" s="6">
        <f>AVERAGEIFS(Net[all fuels (utility-scale) thousand megawatthours],Net[Year],A85)</f>
        <v>338725.18560833338</v>
      </c>
      <c r="D85" s="6">
        <f>AVERAGEIFS(Net[coal thousand megawatthours],Net[Year],A85)</f>
        <v>165875.92788333332</v>
      </c>
      <c r="E85" s="6">
        <f>AVERAGEIFS(Net[natural gas thousand megawatthours],Net[Year],A85)</f>
        <v>68036.730804999985</v>
      </c>
      <c r="F85" s="6">
        <f>AVERAGEIFS(Net[nuclear thousand megawatthours],Net[Year],A85)</f>
        <v>65601.553</v>
      </c>
      <c r="G85" s="6">
        <f>AVERAGEIFS(Net[conventional hydroelectric thousand megawatthours],Net[Year],A85)</f>
        <v>24103.8679725</v>
      </c>
      <c r="H85" s="6">
        <f>AVERAGEIFS(Net[wind thousand megawatthours],Net[Year],A85)</f>
        <v>2215.7614166666667</v>
      </c>
      <c r="I85" s="6">
        <f>AVERAGEIFS(Net[all solar thousand megawatthours],Net[Year],A85)</f>
        <v>0</v>
      </c>
    </row>
    <row r="86" spans="1:9" x14ac:dyDescent="0.25">
      <c r="A86" s="2">
        <v>2005</v>
      </c>
      <c r="B86">
        <f>COUNTIFS(Net[Year],A86)</f>
        <v>12</v>
      </c>
      <c r="C86" s="6">
        <f>AVERAGEIFS(Net[all fuels (utility-scale) thousand megawatthours],Net[Year],A86)</f>
        <v>337951.89581666666</v>
      </c>
      <c r="D86" s="6">
        <f>AVERAGEIFS(Net[coal thousand megawatthours],Net[Year],A86)</f>
        <v>167739.42047500002</v>
      </c>
      <c r="E86" s="6">
        <f>AVERAGEIFS(Net[natural gas thousand megawatthours],Net[Year],A86)</f>
        <v>63413.354535000013</v>
      </c>
      <c r="F86" s="6">
        <f>AVERAGEIFS(Net[nuclear thousand megawatthours],Net[Year],A86)</f>
        <v>65165.530416666668</v>
      </c>
      <c r="G86" s="6">
        <f>AVERAGEIFS(Net[conventional hydroelectric thousand megawatthours],Net[Year],A86)</f>
        <v>22526.771245833337</v>
      </c>
      <c r="H86" s="6">
        <f>AVERAGEIFS(Net[wind thousand megawatthours],Net[Year],A86)</f>
        <v>1484.2124191666665</v>
      </c>
      <c r="I86" s="6">
        <f>AVERAGEIFS(Net[all solar thousand megawatthours],Net[Year],A86)</f>
        <v>0</v>
      </c>
    </row>
    <row r="87" spans="1:9" x14ac:dyDescent="0.25">
      <c r="A87" s="2">
        <v>2004</v>
      </c>
      <c r="B87">
        <f>COUNTIFS(Net[Year],A87)</f>
        <v>12</v>
      </c>
      <c r="C87" s="6">
        <f>AVERAGEIFS(Net[all fuels (utility-scale) thousand megawatthours],Net[Year],A87)</f>
        <v>330879.60526666668</v>
      </c>
      <c r="D87" s="6">
        <f>AVERAGEIFS(Net[coal thousand megawatthours],Net[Year],A87)</f>
        <v>164858.37909999999</v>
      </c>
      <c r="E87" s="6">
        <f>AVERAGEIFS(Net[natural gas thousand megawatthours],Net[Year],A87)</f>
        <v>59175.001379166672</v>
      </c>
      <c r="F87" s="6">
        <f>AVERAGEIFS(Net[nuclear thousand megawatthours],Net[Year],A87)</f>
        <v>65710.698916666675</v>
      </c>
      <c r="G87" s="6">
        <f>AVERAGEIFS(Net[conventional hydroelectric thousand megawatthours],Net[Year],A87)</f>
        <v>22368.109030833333</v>
      </c>
      <c r="H87" s="6">
        <f>AVERAGEIFS(Net[wind thousand megawatthours],Net[Year],A87)</f>
        <v>1178.6450633333334</v>
      </c>
      <c r="I87" s="6">
        <f>AVERAGEIFS(Net[all solar thousand megawatthours],Net[Year],A87)</f>
        <v>0</v>
      </c>
    </row>
    <row r="88" spans="1:9" x14ac:dyDescent="0.25">
      <c r="A88" s="2">
        <v>2003</v>
      </c>
      <c r="B88">
        <f>COUNTIFS(Net[Year],A88)</f>
        <v>12</v>
      </c>
      <c r="C88" s="6">
        <f>AVERAGEIFS(Net[all fuels (utility-scale) thousand megawatthours],Net[Year],A88)</f>
        <v>323598.76700000005</v>
      </c>
      <c r="D88" s="6">
        <f>AVERAGEIFS(Net[coal thousand megawatthours],Net[Year],A88)</f>
        <v>164478.06241666662</v>
      </c>
      <c r="E88" s="6">
        <f>AVERAGEIFS(Net[natural gas thousand megawatthours],Net[Year],A88)</f>
        <v>54158.961666666662</v>
      </c>
      <c r="F88" s="6">
        <f>AVERAGEIFS(Net[nuclear thousand megawatthours],Net[Year],A88)</f>
        <v>63644.391250000008</v>
      </c>
      <c r="G88" s="6">
        <f>AVERAGEIFS(Net[conventional hydroelectric thousand megawatthours],Net[Year],A88)</f>
        <v>22983.860666666664</v>
      </c>
      <c r="H88" s="6">
        <f>AVERAGEIFS(Net[wind thousand megawatthours],Net[Year],A88)</f>
        <v>932.28875000000005</v>
      </c>
      <c r="I88" s="6">
        <f>AVERAGEIFS(Net[all solar thousand megawatthours],Net[Year],A88)</f>
        <v>0</v>
      </c>
    </row>
    <row r="89" spans="1:9" x14ac:dyDescent="0.25">
      <c r="A89" s="2">
        <v>2002</v>
      </c>
      <c r="B89">
        <f>COUNTIFS(Net[Year],A89)</f>
        <v>12</v>
      </c>
      <c r="C89" s="6">
        <f>AVERAGEIFS(Net[all fuels (utility-scale) thousand megawatthours],Net[Year],A89)</f>
        <v>321537.68758333335</v>
      </c>
      <c r="D89" s="6">
        <f>AVERAGEIFS(Net[coal thousand megawatthours],Net[Year],A89)</f>
        <v>161094.19616666666</v>
      </c>
      <c r="E89" s="6">
        <f>AVERAGEIFS(Net[natural gas thousand megawatthours],Net[Year],A89)</f>
        <v>57583.81225000001</v>
      </c>
      <c r="F89" s="6">
        <f>AVERAGEIFS(Net[nuclear thousand megawatthours],Net[Year],A89)</f>
        <v>65005.340583333338</v>
      </c>
      <c r="G89" s="6">
        <f>AVERAGEIFS(Net[conventional hydroelectric thousand megawatthours],Net[Year],A89)</f>
        <v>22027.402583333333</v>
      </c>
      <c r="H89" s="6">
        <f>AVERAGEIFS(Net[wind thousand megawatthours],Net[Year],A89)</f>
        <v>862.85649999999998</v>
      </c>
      <c r="I89" s="6">
        <f>AVERAGEIFS(Net[all solar thousand megawatthours],Net[Year],A89)</f>
        <v>0</v>
      </c>
    </row>
    <row r="90" spans="1:9" x14ac:dyDescent="0.25">
      <c r="A90" s="2">
        <v>2001</v>
      </c>
      <c r="B90">
        <f>COUNTIFS(Net[Year],A90)</f>
        <v>12</v>
      </c>
      <c r="C90" s="6">
        <f>AVERAGEIFS(Net[all fuels (utility-scale) thousand megawatthours],Net[Year],A90)</f>
        <v>311386.97074999992</v>
      </c>
      <c r="D90" s="6">
        <f>AVERAGEIFS(Net[coal thousand megawatthours],Net[Year],A90)</f>
        <v>158662.99516666666</v>
      </c>
      <c r="E90" s="6">
        <f>AVERAGEIFS(Net[natural gas thousand megawatthours],Net[Year],A90)</f>
        <v>53260.759916666662</v>
      </c>
      <c r="F90" s="6">
        <f>AVERAGEIFS(Net[nuclear thousand megawatthours],Net[Year],A90)</f>
        <v>64068.859000000004</v>
      </c>
      <c r="G90" s="6">
        <f>AVERAGEIFS(Net[conventional hydroelectric thousand megawatthours],Net[Year],A90)</f>
        <v>18080.087083333336</v>
      </c>
      <c r="H90" s="6">
        <f>AVERAGEIFS(Net[wind thousand megawatthours],Net[Year],A90)</f>
        <v>561.4442499999999</v>
      </c>
      <c r="I90" s="6">
        <f>AVERAGEIFS(Net[all solar thousand megawatthours],Net[Year],A90)</f>
        <v>0</v>
      </c>
    </row>
    <row r="92" spans="1:9" x14ac:dyDescent="0.25">
      <c r="A92" t="s">
        <v>52</v>
      </c>
      <c r="B92">
        <f>SUM(B68:B91)</f>
        <v>273</v>
      </c>
      <c r="C92" s="6">
        <f>SUM(C68:C91)</f>
        <v>7745249.6508444455</v>
      </c>
      <c r="D92" s="6">
        <f t="shared" ref="D92:I92" si="3">SUM(D68:D91)</f>
        <v>2909312.7538297218</v>
      </c>
      <c r="E92" s="6">
        <f t="shared" si="3"/>
        <v>2187497.4861072218</v>
      </c>
      <c r="F92" s="6">
        <f t="shared" si="3"/>
        <v>1514746.5511152779</v>
      </c>
      <c r="G92" s="6">
        <f t="shared" si="3"/>
        <v>514990.03103944438</v>
      </c>
      <c r="H92" s="6">
        <f t="shared" si="3"/>
        <v>313650.69501250004</v>
      </c>
      <c r="I92" s="6">
        <f t="shared" si="3"/>
        <v>96028.044498055562</v>
      </c>
    </row>
  </sheetData>
  <mergeCells count="4">
    <mergeCell ref="A1:L2"/>
    <mergeCell ref="A18:L19"/>
    <mergeCell ref="A47:L48"/>
    <mergeCell ref="A65:L6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Net_generation_United_States_al</vt:lpstr>
      <vt:lpstr>rough file</vt:lpstr>
      <vt:lpstr>Insight</vt:lpstr>
      <vt:lpstr>Insight2</vt:lpstr>
      <vt:lpstr>Insight List</vt:lpstr>
      <vt:lpstr>Dashboard </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tolacool39@gmail.com</cp:lastModifiedBy>
  <dcterms:created xsi:type="dcterms:W3CDTF">2024-03-13T10:18:58Z</dcterms:created>
  <dcterms:modified xsi:type="dcterms:W3CDTF">2024-10-11T07:53:19Z</dcterms:modified>
</cp:coreProperties>
</file>