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90" yWindow="525" windowWidth="19815" windowHeight="7365"/>
  </bookViews>
  <sheets>
    <sheet name="Product Master" sheetId="1" r:id="rId1"/>
    <sheet name="Stock Inflow" sheetId="2" r:id="rId2"/>
    <sheet name="Stock Outflow" sheetId="3" r:id="rId3"/>
    <sheet name="DASHBOARD" sheetId="5" r:id="rId4"/>
  </sheets>
  <definedNames>
    <definedName name="_xlnm.Print_Area" localSheetId="3">DASHBOARD!$A$1:$S$109</definedName>
  </definedNames>
  <calcPr calcId="124519"/>
  <pivotCaches>
    <pivotCache cacheId="6" r:id="rId5"/>
    <pivotCache cacheId="1" r:id="rId6"/>
    <pivotCache cacheId="4" r:id="rId7"/>
  </pivotCaches>
  <fileRecoveryPr repairLoad="1"/>
</workbook>
</file>

<file path=xl/calcChain.xml><?xml version="1.0" encoding="utf-8"?>
<calcChain xmlns="http://schemas.openxmlformats.org/spreadsheetml/2006/main">
  <c r="A39" i="2"/>
  <c r="A38"/>
  <c r="A37"/>
  <c r="B46" i="3"/>
  <c r="B58"/>
  <c r="B57"/>
  <c r="B50"/>
  <c r="A50"/>
  <c r="B45"/>
  <c r="B44"/>
  <c r="A46"/>
  <c r="A45"/>
  <c r="A44"/>
  <c r="A53" l="1"/>
  <c r="A57" s="1"/>
  <c r="A54"/>
  <c r="A47"/>
  <c r="A48"/>
  <c r="A49"/>
  <c r="B47"/>
  <c r="B48"/>
  <c r="B49"/>
  <c r="B48" i="2"/>
  <c r="B47"/>
  <c r="B40"/>
  <c r="A40"/>
  <c r="B36"/>
  <c r="A36"/>
  <c r="B35"/>
  <c r="A35"/>
  <c r="B34"/>
  <c r="A34"/>
  <c r="A43" l="1"/>
  <c r="A58" i="3"/>
  <c r="B38" i="2"/>
  <c r="A47" l="1"/>
  <c r="B39"/>
  <c r="A44" s="1"/>
  <c r="B37"/>
  <c r="B44" i="1"/>
  <c r="B43"/>
  <c r="B46" s="1"/>
  <c r="B42"/>
  <c r="H21" i="3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11" i="2"/>
  <c r="H10"/>
  <c r="H9"/>
  <c r="H8"/>
  <c r="H7"/>
  <c r="H6"/>
  <c r="H5"/>
  <c r="H4"/>
  <c r="H3"/>
  <c r="H2"/>
  <c r="H11" i="1"/>
  <c r="H10"/>
  <c r="H9"/>
  <c r="H8"/>
  <c r="H7"/>
  <c r="H6"/>
  <c r="H5"/>
  <c r="H4"/>
  <c r="H3"/>
  <c r="H2"/>
  <c r="B48"/>
  <c r="A48"/>
  <c r="B56"/>
  <c r="B55"/>
  <c r="A44"/>
  <c r="A43"/>
  <c r="A42"/>
  <c r="A51" l="1"/>
  <c r="A52"/>
  <c r="A56" s="1"/>
  <c r="B47"/>
  <c r="A45"/>
  <c r="A46"/>
  <c r="A47"/>
  <c r="B45"/>
  <c r="A48" i="2"/>
  <c r="A55" i="1" l="1"/>
</calcChain>
</file>

<file path=xl/comments1.xml><?xml version="1.0" encoding="utf-8"?>
<comments xmlns="http://schemas.openxmlformats.org/spreadsheetml/2006/main">
  <authors>
    <author>LSAqui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LSAqui:</t>
        </r>
        <r>
          <rPr>
            <sz val="9"/>
            <color indexed="81"/>
            <rFont val="Tahoma"/>
            <family val="2"/>
          </rPr>
          <t xml:space="preserve">
Dashboard Controls and Linked Charts/Insights are collor coded for easier identification</t>
        </r>
      </text>
    </comment>
  </commentList>
</comments>
</file>

<file path=xl/sharedStrings.xml><?xml version="1.0" encoding="utf-8"?>
<sst xmlns="http://schemas.openxmlformats.org/spreadsheetml/2006/main" count="353" uniqueCount="83">
  <si>
    <t>S No.</t>
  </si>
  <si>
    <t>Product ID</t>
  </si>
  <si>
    <t>Product Name</t>
  </si>
  <si>
    <t>Product Category</t>
  </si>
  <si>
    <t>Unit Price</t>
  </si>
  <si>
    <t>Ideal Stock</t>
  </si>
  <si>
    <t>Available Stock</t>
  </si>
  <si>
    <t>Available Stock Value</t>
  </si>
  <si>
    <t>Prd001</t>
  </si>
  <si>
    <t>Detergents</t>
  </si>
  <si>
    <t>Toiletories</t>
  </si>
  <si>
    <t>Prd002</t>
  </si>
  <si>
    <t>Tooth Paste</t>
  </si>
  <si>
    <t>Prd003</t>
  </si>
  <si>
    <t>Sun Flower Oil</t>
  </si>
  <si>
    <t>Kitchen Items</t>
  </si>
  <si>
    <t>Prd004</t>
  </si>
  <si>
    <t>Broom</t>
  </si>
  <si>
    <t>Home Care</t>
  </si>
  <si>
    <t>Prd005</t>
  </si>
  <si>
    <t>Bucket</t>
  </si>
  <si>
    <t>Prd006</t>
  </si>
  <si>
    <t>Vaccum Cleaner</t>
  </si>
  <si>
    <t>Prd007</t>
  </si>
  <si>
    <t>Knife</t>
  </si>
  <si>
    <t>Prd008</t>
  </si>
  <si>
    <t>Body Soap</t>
  </si>
  <si>
    <t>Prd009</t>
  </si>
  <si>
    <t>Wheet Powder</t>
  </si>
  <si>
    <t>Prd010</t>
  </si>
  <si>
    <t>Rice</t>
  </si>
  <si>
    <t>Date</t>
  </si>
  <si>
    <t>Units Received</t>
  </si>
  <si>
    <t>Total Value</t>
  </si>
  <si>
    <t>Units Sold</t>
  </si>
  <si>
    <t>Grand Total</t>
  </si>
  <si>
    <t>Row Labels</t>
  </si>
  <si>
    <t>Sum of Ideal Stock</t>
  </si>
  <si>
    <t>Values</t>
  </si>
  <si>
    <t>Sum of Available Stock</t>
  </si>
  <si>
    <t>Sum of Available Stock Value</t>
  </si>
  <si>
    <t>Sum of Units Received</t>
  </si>
  <si>
    <t>Sum of Units Sold</t>
  </si>
  <si>
    <t>STOCK INFLOW</t>
  </si>
  <si>
    <t>STOCK OUTFLOW</t>
  </si>
  <si>
    <t>(All)</t>
  </si>
  <si>
    <t>Sum of Total Value</t>
  </si>
  <si>
    <t>Sum of Unit Price</t>
  </si>
  <si>
    <t>PRODUCT MASTER</t>
  </si>
  <si>
    <t>January 2019</t>
  </si>
  <si>
    <t>December 2018</t>
  </si>
  <si>
    <t>February 2018</t>
  </si>
  <si>
    <t>February 2019</t>
  </si>
  <si>
    <t>Outflow per Product</t>
  </si>
  <si>
    <t>Inflow per Product</t>
  </si>
  <si>
    <t>Toiletries</t>
  </si>
  <si>
    <t>Required Stock</t>
  </si>
  <si>
    <t>SUMMARY TABLE</t>
  </si>
  <si>
    <t>SELECTED VALUES</t>
  </si>
  <si>
    <t>DISPLAY ITEMS</t>
  </si>
  <si>
    <t>Stock Value</t>
  </si>
  <si>
    <t>TOTAL</t>
  </si>
  <si>
    <t>Unit Receive</t>
  </si>
  <si>
    <t>Unit Sold</t>
  </si>
  <si>
    <t xml:space="preserve"> (Outflow Value)</t>
  </si>
  <si>
    <t xml:space="preserve"> (Units Sold)</t>
  </si>
  <si>
    <t xml:space="preserve"> (Stock Value)</t>
  </si>
  <si>
    <t xml:space="preserve"> (Required Stock)</t>
  </si>
  <si>
    <t xml:space="preserve"> (Inflow Value)</t>
  </si>
  <si>
    <t xml:space="preserve"> (Units Receive)</t>
  </si>
  <si>
    <t>Price vs. Stock Value</t>
  </si>
  <si>
    <t>Ideal vs. Actual Stock</t>
  </si>
  <si>
    <t>CHARTS</t>
  </si>
  <si>
    <t>INSIGHTS</t>
  </si>
  <si>
    <t>DASHBOARD CONTROLS</t>
  </si>
  <si>
    <t>Home Care &amp; Kitchen Items</t>
  </si>
  <si>
    <t>Kitchen Items &amp; Toiletories</t>
  </si>
  <si>
    <t>Toiletries &amp; Home Care</t>
  </si>
  <si>
    <t>PIVOT TABLE</t>
  </si>
  <si>
    <t>PIVOT TABLES</t>
  </si>
  <si>
    <t>Inflow  per Month</t>
  </si>
  <si>
    <t>Outflow per Month</t>
  </si>
  <si>
    <t>!!!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</si>
</sst>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&quot;$&quot;* #,##0_);_(&quot;$&quot;* \(#,##0\);_(&quot;$&quot;* &quot;-&quot;_);_(@_)"/>
    <numFmt numFmtId="165" formatCode="_(* #,##0_);_(* \(#,##0\);_(* &quot;-&quot;??_);_(@_)"/>
    <numFmt numFmtId="166" formatCode="dd\-mmm\-yyyy"/>
  </numFmts>
  <fonts count="13">
    <font>
      <sz val="11"/>
      <color rgb="FF000000"/>
      <name val="Calibri"/>
    </font>
    <font>
      <b/>
      <sz val="11"/>
      <color rgb="FFFFFFFF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rgb="FF0000FF"/>
      <name val="Calibri"/>
      <family val="2"/>
    </font>
    <font>
      <b/>
      <u/>
      <sz val="12"/>
      <color rgb="FF0000FF"/>
      <name val="Calibri"/>
      <family val="2"/>
    </font>
    <font>
      <b/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7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165" fontId="0" fillId="0" borderId="4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166" fontId="0" fillId="0" borderId="0" xfId="0" applyNumberFormat="1" applyFont="1"/>
    <xf numFmtId="0" fontId="0" fillId="0" borderId="4" xfId="0" applyFont="1" applyBorder="1" applyAlignment="1">
      <alignment horizontal="center" vertical="center"/>
    </xf>
    <xf numFmtId="165" fontId="0" fillId="0" borderId="3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0" fillId="0" borderId="0" xfId="0" pivotButton="1" applyFont="1" applyAlignment="1"/>
    <xf numFmtId="0" fontId="0" fillId="0" borderId="0" xfId="0" applyNumberFormat="1" applyFont="1" applyAlignment="1"/>
    <xf numFmtId="0" fontId="0" fillId="0" borderId="0" xfId="0" applyFont="1" applyAlignment="1">
      <alignment horizontal="left"/>
    </xf>
    <xf numFmtId="10" fontId="0" fillId="0" borderId="0" xfId="0" applyNumberFormat="1" applyFont="1" applyAlignment="1"/>
    <xf numFmtId="14" fontId="2" fillId="0" borderId="4" xfId="0" applyNumberFormat="1" applyFont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165" fontId="0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>
      <alignment horizontal="left" indent="1"/>
    </xf>
    <xf numFmtId="0" fontId="0" fillId="0" borderId="0" xfId="0" applyAlignment="1"/>
    <xf numFmtId="0" fontId="5" fillId="0" borderId="0" xfId="0" pivotButton="1" applyFont="1" applyAlignment="1"/>
    <xf numFmtId="0" fontId="5" fillId="0" borderId="0" xfId="0" applyFont="1" applyAlignment="1"/>
    <xf numFmtId="0" fontId="5" fillId="0" borderId="0" xfId="0" applyNumberFormat="1" applyFont="1" applyAlignment="1"/>
    <xf numFmtId="0" fontId="0" fillId="0" borderId="0" xfId="0" applyFont="1" applyAlignment="1" applyProtection="1">
      <protection hidden="1"/>
    </xf>
    <xf numFmtId="0" fontId="5" fillId="0" borderId="0" xfId="0" pivotButton="1" applyFont="1" applyBorder="1" applyAlignment="1" applyProtection="1">
      <protection hidden="1"/>
    </xf>
    <xf numFmtId="0" fontId="5" fillId="0" borderId="0" xfId="0" applyFont="1" applyBorder="1" applyAlignment="1" applyProtection="1">
      <protection hidden="1"/>
    </xf>
    <xf numFmtId="0" fontId="3" fillId="0" borderId="0" xfId="0" applyFont="1" applyAlignment="1" applyProtection="1">
      <protection hidden="1"/>
    </xf>
    <xf numFmtId="0" fontId="0" fillId="0" borderId="0" xfId="0" applyNumberFormat="1" applyFont="1" applyAlignment="1" applyProtection="1">
      <protection hidden="1"/>
    </xf>
    <xf numFmtId="0" fontId="5" fillId="0" borderId="0" xfId="0" applyNumberFormat="1" applyFont="1" applyBorder="1" applyAlignment="1" applyProtection="1">
      <protection hidden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/>
    </xf>
    <xf numFmtId="0" fontId="4" fillId="4" borderId="0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0" fillId="0" borderId="0" xfId="0" applyFont="1" applyFill="1" applyBorder="1" applyAlignment="1"/>
    <xf numFmtId="0" fontId="0" fillId="0" borderId="0" xfId="0" applyFill="1" applyAlignment="1"/>
    <xf numFmtId="0" fontId="0" fillId="0" borderId="0" xfId="0" applyFont="1" applyFill="1" applyAlignment="1"/>
    <xf numFmtId="0" fontId="3" fillId="0" borderId="0" xfId="0" applyFont="1" applyAlignment="1">
      <alignment horizontal="left"/>
    </xf>
    <xf numFmtId="0" fontId="3" fillId="0" borderId="0" xfId="0" applyFont="1" applyBorder="1" applyAlignment="1" applyProtection="1">
      <protection hidden="1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0" fillId="0" borderId="6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65" fontId="0" fillId="0" borderId="7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4" fillId="0" borderId="0" xfId="0" applyFont="1" applyFill="1" applyAlignment="1">
      <alignment vertical="center" textRotation="90"/>
    </xf>
    <xf numFmtId="0" fontId="11" fillId="0" borderId="0" xfId="0" applyFont="1" applyAlignment="1"/>
    <xf numFmtId="0" fontId="10" fillId="0" borderId="0" xfId="0" applyFont="1" applyAlignment="1"/>
    <xf numFmtId="0" fontId="11" fillId="0" borderId="0" xfId="0" applyFont="1" applyFill="1" applyAlignment="1"/>
    <xf numFmtId="0" fontId="11" fillId="0" borderId="0" xfId="0" applyFont="1" applyFill="1" applyAlignment="1">
      <alignment horizontal="left"/>
    </xf>
    <xf numFmtId="14" fontId="0" fillId="0" borderId="7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165" fontId="4" fillId="5" borderId="0" xfId="1" applyNumberFormat="1" applyFont="1" applyFill="1" applyAlignment="1"/>
    <xf numFmtId="166" fontId="10" fillId="0" borderId="0" xfId="0" applyNumberFormat="1" applyFont="1"/>
    <xf numFmtId="0" fontId="12" fillId="7" borderId="0" xfId="0" applyFont="1" applyFill="1" applyAlignment="1">
      <alignment horizontal="right" vertical="center" wrapText="1"/>
    </xf>
    <xf numFmtId="0" fontId="7" fillId="8" borderId="0" xfId="0" applyFont="1" applyFill="1" applyAlignment="1">
      <alignment horizontal="right" vertical="center" wrapText="1"/>
    </xf>
    <xf numFmtId="0" fontId="7" fillId="10" borderId="0" xfId="0" applyFont="1" applyFill="1" applyAlignment="1">
      <alignment horizontal="right" vertical="center" wrapText="1"/>
    </xf>
    <xf numFmtId="165" fontId="7" fillId="9" borderId="0" xfId="1" applyNumberFormat="1" applyFont="1" applyFill="1" applyAlignment="1">
      <alignment horizontal="right" vertical="center"/>
    </xf>
    <xf numFmtId="165" fontId="7" fillId="11" borderId="0" xfId="1" applyNumberFormat="1" applyFont="1" applyFill="1" applyAlignment="1">
      <alignment horizontal="right" vertical="center"/>
    </xf>
    <xf numFmtId="0" fontId="12" fillId="12" borderId="0" xfId="0" applyFont="1" applyFill="1" applyAlignment="1"/>
    <xf numFmtId="0" fontId="3" fillId="0" borderId="0" xfId="0" pivotButton="1" applyFont="1" applyBorder="1" applyAlignment="1" applyProtection="1">
      <protection hidden="1"/>
    </xf>
    <xf numFmtId="0" fontId="3" fillId="0" borderId="0" xfId="0" applyFont="1" applyAlignment="1" applyProtection="1">
      <alignment horizontal="left"/>
      <protection hidden="1"/>
    </xf>
    <xf numFmtId="0" fontId="3" fillId="0" borderId="0" xfId="0" applyFont="1" applyBorder="1" applyAlignment="1" applyProtection="1">
      <alignment horizontal="left"/>
      <protection hidden="1"/>
    </xf>
    <xf numFmtId="0" fontId="3" fillId="0" borderId="0" xfId="0" pivotButton="1" applyFont="1" applyAlignment="1"/>
  </cellXfs>
  <cellStyles count="2">
    <cellStyle name="Comma" xfId="1" builtinId="3"/>
    <cellStyle name="Normal" xfId="0" builtinId="0"/>
  </cellStyles>
  <dxfs count="119">
    <dxf>
      <font>
        <sz val="10"/>
      </font>
    </dxf>
    <dxf>
      <font>
        <sz val="11"/>
      </font>
    </dxf>
    <dxf>
      <font>
        <sz val="10"/>
      </font>
    </dxf>
    <dxf>
      <font>
        <sz val="11"/>
      </font>
    </dxf>
    <dxf>
      <font>
        <sz val="10"/>
      </font>
    </dxf>
    <dxf>
      <font>
        <sz val="11"/>
      </font>
    </dxf>
    <dxf>
      <font>
        <sz val="10"/>
      </font>
    </dxf>
    <dxf>
      <font>
        <sz val="11"/>
      </font>
    </dxf>
    <dxf>
      <font>
        <sz val="10"/>
      </font>
    </dxf>
    <dxf>
      <font>
        <sz val="11"/>
      </font>
    </dxf>
    <dxf>
      <font>
        <sz val="10"/>
      </font>
    </dxf>
    <dxf>
      <font>
        <sz val="11"/>
      </font>
    </dxf>
    <dxf>
      <font>
        <sz val="10"/>
      </font>
    </dxf>
    <dxf>
      <font>
        <sz val="11"/>
      </font>
    </dxf>
    <dxf>
      <font>
        <sz val="10"/>
      </font>
    </dxf>
    <dxf>
      <font>
        <sz val="11"/>
      </font>
    </dxf>
    <dxf>
      <font>
        <sz val="10"/>
      </font>
    </dxf>
    <dxf>
      <font>
        <sz val="11"/>
      </font>
    </dxf>
    <dxf>
      <font>
        <sz val="10"/>
      </font>
    </dxf>
    <dxf>
      <font>
        <sz val="11"/>
      </font>
    </dxf>
    <dxf>
      <font>
        <sz val="10"/>
      </font>
    </dxf>
    <dxf>
      <font>
        <sz val="11"/>
      </font>
    </dxf>
    <dxf>
      <font>
        <sz val="11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protection hidden="1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protection hidden="1"/>
    </dxf>
    <dxf>
      <protection hidden="1"/>
    </dxf>
    <dxf>
      <font>
        <sz val="10"/>
      </font>
    </dxf>
    <dxf>
      <font>
        <sz val="10"/>
      </font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</dxfs>
  <tableStyles count="0" defaultTableStyle="TableStyleMedium9" defaultPivotStyle="PivotStyleLight16"/>
  <colors>
    <mruColors>
      <color rgb="FF0000FF"/>
      <color rgb="FFFFFF99"/>
      <color rgb="FFFFFFCC"/>
      <color rgb="FFFFCC6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PH"/>
  <c:pivotSource>
    <c:name>[AquiLS_Inventory_Control.xlsx]Product Master!PivotTable1</c:name>
    <c:fmtId val="5"/>
  </c:pivotSource>
  <c:chart>
    <c:title>
      <c:tx>
        <c:rich>
          <a:bodyPr/>
          <a:lstStyle/>
          <a:p>
            <a:pPr>
              <a:defRPr sz="1050"/>
            </a:pPr>
            <a:r>
              <a:rPr lang="en-US" sz="1050"/>
              <a:t>Product</a:t>
            </a:r>
            <a:r>
              <a:rPr lang="en-US" sz="1050" baseline="0"/>
              <a:t> Breakdown</a:t>
            </a:r>
            <a:endParaRPr lang="en-US" sz="1050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800"/>
              </a:pPr>
              <a:endParaRPr lang="en-US"/>
            </a:p>
          </c:txPr>
          <c:showPercent val="1"/>
        </c:dLbl>
      </c:pivotFmt>
      <c:pivotFmt>
        <c:idx val="3"/>
        <c:spPr>
          <a:solidFill>
            <a:schemeClr val="accent6">
              <a:lumMod val="75000"/>
            </a:schemeClr>
          </a:solidFill>
        </c:spPr>
      </c:pivotFmt>
    </c:pivotFmts>
    <c:plotArea>
      <c:layout/>
      <c:pieChart>
        <c:varyColors val="1"/>
        <c:ser>
          <c:idx val="0"/>
          <c:order val="0"/>
          <c:tx>
            <c:strRef>
              <c:f>'Product Master'!$B$15</c:f>
              <c:strCache>
                <c:ptCount val="1"/>
                <c:pt idx="0">
                  <c:v>Total</c:v>
                </c:pt>
              </c:strCache>
            </c:strRef>
          </c:tx>
          <c:dPt>
            <c:idx val="2"/>
            <c:spPr>
              <a:solidFill>
                <a:schemeClr val="accent6">
                  <a:lumMod val="75000"/>
                </a:schemeClr>
              </a:solidFill>
            </c:spPr>
          </c:dPt>
          <c:dLbls>
            <c:spPr/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Percent val="1"/>
            <c:showLeaderLines val="1"/>
          </c:dLbls>
          <c:cat>
            <c:strRef>
              <c:f>'Product Master'!$A$16:$A$19</c:f>
              <c:strCache>
                <c:ptCount val="3"/>
                <c:pt idx="0">
                  <c:v>Home Care</c:v>
                </c:pt>
                <c:pt idx="1">
                  <c:v>Kitchen Items</c:v>
                </c:pt>
                <c:pt idx="2">
                  <c:v>Toiletories</c:v>
                </c:pt>
              </c:strCache>
            </c:strRef>
          </c:cat>
          <c:val>
            <c:numRef>
              <c:f>'Product Master'!$B$16:$B$19</c:f>
              <c:numCache>
                <c:formatCode>0.00%</c:formatCode>
                <c:ptCount val="3"/>
                <c:pt idx="0">
                  <c:v>0.65357036151777714</c:v>
                </c:pt>
                <c:pt idx="1">
                  <c:v>0.15431729907379743</c:v>
                </c:pt>
                <c:pt idx="2">
                  <c:v>0.19211233940842545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b"/>
      <c:layout/>
    </c:legend>
    <c:plotVisOnly val="1"/>
  </c:chart>
  <c:spPr>
    <a:solidFill>
      <a:schemeClr val="accent1">
        <a:lumMod val="60000"/>
        <a:lumOff val="40000"/>
      </a:schemeClr>
    </a:solidFill>
  </c:spPr>
  <c:txPr>
    <a:bodyPr/>
    <a:lstStyle/>
    <a:p>
      <a:pPr>
        <a:defRPr sz="800"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PH"/>
  <c:pivotSource>
    <c:name>[AquiLS_Inventory_Control.xlsx]DASHBOARD!PivotTable3</c:name>
    <c:fmtId val="2"/>
  </c:pivotSource>
  <c:chart>
    <c:title>
      <c:tx>
        <c:rich>
          <a:bodyPr/>
          <a:lstStyle/>
          <a:p>
            <a:pPr>
              <a:defRPr sz="1000"/>
            </a:pPr>
            <a:r>
              <a:rPr lang="en-PH" sz="1000"/>
              <a:t>Price/Stock</a:t>
            </a:r>
            <a:r>
              <a:rPr lang="en-PH" sz="1000" baseline="0"/>
              <a:t> Value per Product</a:t>
            </a:r>
            <a:endParaRPr lang="en-PH" sz="1000"/>
          </a:p>
        </c:rich>
      </c:tx>
      <c:layout/>
    </c:title>
    <c:pivotFmts>
      <c:pivotFmt>
        <c:idx val="0"/>
        <c:spPr>
          <a:ln>
            <a:solidFill>
              <a:schemeClr val="accent6">
                <a:lumMod val="75000"/>
              </a:schemeClr>
            </a:solidFill>
          </a:ln>
        </c:spPr>
        <c:marker>
          <c:spPr>
            <a:solidFill>
              <a:schemeClr val="accent6">
                <a:lumMod val="75000"/>
              </a:schemeClr>
            </a:solidFill>
          </c:spPr>
        </c:marker>
        <c:dLbl>
          <c:idx val="0"/>
          <c:layout/>
          <c:spPr/>
          <c:txPr>
            <a:bodyPr/>
            <a:lstStyle/>
            <a:p>
              <a:pPr>
                <a:defRPr sz="700"/>
              </a:pPr>
              <a:endParaRPr lang="en-US"/>
            </a:p>
          </c:txPr>
          <c:dLblPos val="b"/>
          <c:showVal val="1"/>
        </c:dLbl>
      </c:pivotFmt>
      <c:pivotFmt>
        <c:idx val="1"/>
        <c:dLbl>
          <c:idx val="0"/>
          <c:layout/>
          <c:spPr/>
          <c:txPr>
            <a:bodyPr/>
            <a:lstStyle/>
            <a:p>
              <a:pPr>
                <a:defRPr sz="700"/>
              </a:pPr>
              <a:endParaRPr lang="en-US"/>
            </a:p>
          </c:txPr>
          <c:dLblPos val="t"/>
          <c:showVal val="1"/>
        </c:dLbl>
      </c:pivotFmt>
    </c:pivotFmts>
    <c:plotArea>
      <c:layout/>
      <c:lineChart>
        <c:grouping val="standard"/>
        <c:ser>
          <c:idx val="1"/>
          <c:order val="1"/>
          <c:tx>
            <c:strRef>
              <c:f>DASHBOARD!$D$5:$D$6</c:f>
              <c:strCache>
                <c:ptCount val="1"/>
                <c:pt idx="0">
                  <c:v>Sum of Available Stock Value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t"/>
            <c:showVal val="1"/>
          </c:dLbls>
          <c:cat>
            <c:strRef>
              <c:f>DASHBOARD!$B$7:$B$17</c:f>
              <c:strCache>
                <c:ptCount val="10"/>
                <c:pt idx="0">
                  <c:v>Body Soap</c:v>
                </c:pt>
                <c:pt idx="1">
                  <c:v>Broom</c:v>
                </c:pt>
                <c:pt idx="2">
                  <c:v>Bucket</c:v>
                </c:pt>
                <c:pt idx="3">
                  <c:v>Detergents</c:v>
                </c:pt>
                <c:pt idx="4">
                  <c:v>Knife</c:v>
                </c:pt>
                <c:pt idx="5">
                  <c:v>Rice</c:v>
                </c:pt>
                <c:pt idx="6">
                  <c:v>Sun Flower Oil</c:v>
                </c:pt>
                <c:pt idx="7">
                  <c:v>Tooth Paste</c:v>
                </c:pt>
                <c:pt idx="8">
                  <c:v>Vaccum Cleaner</c:v>
                </c:pt>
                <c:pt idx="9">
                  <c:v>Wheet Powder</c:v>
                </c:pt>
              </c:strCache>
            </c:strRef>
          </c:cat>
          <c:val>
            <c:numRef>
              <c:f>DASHBOARD!$D$7:$D$17</c:f>
              <c:numCache>
                <c:formatCode>General</c:formatCode>
                <c:ptCount val="10"/>
                <c:pt idx="0">
                  <c:v>6240</c:v>
                </c:pt>
                <c:pt idx="1">
                  <c:v>375</c:v>
                </c:pt>
                <c:pt idx="2">
                  <c:v>3500</c:v>
                </c:pt>
                <c:pt idx="3">
                  <c:v>40</c:v>
                </c:pt>
                <c:pt idx="4">
                  <c:v>1140</c:v>
                </c:pt>
                <c:pt idx="5">
                  <c:v>600</c:v>
                </c:pt>
                <c:pt idx="6">
                  <c:v>2465</c:v>
                </c:pt>
                <c:pt idx="7">
                  <c:v>150</c:v>
                </c:pt>
                <c:pt idx="8">
                  <c:v>18000</c:v>
                </c:pt>
                <c:pt idx="9">
                  <c:v>960</c:v>
                </c:pt>
              </c:numCache>
            </c:numRef>
          </c:val>
        </c:ser>
        <c:ser>
          <c:idx val="0"/>
          <c:order val="0"/>
          <c:tx>
            <c:strRef>
              <c:f>DASHBOARD!$C$5:$C$6</c:f>
              <c:strCache>
                <c:ptCount val="1"/>
                <c:pt idx="0">
                  <c:v>Sum of Unit Price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pPr>
              <a:solidFill>
                <a:schemeClr val="accent6">
                  <a:lumMod val="75000"/>
                </a:schemeClr>
              </a:solidFill>
            </c:spPr>
          </c:marker>
          <c:dLbls>
            <c:spPr/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b"/>
            <c:showVal val="1"/>
          </c:dLbls>
          <c:cat>
            <c:strRef>
              <c:f>DASHBOARD!$B$7:$B$17</c:f>
              <c:strCache>
                <c:ptCount val="10"/>
                <c:pt idx="0">
                  <c:v>Body Soap</c:v>
                </c:pt>
                <c:pt idx="1">
                  <c:v>Broom</c:v>
                </c:pt>
                <c:pt idx="2">
                  <c:v>Bucket</c:v>
                </c:pt>
                <c:pt idx="3">
                  <c:v>Detergents</c:v>
                </c:pt>
                <c:pt idx="4">
                  <c:v>Knife</c:v>
                </c:pt>
                <c:pt idx="5">
                  <c:v>Rice</c:v>
                </c:pt>
                <c:pt idx="6">
                  <c:v>Sun Flower Oil</c:v>
                </c:pt>
                <c:pt idx="7">
                  <c:v>Tooth Paste</c:v>
                </c:pt>
                <c:pt idx="8">
                  <c:v>Vaccum Cleaner</c:v>
                </c:pt>
                <c:pt idx="9">
                  <c:v>Wheet Powder</c:v>
                </c:pt>
              </c:strCache>
            </c:strRef>
          </c:cat>
          <c:val>
            <c:numRef>
              <c:f>DASHBOARD!$C$7:$C$17</c:f>
              <c:numCache>
                <c:formatCode>General</c:formatCode>
                <c:ptCount val="10"/>
                <c:pt idx="0">
                  <c:v>40</c:v>
                </c:pt>
                <c:pt idx="1">
                  <c:v>125</c:v>
                </c:pt>
                <c:pt idx="2">
                  <c:v>500</c:v>
                </c:pt>
                <c:pt idx="3">
                  <c:v>10</c:v>
                </c:pt>
                <c:pt idx="4">
                  <c:v>60</c:v>
                </c:pt>
                <c:pt idx="5">
                  <c:v>50</c:v>
                </c:pt>
                <c:pt idx="6">
                  <c:v>85</c:v>
                </c:pt>
                <c:pt idx="7">
                  <c:v>25</c:v>
                </c:pt>
                <c:pt idx="8">
                  <c:v>4500</c:v>
                </c:pt>
                <c:pt idx="9">
                  <c:v>80</c:v>
                </c:pt>
              </c:numCache>
            </c:numRef>
          </c:val>
        </c:ser>
        <c:marker val="1"/>
        <c:axId val="49307648"/>
        <c:axId val="49309184"/>
      </c:lineChart>
      <c:catAx>
        <c:axId val="49307648"/>
        <c:scaling>
          <c:orientation val="minMax"/>
        </c:scaling>
        <c:axPos val="b"/>
        <c:tickLblPos val="nextTo"/>
        <c:txPr>
          <a:bodyPr rot="2700000" anchor="t" anchorCtr="0"/>
          <a:lstStyle/>
          <a:p>
            <a:pPr>
              <a:defRPr sz="800"/>
            </a:pPr>
            <a:endParaRPr lang="en-US"/>
          </a:p>
        </c:txPr>
        <c:crossAx val="49309184"/>
        <c:crosses val="autoZero"/>
        <c:auto val="1"/>
        <c:lblAlgn val="ctr"/>
        <c:lblOffset val="100"/>
      </c:catAx>
      <c:valAx>
        <c:axId val="49309184"/>
        <c:scaling>
          <c:logBase val="10"/>
          <c:orientation val="minMax"/>
        </c:scaling>
        <c:delete val="1"/>
        <c:axPos val="l"/>
        <c:numFmt formatCode="General" sourceLinked="1"/>
        <c:tickLblPos val="none"/>
        <c:crossAx val="49307648"/>
        <c:crosses val="autoZero"/>
        <c:crossBetween val="midCat"/>
      </c:valAx>
      <c:spPr>
        <a:solidFill>
          <a:schemeClr val="accent1">
            <a:lumMod val="60000"/>
            <a:lumOff val="40000"/>
          </a:schemeClr>
        </a:solidFill>
      </c:spPr>
    </c:plotArea>
    <c:legend>
      <c:legendPos val="b"/>
      <c:layout>
        <c:manualLayout>
          <c:xMode val="edge"/>
          <c:yMode val="edge"/>
          <c:x val="0"/>
          <c:y val="0.89698162729658815"/>
          <c:w val="1"/>
          <c:h val="6.1351706036745411E-2"/>
        </c:manualLayout>
      </c:layout>
    </c:legend>
    <c:plotVisOnly val="1"/>
    <c:dispBlanksAs val="gap"/>
  </c:chart>
  <c:spPr>
    <a:solidFill>
      <a:schemeClr val="accent1">
        <a:lumMod val="60000"/>
        <a:lumOff val="40000"/>
      </a:schemeClr>
    </a:solidFill>
  </c:spPr>
  <c:txPr>
    <a:bodyPr/>
    <a:lstStyle/>
    <a:p>
      <a:pPr>
        <a:defRPr sz="800"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PH"/>
  <c:pivotSource>
    <c:name>[AquiLS_Inventory_Control.xlsx]DASHBOARD!PivotTable4</c:name>
    <c:fmtId val="0"/>
  </c:pivotSource>
  <c:chart>
    <c:title>
      <c:tx>
        <c:rich>
          <a:bodyPr/>
          <a:lstStyle/>
          <a:p>
            <a:pPr>
              <a:defRPr sz="1000"/>
            </a:pPr>
            <a:r>
              <a:rPr lang="en-PH" sz="1000" baseline="0"/>
              <a:t>Stock Inflow per Product</a:t>
            </a:r>
            <a:endParaRPr lang="en-PH" sz="1000"/>
          </a:p>
        </c:rich>
      </c:tx>
      <c:layout/>
    </c:title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Val val="1"/>
        </c:dLbl>
      </c:pivotFmt>
      <c:pivotFmt>
        <c:idx val="1"/>
      </c:pivotFmt>
      <c:pivotFmt>
        <c:idx val="2"/>
        <c:spPr>
          <a:solidFill>
            <a:schemeClr val="accent2"/>
          </a:solidFill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Val val="1"/>
        </c:dLbl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Val val="1"/>
        </c:dLbl>
      </c:pivotFmt>
    </c:pivotFmts>
    <c:plotArea>
      <c:layout/>
      <c:barChart>
        <c:barDir val="bar"/>
        <c:grouping val="stacked"/>
        <c:ser>
          <c:idx val="0"/>
          <c:order val="0"/>
          <c:tx>
            <c:strRef>
              <c:f>DASHBOARD!$C$38:$C$39</c:f>
              <c:strCache>
                <c:ptCount val="1"/>
                <c:pt idx="0">
                  <c:v>Sum of Unit Price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Val val="1"/>
          </c:dLbls>
          <c:cat>
            <c:strRef>
              <c:f>DASHBOARD!$B$40:$B$50</c:f>
              <c:strCache>
                <c:ptCount val="10"/>
                <c:pt idx="0">
                  <c:v>Body Soap</c:v>
                </c:pt>
                <c:pt idx="1">
                  <c:v>Broom</c:v>
                </c:pt>
                <c:pt idx="2">
                  <c:v>Bucket</c:v>
                </c:pt>
                <c:pt idx="3">
                  <c:v>Detergents</c:v>
                </c:pt>
                <c:pt idx="4">
                  <c:v>Knife</c:v>
                </c:pt>
                <c:pt idx="5">
                  <c:v>Rice</c:v>
                </c:pt>
                <c:pt idx="6">
                  <c:v>Sun Flower Oil</c:v>
                </c:pt>
                <c:pt idx="7">
                  <c:v>Tooth Paste</c:v>
                </c:pt>
                <c:pt idx="8">
                  <c:v>Vaccum Cleaner</c:v>
                </c:pt>
                <c:pt idx="9">
                  <c:v>Wheet Powder</c:v>
                </c:pt>
              </c:strCache>
            </c:strRef>
          </c:cat>
          <c:val>
            <c:numRef>
              <c:f>DASHBOARD!$C$40:$C$50</c:f>
              <c:numCache>
                <c:formatCode>General</c:formatCode>
                <c:ptCount val="10"/>
                <c:pt idx="0">
                  <c:v>40</c:v>
                </c:pt>
                <c:pt idx="1">
                  <c:v>125</c:v>
                </c:pt>
                <c:pt idx="2">
                  <c:v>500</c:v>
                </c:pt>
                <c:pt idx="3">
                  <c:v>10</c:v>
                </c:pt>
                <c:pt idx="4">
                  <c:v>60</c:v>
                </c:pt>
                <c:pt idx="5">
                  <c:v>50</c:v>
                </c:pt>
                <c:pt idx="6">
                  <c:v>85</c:v>
                </c:pt>
                <c:pt idx="7">
                  <c:v>25</c:v>
                </c:pt>
                <c:pt idx="8">
                  <c:v>4500</c:v>
                </c:pt>
                <c:pt idx="9">
                  <c:v>80</c:v>
                </c:pt>
              </c:numCache>
            </c:numRef>
          </c:val>
        </c:ser>
        <c:ser>
          <c:idx val="1"/>
          <c:order val="1"/>
          <c:tx>
            <c:strRef>
              <c:f>DASHBOARD!$D$38:$D$39</c:f>
              <c:strCache>
                <c:ptCount val="1"/>
                <c:pt idx="0">
                  <c:v>Sum of Total Value</c:v>
                </c:pt>
              </c:strCache>
            </c:strRef>
          </c:tx>
          <c:spPr>
            <a:solidFill>
              <a:schemeClr val="accent2"/>
            </a:solidFill>
          </c:spPr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Val val="1"/>
          </c:dLbls>
          <c:cat>
            <c:strRef>
              <c:f>DASHBOARD!$B$40:$B$50</c:f>
              <c:strCache>
                <c:ptCount val="10"/>
                <c:pt idx="0">
                  <c:v>Body Soap</c:v>
                </c:pt>
                <c:pt idx="1">
                  <c:v>Broom</c:v>
                </c:pt>
                <c:pt idx="2">
                  <c:v>Bucket</c:v>
                </c:pt>
                <c:pt idx="3">
                  <c:v>Detergents</c:v>
                </c:pt>
                <c:pt idx="4">
                  <c:v>Knife</c:v>
                </c:pt>
                <c:pt idx="5">
                  <c:v>Rice</c:v>
                </c:pt>
                <c:pt idx="6">
                  <c:v>Sun Flower Oil</c:v>
                </c:pt>
                <c:pt idx="7">
                  <c:v>Tooth Paste</c:v>
                </c:pt>
                <c:pt idx="8">
                  <c:v>Vaccum Cleaner</c:v>
                </c:pt>
                <c:pt idx="9">
                  <c:v>Wheet Powder</c:v>
                </c:pt>
              </c:strCache>
            </c:strRef>
          </c:cat>
          <c:val>
            <c:numRef>
              <c:f>DASHBOARD!$D$40:$D$50</c:f>
              <c:numCache>
                <c:formatCode>General</c:formatCode>
                <c:ptCount val="10"/>
                <c:pt idx="0">
                  <c:v>10000</c:v>
                </c:pt>
                <c:pt idx="1">
                  <c:v>6250</c:v>
                </c:pt>
                <c:pt idx="2">
                  <c:v>12500</c:v>
                </c:pt>
                <c:pt idx="3">
                  <c:v>2500</c:v>
                </c:pt>
                <c:pt idx="4">
                  <c:v>9000</c:v>
                </c:pt>
                <c:pt idx="5">
                  <c:v>1250</c:v>
                </c:pt>
                <c:pt idx="6">
                  <c:v>4250</c:v>
                </c:pt>
                <c:pt idx="7">
                  <c:v>7500</c:v>
                </c:pt>
                <c:pt idx="8">
                  <c:v>45000</c:v>
                </c:pt>
                <c:pt idx="9">
                  <c:v>2800</c:v>
                </c:pt>
              </c:numCache>
            </c:numRef>
          </c:val>
        </c:ser>
        <c:dLbls>
          <c:dLblPos val="ctr"/>
          <c:showVal val="1"/>
        </c:dLbls>
        <c:overlap val="100"/>
        <c:axId val="49626496"/>
        <c:axId val="49636480"/>
      </c:barChart>
      <c:catAx>
        <c:axId val="49626496"/>
        <c:scaling>
          <c:orientation val="minMax"/>
        </c:scaling>
        <c:axPos val="l"/>
        <c:tickLblPos val="nextTo"/>
        <c:crossAx val="49636480"/>
        <c:crosses val="autoZero"/>
        <c:auto val="1"/>
        <c:lblAlgn val="ctr"/>
        <c:lblOffset val="100"/>
      </c:catAx>
      <c:valAx>
        <c:axId val="49636480"/>
        <c:scaling>
          <c:logBase val="10"/>
          <c:orientation val="minMax"/>
        </c:scaling>
        <c:axPos val="b"/>
        <c:numFmt formatCode="General" sourceLinked="1"/>
        <c:tickLblPos val="none"/>
        <c:crossAx val="49626496"/>
        <c:crosses val="autoZero"/>
        <c:crossBetween val="between"/>
      </c:valAx>
      <c:spPr>
        <a:solidFill>
          <a:schemeClr val="accent6"/>
        </a:solidFill>
      </c:spPr>
    </c:plotArea>
    <c:legend>
      <c:legendPos val="b"/>
      <c:layout>
        <c:manualLayout>
          <c:xMode val="edge"/>
          <c:yMode val="edge"/>
          <c:x val="1.2680602424696909E-2"/>
          <c:y val="0.89801029678982436"/>
          <c:w val="0.97463879515060614"/>
          <c:h val="6.8656369876842316E-2"/>
        </c:manualLayout>
      </c:layout>
    </c:legend>
    <c:plotVisOnly val="1"/>
  </c:chart>
  <c:spPr>
    <a:solidFill>
      <a:schemeClr val="accent6"/>
    </a:solidFill>
  </c:spPr>
  <c:txPr>
    <a:bodyPr/>
    <a:lstStyle/>
    <a:p>
      <a:pPr>
        <a:defRPr sz="800"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PH"/>
  <c:pivotSource>
    <c:name>[AquiLS_Inventory_Control.xlsx]DASHBOARD!PivotTable6</c:name>
    <c:fmtId val="1"/>
  </c:pivotSource>
  <c:chart>
    <c:title>
      <c:tx>
        <c:rich>
          <a:bodyPr/>
          <a:lstStyle/>
          <a:p>
            <a:pPr>
              <a:defRPr sz="1000"/>
            </a:pPr>
            <a:r>
              <a:rPr lang="en-PH" sz="1000" baseline="0"/>
              <a:t>Stock Outflow per Product</a:t>
            </a:r>
            <a:endParaRPr lang="en-PH" sz="1000"/>
          </a:p>
        </c:rich>
      </c:tx>
      <c:layout/>
    </c:title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Val val="1"/>
        </c:dLbl>
      </c:pivotFmt>
      <c:pivotFmt>
        <c:idx val="1"/>
        <c:spPr>
          <a:solidFill>
            <a:schemeClr val="accent6">
              <a:lumMod val="75000"/>
            </a:schemeClr>
          </a:solidFill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Val val="1"/>
        </c:dLbl>
      </c:pivotFmt>
      <c:pivotFmt>
        <c:idx val="2"/>
        <c:marker>
          <c:symbol val="none"/>
        </c:marker>
      </c:pivotFmt>
    </c:pivotFmts>
    <c:plotArea>
      <c:layout/>
      <c:barChart>
        <c:barDir val="bar"/>
        <c:grouping val="stacked"/>
        <c:ser>
          <c:idx val="0"/>
          <c:order val="0"/>
          <c:tx>
            <c:strRef>
              <c:f>DASHBOARD!$C$64:$C$65</c:f>
              <c:strCache>
                <c:ptCount val="1"/>
                <c:pt idx="0">
                  <c:v>Sum of Unit Price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Val val="1"/>
          </c:dLbls>
          <c:cat>
            <c:strRef>
              <c:f>DASHBOARD!$B$66:$B$76</c:f>
              <c:strCache>
                <c:ptCount val="10"/>
                <c:pt idx="0">
                  <c:v>Body Soap</c:v>
                </c:pt>
                <c:pt idx="1">
                  <c:v>Broom</c:v>
                </c:pt>
                <c:pt idx="2">
                  <c:v>Bucket</c:v>
                </c:pt>
                <c:pt idx="3">
                  <c:v>Detergents</c:v>
                </c:pt>
                <c:pt idx="4">
                  <c:v>Knife</c:v>
                </c:pt>
                <c:pt idx="5">
                  <c:v>Rice</c:v>
                </c:pt>
                <c:pt idx="6">
                  <c:v>Sun Flower Oil</c:v>
                </c:pt>
                <c:pt idx="7">
                  <c:v>Tooth Paste</c:v>
                </c:pt>
                <c:pt idx="8">
                  <c:v>Vaccum Cleaner</c:v>
                </c:pt>
                <c:pt idx="9">
                  <c:v>Wheet Powder</c:v>
                </c:pt>
              </c:strCache>
            </c:strRef>
          </c:cat>
          <c:val>
            <c:numRef>
              <c:f>DASHBOARD!$C$66:$C$76</c:f>
              <c:numCache>
                <c:formatCode>General</c:formatCode>
                <c:ptCount val="10"/>
                <c:pt idx="0">
                  <c:v>80</c:v>
                </c:pt>
                <c:pt idx="1">
                  <c:v>250</c:v>
                </c:pt>
                <c:pt idx="2">
                  <c:v>1000</c:v>
                </c:pt>
                <c:pt idx="3">
                  <c:v>20</c:v>
                </c:pt>
                <c:pt idx="4">
                  <c:v>120</c:v>
                </c:pt>
                <c:pt idx="5">
                  <c:v>100</c:v>
                </c:pt>
                <c:pt idx="6">
                  <c:v>170</c:v>
                </c:pt>
                <c:pt idx="7">
                  <c:v>50</c:v>
                </c:pt>
                <c:pt idx="8">
                  <c:v>9000</c:v>
                </c:pt>
                <c:pt idx="9">
                  <c:v>160</c:v>
                </c:pt>
              </c:numCache>
            </c:numRef>
          </c:val>
        </c:ser>
        <c:ser>
          <c:idx val="1"/>
          <c:order val="1"/>
          <c:tx>
            <c:strRef>
              <c:f>DASHBOARD!$D$64:$D$65</c:f>
              <c:strCache>
                <c:ptCount val="1"/>
                <c:pt idx="0">
                  <c:v>Sum of Total Value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Val val="1"/>
          </c:dLbls>
          <c:cat>
            <c:strRef>
              <c:f>DASHBOARD!$B$66:$B$76</c:f>
              <c:strCache>
                <c:ptCount val="10"/>
                <c:pt idx="0">
                  <c:v>Body Soap</c:v>
                </c:pt>
                <c:pt idx="1">
                  <c:v>Broom</c:v>
                </c:pt>
                <c:pt idx="2">
                  <c:v>Bucket</c:v>
                </c:pt>
                <c:pt idx="3">
                  <c:v>Detergents</c:v>
                </c:pt>
                <c:pt idx="4">
                  <c:v>Knife</c:v>
                </c:pt>
                <c:pt idx="5">
                  <c:v>Rice</c:v>
                </c:pt>
                <c:pt idx="6">
                  <c:v>Sun Flower Oil</c:v>
                </c:pt>
                <c:pt idx="7">
                  <c:v>Tooth Paste</c:v>
                </c:pt>
                <c:pt idx="8">
                  <c:v>Vaccum Cleaner</c:v>
                </c:pt>
                <c:pt idx="9">
                  <c:v>Wheet Powder</c:v>
                </c:pt>
              </c:strCache>
            </c:strRef>
          </c:cat>
          <c:val>
            <c:numRef>
              <c:f>DASHBOARD!$D$66:$D$76</c:f>
              <c:numCache>
                <c:formatCode>General</c:formatCode>
                <c:ptCount val="10"/>
                <c:pt idx="0">
                  <c:v>3760</c:v>
                </c:pt>
                <c:pt idx="1">
                  <c:v>5875</c:v>
                </c:pt>
                <c:pt idx="2">
                  <c:v>9000</c:v>
                </c:pt>
                <c:pt idx="3">
                  <c:v>2460</c:v>
                </c:pt>
                <c:pt idx="4">
                  <c:v>7860</c:v>
                </c:pt>
                <c:pt idx="5">
                  <c:v>650</c:v>
                </c:pt>
                <c:pt idx="6">
                  <c:v>1785</c:v>
                </c:pt>
                <c:pt idx="7">
                  <c:v>7350</c:v>
                </c:pt>
                <c:pt idx="8">
                  <c:v>27000</c:v>
                </c:pt>
                <c:pt idx="9">
                  <c:v>1840</c:v>
                </c:pt>
              </c:numCache>
            </c:numRef>
          </c:val>
        </c:ser>
        <c:dLbls>
          <c:dLblPos val="ctr"/>
          <c:showVal val="1"/>
        </c:dLbls>
        <c:overlap val="100"/>
        <c:axId val="51219456"/>
        <c:axId val="51242496"/>
      </c:barChart>
      <c:catAx>
        <c:axId val="51219456"/>
        <c:scaling>
          <c:orientation val="minMax"/>
        </c:scaling>
        <c:axPos val="l"/>
        <c:tickLblPos val="nextTo"/>
        <c:crossAx val="51242496"/>
        <c:crosses val="autoZero"/>
        <c:auto val="1"/>
        <c:lblAlgn val="ctr"/>
        <c:lblOffset val="100"/>
      </c:catAx>
      <c:valAx>
        <c:axId val="51242496"/>
        <c:scaling>
          <c:logBase val="10"/>
          <c:orientation val="minMax"/>
        </c:scaling>
        <c:delete val="1"/>
        <c:axPos val="b"/>
        <c:numFmt formatCode="General" sourceLinked="1"/>
        <c:tickLblPos val="none"/>
        <c:crossAx val="51219456"/>
        <c:crosses val="autoZero"/>
        <c:crossBetween val="between"/>
      </c:valAx>
      <c:spPr>
        <a:solidFill>
          <a:schemeClr val="accent2">
            <a:lumMod val="60000"/>
            <a:lumOff val="40000"/>
          </a:schemeClr>
        </a:solidFill>
      </c:spPr>
    </c:plotArea>
    <c:legend>
      <c:legendPos val="b"/>
      <c:layout/>
    </c:legend>
    <c:plotVisOnly val="1"/>
  </c:chart>
  <c:spPr>
    <a:solidFill>
      <a:schemeClr val="accent2">
        <a:lumMod val="60000"/>
        <a:lumOff val="40000"/>
      </a:schemeClr>
    </a:solidFill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PH"/>
  <c:pivotSource>
    <c:name>[AquiLS_Inventory_Control.xlsx]DASHBOARD!PivotTable2</c:name>
    <c:fmtId val="2"/>
  </c:pivotSource>
  <c:chart>
    <c:title>
      <c:tx>
        <c:rich>
          <a:bodyPr/>
          <a:lstStyle/>
          <a:p>
            <a:pPr>
              <a:defRPr sz="1200"/>
            </a:pPr>
            <a:r>
              <a:rPr lang="en-PH" sz="1200"/>
              <a:t>Ideal</a:t>
            </a:r>
            <a:r>
              <a:rPr lang="en-PH" sz="1200" baseline="0"/>
              <a:t> Stock vs. Available Stock</a:t>
            </a:r>
            <a:endParaRPr lang="en-PH" sz="1200"/>
          </a:p>
        </c:rich>
      </c:tx>
      <c:layout/>
    </c:title>
    <c:pivotFmts>
      <c:pivotFmt>
        <c:idx val="0"/>
        <c:spPr>
          <a:solidFill>
            <a:schemeClr val="accent6">
              <a:lumMod val="50000"/>
            </a:schemeClr>
          </a:solidFill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Val val="1"/>
        </c:dLbl>
      </c:pivotFmt>
      <c:pivotFmt>
        <c:idx val="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DASHBOARD!$C$21:$C$22</c:f>
              <c:strCache>
                <c:ptCount val="1"/>
                <c:pt idx="0">
                  <c:v>Sum of Ideal Stock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Val val="1"/>
          </c:dLbls>
          <c:cat>
            <c:strRef>
              <c:f>DASHBOARD!$B$23:$B$33</c:f>
              <c:strCache>
                <c:ptCount val="10"/>
                <c:pt idx="0">
                  <c:v>Body Soap</c:v>
                </c:pt>
                <c:pt idx="1">
                  <c:v>Broom</c:v>
                </c:pt>
                <c:pt idx="2">
                  <c:v>Bucket</c:v>
                </c:pt>
                <c:pt idx="3">
                  <c:v>Detergents</c:v>
                </c:pt>
                <c:pt idx="4">
                  <c:v>Knife</c:v>
                </c:pt>
                <c:pt idx="5">
                  <c:v>Rice</c:v>
                </c:pt>
                <c:pt idx="6">
                  <c:v>Sun Flower Oil</c:v>
                </c:pt>
                <c:pt idx="7">
                  <c:v>Tooth Paste</c:v>
                </c:pt>
                <c:pt idx="8">
                  <c:v>Vaccum Cleaner</c:v>
                </c:pt>
                <c:pt idx="9">
                  <c:v>Wheet Powder</c:v>
                </c:pt>
              </c:strCache>
            </c:strRef>
          </c:cat>
          <c:val>
            <c:numRef>
              <c:f>DASHBOARD!$C$23:$C$33</c:f>
              <c:numCache>
                <c:formatCode>General</c:formatCode>
                <c:ptCount val="10"/>
                <c:pt idx="0">
                  <c:v>250</c:v>
                </c:pt>
                <c:pt idx="1">
                  <c:v>50</c:v>
                </c:pt>
                <c:pt idx="2">
                  <c:v>25</c:v>
                </c:pt>
                <c:pt idx="3">
                  <c:v>250</c:v>
                </c:pt>
                <c:pt idx="4">
                  <c:v>150</c:v>
                </c:pt>
                <c:pt idx="5">
                  <c:v>25</c:v>
                </c:pt>
                <c:pt idx="6">
                  <c:v>50</c:v>
                </c:pt>
                <c:pt idx="7">
                  <c:v>300</c:v>
                </c:pt>
                <c:pt idx="8">
                  <c:v>10</c:v>
                </c:pt>
                <c:pt idx="9">
                  <c:v>35</c:v>
                </c:pt>
              </c:numCache>
            </c:numRef>
          </c:val>
        </c:ser>
        <c:ser>
          <c:idx val="1"/>
          <c:order val="1"/>
          <c:tx>
            <c:strRef>
              <c:f>DASHBOARD!$D$21:$D$22</c:f>
              <c:strCache>
                <c:ptCount val="1"/>
                <c:pt idx="0">
                  <c:v>Sum of Available Stock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Val val="1"/>
          </c:dLbls>
          <c:cat>
            <c:strRef>
              <c:f>DASHBOARD!$B$23:$B$33</c:f>
              <c:strCache>
                <c:ptCount val="10"/>
                <c:pt idx="0">
                  <c:v>Body Soap</c:v>
                </c:pt>
                <c:pt idx="1">
                  <c:v>Broom</c:v>
                </c:pt>
                <c:pt idx="2">
                  <c:v>Bucket</c:v>
                </c:pt>
                <c:pt idx="3">
                  <c:v>Detergents</c:v>
                </c:pt>
                <c:pt idx="4">
                  <c:v>Knife</c:v>
                </c:pt>
                <c:pt idx="5">
                  <c:v>Rice</c:v>
                </c:pt>
                <c:pt idx="6">
                  <c:v>Sun Flower Oil</c:v>
                </c:pt>
                <c:pt idx="7">
                  <c:v>Tooth Paste</c:v>
                </c:pt>
                <c:pt idx="8">
                  <c:v>Vaccum Cleaner</c:v>
                </c:pt>
                <c:pt idx="9">
                  <c:v>Wheet Powder</c:v>
                </c:pt>
              </c:strCache>
            </c:strRef>
          </c:cat>
          <c:val>
            <c:numRef>
              <c:f>DASHBOARD!$D$23:$D$33</c:f>
              <c:numCache>
                <c:formatCode>General</c:formatCode>
                <c:ptCount val="10"/>
                <c:pt idx="0">
                  <c:v>156</c:v>
                </c:pt>
                <c:pt idx="1">
                  <c:v>3</c:v>
                </c:pt>
                <c:pt idx="2">
                  <c:v>7</c:v>
                </c:pt>
                <c:pt idx="3">
                  <c:v>4</c:v>
                </c:pt>
                <c:pt idx="4">
                  <c:v>19</c:v>
                </c:pt>
                <c:pt idx="5">
                  <c:v>12</c:v>
                </c:pt>
                <c:pt idx="6">
                  <c:v>29</c:v>
                </c:pt>
                <c:pt idx="7">
                  <c:v>6</c:v>
                </c:pt>
                <c:pt idx="8">
                  <c:v>4</c:v>
                </c:pt>
                <c:pt idx="9">
                  <c:v>12</c:v>
                </c:pt>
              </c:numCache>
            </c:numRef>
          </c:val>
        </c:ser>
        <c:dLbls>
          <c:dLblPos val="outEnd"/>
          <c:showVal val="1"/>
        </c:dLbls>
        <c:axId val="49325952"/>
        <c:axId val="49327488"/>
      </c:barChart>
      <c:catAx>
        <c:axId val="49325952"/>
        <c:scaling>
          <c:orientation val="minMax"/>
        </c:scaling>
        <c:axPos val="b"/>
        <c:tickLblPos val="nextTo"/>
        <c:crossAx val="49327488"/>
        <c:crosses val="autoZero"/>
        <c:auto val="1"/>
        <c:lblAlgn val="ctr"/>
        <c:lblOffset val="100"/>
      </c:catAx>
      <c:valAx>
        <c:axId val="49327488"/>
        <c:scaling>
          <c:logBase val="10"/>
          <c:orientation val="minMax"/>
        </c:scaling>
        <c:delete val="1"/>
        <c:axPos val="l"/>
        <c:numFmt formatCode="General" sourceLinked="1"/>
        <c:tickLblPos val="none"/>
        <c:crossAx val="49325952"/>
        <c:crosses val="autoZero"/>
        <c:crossBetween val="between"/>
      </c:valAx>
      <c:spPr>
        <a:solidFill>
          <a:schemeClr val="accent1">
            <a:lumMod val="60000"/>
            <a:lumOff val="40000"/>
          </a:schemeClr>
        </a:solidFill>
      </c:spPr>
    </c:plotArea>
    <c:legend>
      <c:legendPos val="b"/>
      <c:layout/>
    </c:legend>
    <c:plotVisOnly val="1"/>
  </c:chart>
  <c:spPr>
    <a:solidFill>
      <a:schemeClr val="accent1">
        <a:lumMod val="60000"/>
        <a:lumOff val="40000"/>
      </a:schemeClr>
    </a:solidFill>
  </c:spPr>
  <c:txPr>
    <a:bodyPr/>
    <a:lstStyle/>
    <a:p>
      <a:pPr>
        <a:defRPr sz="800"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PH"/>
  <c:pivotSource>
    <c:name>[AquiLS_Inventory_Control.xlsx]DASHBOARD!PivotTable5</c:name>
    <c:fmtId val="0"/>
  </c:pivotSource>
  <c:chart>
    <c:title>
      <c:tx>
        <c:rich>
          <a:bodyPr/>
          <a:lstStyle/>
          <a:p>
            <a:pPr>
              <a:defRPr sz="1000"/>
            </a:pPr>
            <a:r>
              <a:rPr lang="en-PH" sz="1000"/>
              <a:t>Stock</a:t>
            </a:r>
            <a:r>
              <a:rPr lang="en-PH" sz="1000" baseline="0"/>
              <a:t> Inflow per Month</a:t>
            </a:r>
            <a:endParaRPr lang="en-PH" sz="1000"/>
          </a:p>
        </c:rich>
      </c:tx>
      <c:layout/>
    </c:title>
    <c:pivotFmts>
      <c:pivotFmt>
        <c:idx val="0"/>
      </c:pivotFmt>
      <c:pivotFmt>
        <c:idx val="1"/>
        <c:marker>
          <c:symbol val="none"/>
        </c:marker>
      </c:pivotFmt>
      <c:pivotFmt>
        <c:idx val="2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b"/>
          <c:showVal val="1"/>
        </c:dLbl>
      </c:pivotFmt>
      <c:pivotFmt>
        <c:idx val="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Val val="1"/>
        </c:dLbl>
      </c:pivotFmt>
      <c:pivotFmt>
        <c:idx val="4"/>
        <c:spPr>
          <a:solidFill>
            <a:schemeClr val="accent6">
              <a:lumMod val="50000"/>
            </a:schemeClr>
          </a:solidFill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DASHBOARD!$C$54:$C$55</c:f>
              <c:strCache>
                <c:ptCount val="1"/>
                <c:pt idx="0">
                  <c:v>Sum of Unit Price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Val val="1"/>
          </c:dLbls>
          <c:cat>
            <c:strRef>
              <c:f>DASHBOARD!$B$56:$B$59</c:f>
              <c:strCache>
                <c:ptCount val="3"/>
                <c:pt idx="0">
                  <c:v>December 2018</c:v>
                </c:pt>
                <c:pt idx="1">
                  <c:v>January 2019</c:v>
                </c:pt>
                <c:pt idx="2">
                  <c:v>February 2018</c:v>
                </c:pt>
              </c:strCache>
            </c:strRef>
          </c:cat>
          <c:val>
            <c:numRef>
              <c:f>DASHBOARD!$C$56:$C$59</c:f>
              <c:numCache>
                <c:formatCode>General</c:formatCode>
                <c:ptCount val="3"/>
                <c:pt idx="0">
                  <c:v>540</c:v>
                </c:pt>
                <c:pt idx="1">
                  <c:v>360</c:v>
                </c:pt>
                <c:pt idx="2">
                  <c:v>4575</c:v>
                </c:pt>
              </c:numCache>
            </c:numRef>
          </c:val>
        </c:ser>
        <c:ser>
          <c:idx val="2"/>
          <c:order val="2"/>
          <c:tx>
            <c:strRef>
              <c:f>DASHBOARD!$E$54:$E$55</c:f>
              <c:strCache>
                <c:ptCount val="1"/>
                <c:pt idx="0">
                  <c:v>Sum of Total Value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Val val="1"/>
          </c:dLbls>
          <c:cat>
            <c:strRef>
              <c:f>DASHBOARD!$B$56:$B$59</c:f>
              <c:strCache>
                <c:ptCount val="3"/>
                <c:pt idx="0">
                  <c:v>December 2018</c:v>
                </c:pt>
                <c:pt idx="1">
                  <c:v>January 2019</c:v>
                </c:pt>
                <c:pt idx="2">
                  <c:v>February 2018</c:v>
                </c:pt>
              </c:strCache>
            </c:strRef>
          </c:cat>
          <c:val>
            <c:numRef>
              <c:f>DASHBOARD!$E$56:$E$59</c:f>
              <c:numCache>
                <c:formatCode>General</c:formatCode>
                <c:ptCount val="3"/>
                <c:pt idx="0">
                  <c:v>22500</c:v>
                </c:pt>
                <c:pt idx="1">
                  <c:v>24800</c:v>
                </c:pt>
                <c:pt idx="2">
                  <c:v>53750</c:v>
                </c:pt>
              </c:numCache>
            </c:numRef>
          </c:val>
        </c:ser>
        <c:axId val="49665536"/>
        <c:axId val="49667072"/>
      </c:barChart>
      <c:lineChart>
        <c:grouping val="standard"/>
        <c:ser>
          <c:idx val="1"/>
          <c:order val="1"/>
          <c:tx>
            <c:strRef>
              <c:f>DASHBOARD!$D$54:$D$55</c:f>
              <c:strCache>
                <c:ptCount val="1"/>
                <c:pt idx="0">
                  <c:v>Sum of Units Received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b"/>
            <c:showVal val="1"/>
          </c:dLbls>
          <c:cat>
            <c:strRef>
              <c:f>DASHBOARD!$B$56:$B$59</c:f>
              <c:strCache>
                <c:ptCount val="3"/>
                <c:pt idx="0">
                  <c:v>December 2018</c:v>
                </c:pt>
                <c:pt idx="1">
                  <c:v>January 2019</c:v>
                </c:pt>
                <c:pt idx="2">
                  <c:v>February 2018</c:v>
                </c:pt>
              </c:strCache>
            </c:strRef>
          </c:cat>
          <c:val>
            <c:numRef>
              <c:f>DASHBOARD!$D$56:$D$59</c:f>
              <c:numCache>
                <c:formatCode>General</c:formatCode>
                <c:ptCount val="3"/>
                <c:pt idx="0">
                  <c:v>275</c:v>
                </c:pt>
                <c:pt idx="1">
                  <c:v>535</c:v>
                </c:pt>
                <c:pt idx="2">
                  <c:v>335</c:v>
                </c:pt>
              </c:numCache>
            </c:numRef>
          </c:val>
        </c:ser>
        <c:marker val="1"/>
        <c:axId val="49665536"/>
        <c:axId val="49667072"/>
      </c:lineChart>
      <c:catAx>
        <c:axId val="49665536"/>
        <c:scaling>
          <c:orientation val="minMax"/>
        </c:scaling>
        <c:axPos val="b"/>
        <c:tickLblPos val="nextTo"/>
        <c:crossAx val="49667072"/>
        <c:crosses val="autoZero"/>
        <c:auto val="1"/>
        <c:lblAlgn val="ctr"/>
        <c:lblOffset val="100"/>
      </c:catAx>
      <c:valAx>
        <c:axId val="49667072"/>
        <c:scaling>
          <c:logBase val="10"/>
          <c:orientation val="minMax"/>
        </c:scaling>
        <c:delete val="1"/>
        <c:axPos val="l"/>
        <c:numFmt formatCode="General" sourceLinked="1"/>
        <c:tickLblPos val="none"/>
        <c:crossAx val="49665536"/>
        <c:crosses val="autoZero"/>
        <c:crossBetween val="between"/>
      </c:valAx>
      <c:spPr>
        <a:solidFill>
          <a:schemeClr val="accent6"/>
        </a:solidFill>
      </c:spPr>
    </c:plotArea>
    <c:legend>
      <c:legendPos val="r"/>
      <c:layout/>
    </c:legend>
    <c:plotVisOnly val="1"/>
    <c:dispBlanksAs val="gap"/>
  </c:chart>
  <c:spPr>
    <a:solidFill>
      <a:schemeClr val="accent6"/>
    </a:solidFill>
  </c:spPr>
  <c:txPr>
    <a:bodyPr/>
    <a:lstStyle/>
    <a:p>
      <a:pPr>
        <a:defRPr sz="800"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PH"/>
  <c:pivotSource>
    <c:name>[AquiLS_Inventory_Control.xlsx]DASHBOARD!PivotTable7</c:name>
    <c:fmtId val="1"/>
  </c:pivotSource>
  <c:chart>
    <c:title>
      <c:tx>
        <c:rich>
          <a:bodyPr/>
          <a:lstStyle/>
          <a:p>
            <a:pPr>
              <a:defRPr sz="1000"/>
            </a:pPr>
            <a:r>
              <a:rPr lang="en-PH" sz="1000"/>
              <a:t>Stock</a:t>
            </a:r>
            <a:r>
              <a:rPr lang="en-PH" sz="1000" baseline="0"/>
              <a:t> Outflow per Month</a:t>
            </a:r>
            <a:endParaRPr lang="en-PH" sz="1000"/>
          </a:p>
        </c:rich>
      </c:tx>
      <c:layout/>
    </c:title>
    <c:pivotFmts>
      <c:pivotFmt>
        <c:idx val="0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b"/>
          <c:showVal val="1"/>
        </c:dLbl>
      </c:pivotFmt>
      <c:pivotFmt>
        <c:idx val="1"/>
        <c:spPr>
          <a:solidFill>
            <a:schemeClr val="accent6"/>
          </a:solidFill>
        </c:spPr>
        <c:marker>
          <c:symbol val="none"/>
        </c:marker>
      </c:pivotFmt>
      <c:pivotFmt>
        <c:idx val="2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Val val="1"/>
        </c:dLbl>
      </c:pivotFmt>
      <c:pivotFmt>
        <c:idx val="3"/>
        <c:spPr>
          <a:solidFill>
            <a:schemeClr val="accent6">
              <a:lumMod val="50000"/>
            </a:schemeClr>
          </a:solidFill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DASHBOARD!$C$80:$C$81</c:f>
              <c:strCache>
                <c:ptCount val="1"/>
                <c:pt idx="0">
                  <c:v>Sum of Unit Price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Val val="1"/>
          </c:dLbls>
          <c:cat>
            <c:strRef>
              <c:f>DASHBOARD!$B$82:$B$84</c:f>
              <c:strCache>
                <c:ptCount val="2"/>
                <c:pt idx="0">
                  <c:v>January 2019</c:v>
                </c:pt>
                <c:pt idx="1">
                  <c:v>February 2019</c:v>
                </c:pt>
              </c:strCache>
            </c:strRef>
          </c:cat>
          <c:val>
            <c:numRef>
              <c:f>DASHBOARD!$C$82:$C$84</c:f>
              <c:numCache>
                <c:formatCode>General</c:formatCode>
                <c:ptCount val="2"/>
                <c:pt idx="0">
                  <c:v>6300</c:v>
                </c:pt>
                <c:pt idx="1">
                  <c:v>4650</c:v>
                </c:pt>
              </c:numCache>
            </c:numRef>
          </c:val>
        </c:ser>
        <c:ser>
          <c:idx val="2"/>
          <c:order val="2"/>
          <c:tx>
            <c:strRef>
              <c:f>DASHBOARD!$E$80:$E$81</c:f>
              <c:strCache>
                <c:ptCount val="1"/>
                <c:pt idx="0">
                  <c:v>Sum of Total Value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Val val="1"/>
          </c:dLbls>
          <c:cat>
            <c:strRef>
              <c:f>DASHBOARD!$B$82:$B$84</c:f>
              <c:strCache>
                <c:ptCount val="2"/>
                <c:pt idx="0">
                  <c:v>January 2019</c:v>
                </c:pt>
                <c:pt idx="1">
                  <c:v>February 2019</c:v>
                </c:pt>
              </c:strCache>
            </c:strRef>
          </c:cat>
          <c:val>
            <c:numRef>
              <c:f>DASHBOARD!$E$82:$E$84</c:f>
              <c:numCache>
                <c:formatCode>General</c:formatCode>
                <c:ptCount val="2"/>
                <c:pt idx="0">
                  <c:v>54570</c:v>
                </c:pt>
                <c:pt idx="1">
                  <c:v>13010</c:v>
                </c:pt>
              </c:numCache>
            </c:numRef>
          </c:val>
        </c:ser>
        <c:axId val="47757952"/>
        <c:axId val="48297472"/>
      </c:barChart>
      <c:lineChart>
        <c:grouping val="standard"/>
        <c:ser>
          <c:idx val="1"/>
          <c:order val="1"/>
          <c:tx>
            <c:strRef>
              <c:f>DASHBOARD!$D$80:$D$81</c:f>
              <c:strCache>
                <c:ptCount val="1"/>
                <c:pt idx="0">
                  <c:v>Sum of Units Sold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b"/>
            <c:showVal val="1"/>
          </c:dLbls>
          <c:cat>
            <c:strRef>
              <c:f>DASHBOARD!$B$82:$B$84</c:f>
              <c:strCache>
                <c:ptCount val="2"/>
                <c:pt idx="0">
                  <c:v>January 2019</c:v>
                </c:pt>
                <c:pt idx="1">
                  <c:v>February 2019</c:v>
                </c:pt>
              </c:strCache>
            </c:strRef>
          </c:cat>
          <c:val>
            <c:numRef>
              <c:f>DASHBOARD!$D$82:$D$84</c:f>
              <c:numCache>
                <c:formatCode>General</c:formatCode>
                <c:ptCount val="2"/>
                <c:pt idx="0">
                  <c:v>784</c:v>
                </c:pt>
                <c:pt idx="1">
                  <c:v>109</c:v>
                </c:pt>
              </c:numCache>
            </c:numRef>
          </c:val>
        </c:ser>
        <c:marker val="1"/>
        <c:axId val="47757952"/>
        <c:axId val="48297472"/>
      </c:lineChart>
      <c:catAx>
        <c:axId val="47757952"/>
        <c:scaling>
          <c:orientation val="minMax"/>
        </c:scaling>
        <c:axPos val="b"/>
        <c:tickLblPos val="nextTo"/>
        <c:crossAx val="48297472"/>
        <c:crosses val="autoZero"/>
        <c:auto val="1"/>
        <c:lblAlgn val="ctr"/>
        <c:lblOffset val="100"/>
      </c:catAx>
      <c:valAx>
        <c:axId val="48297472"/>
        <c:scaling>
          <c:logBase val="10"/>
          <c:orientation val="minMax"/>
        </c:scaling>
        <c:delete val="1"/>
        <c:axPos val="l"/>
        <c:numFmt formatCode="General" sourceLinked="1"/>
        <c:tickLblPos val="none"/>
        <c:crossAx val="47757952"/>
        <c:crosses val="autoZero"/>
        <c:crossBetween val="between"/>
      </c:valAx>
      <c:spPr>
        <a:solidFill>
          <a:schemeClr val="accent2">
            <a:lumMod val="60000"/>
            <a:lumOff val="40000"/>
          </a:schemeClr>
        </a:solidFill>
      </c:spPr>
    </c:plotArea>
    <c:legend>
      <c:legendPos val="r"/>
      <c:layout/>
    </c:legend>
    <c:plotVisOnly val="1"/>
    <c:dispBlanksAs val="gap"/>
  </c:chart>
  <c:spPr>
    <a:solidFill>
      <a:schemeClr val="accent2">
        <a:lumMod val="60000"/>
        <a:lumOff val="40000"/>
      </a:schemeClr>
    </a:solidFill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3023</xdr:colOff>
      <xdr:row>1</xdr:row>
      <xdr:rowOff>30992</xdr:rowOff>
    </xdr:from>
    <xdr:to>
      <xdr:col>18</xdr:col>
      <xdr:colOff>65634</xdr:colOff>
      <xdr:row>108</xdr:row>
      <xdr:rowOff>84332</xdr:rowOff>
    </xdr:to>
    <xdr:grpSp>
      <xdr:nvGrpSpPr>
        <xdr:cNvPr id="51" name="Group 50"/>
        <xdr:cNvGrpSpPr/>
      </xdr:nvGrpSpPr>
      <xdr:grpSpPr>
        <a:xfrm>
          <a:off x="3203423" y="231017"/>
          <a:ext cx="8635111" cy="6730365"/>
          <a:chOff x="3197678" y="353784"/>
          <a:chExt cx="8712372" cy="6720840"/>
        </a:xfrm>
      </xdr:grpSpPr>
      <xdr:sp macro="" textlink="">
        <xdr:nvSpPr>
          <xdr:cNvPr id="50" name="Rectangle 49"/>
          <xdr:cNvSpPr/>
        </xdr:nvSpPr>
        <xdr:spPr>
          <a:xfrm>
            <a:off x="3197678" y="353784"/>
            <a:ext cx="8712372" cy="6720840"/>
          </a:xfrm>
          <a:prstGeom prst="rect">
            <a:avLst/>
          </a:prstGeom>
          <a:noFill/>
          <a:ln w="381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PH" sz="1100"/>
          </a:p>
        </xdr:txBody>
      </xdr:sp>
      <xdr:grpSp>
        <xdr:nvGrpSpPr>
          <xdr:cNvPr id="13" name="Group 12"/>
          <xdr:cNvGrpSpPr/>
        </xdr:nvGrpSpPr>
        <xdr:grpSpPr>
          <a:xfrm>
            <a:off x="3224468" y="381000"/>
            <a:ext cx="8653395" cy="6667500"/>
            <a:chOff x="2657406" y="-266700"/>
            <a:chExt cx="8696362" cy="6400800"/>
          </a:xfrm>
        </xdr:grpSpPr>
        <xdr:graphicFrame macro="">
          <xdr:nvGraphicFramePr>
            <xdr:cNvPr id="5" name="Chart 4"/>
            <xdr:cNvGraphicFramePr>
              <a:graphicFrameLocks/>
            </xdr:cNvGraphicFramePr>
          </xdr:nvGraphicFramePr>
          <xdr:xfrm>
            <a:off x="2657407" y="-266700"/>
            <a:ext cx="2276448" cy="2286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6" name="Chart 5"/>
            <xdr:cNvGraphicFramePr>
              <a:graphicFrameLocks/>
            </xdr:cNvGraphicFramePr>
          </xdr:nvGraphicFramePr>
          <xdr:xfrm>
            <a:off x="4931590" y="-266700"/>
            <a:ext cx="3187027" cy="2286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8" name="Chart 7"/>
            <xdr:cNvGraphicFramePr/>
          </xdr:nvGraphicFramePr>
          <xdr:xfrm>
            <a:off x="8107507" y="-266700"/>
            <a:ext cx="3246261" cy="32004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10" name="Chart 9"/>
            <xdr:cNvGraphicFramePr/>
          </xdr:nvGraphicFramePr>
          <xdr:xfrm>
            <a:off x="8107507" y="2933700"/>
            <a:ext cx="3246261" cy="32004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pSp>
          <xdr:nvGrpSpPr>
            <xdr:cNvPr id="12" name="Group 11"/>
            <xdr:cNvGrpSpPr/>
          </xdr:nvGrpSpPr>
          <xdr:grpSpPr>
            <a:xfrm>
              <a:off x="2657406" y="2019300"/>
              <a:ext cx="5455297" cy="4114800"/>
              <a:chOff x="2658271" y="2040615"/>
              <a:chExt cx="5486401" cy="4114800"/>
            </a:xfrm>
          </xdr:grpSpPr>
          <xdr:graphicFrame macro="">
            <xdr:nvGraphicFramePr>
              <xdr:cNvPr id="7" name="Chart 6"/>
              <xdr:cNvGraphicFramePr/>
            </xdr:nvGraphicFramePr>
            <xdr:xfrm>
              <a:off x="2658272" y="2040615"/>
              <a:ext cx="5486400" cy="22860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  <xdr:graphicFrame macro="">
            <xdr:nvGraphicFramePr>
              <xdr:cNvPr id="9" name="Chart 8"/>
              <xdr:cNvGraphicFramePr/>
            </xdr:nvGraphicFramePr>
            <xdr:xfrm>
              <a:off x="2658271" y="4326615"/>
              <a:ext cx="2743199" cy="18288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6"/>
              </a:graphicData>
            </a:graphic>
          </xdr:graphicFrame>
          <xdr:graphicFrame macro="">
            <xdr:nvGraphicFramePr>
              <xdr:cNvPr id="11" name="Chart 10"/>
              <xdr:cNvGraphicFramePr/>
            </xdr:nvGraphicFramePr>
            <xdr:xfrm>
              <a:off x="5401471" y="4326615"/>
              <a:ext cx="2743200" cy="18288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7"/>
              </a:graphicData>
            </a:graphic>
          </xdr:graphicFrame>
        </xdr:grpSp>
      </xdr:grpSp>
    </xdr:grpSp>
    <xdr:clientData/>
  </xdr:twoCellAnchor>
  <xdr:twoCellAnchor>
    <xdr:from>
      <xdr:col>1</xdr:col>
      <xdr:colOff>19050</xdr:colOff>
      <xdr:row>85</xdr:row>
      <xdr:rowOff>9525</xdr:rowOff>
    </xdr:from>
    <xdr:to>
      <xdr:col>3</xdr:col>
      <xdr:colOff>0</xdr:colOff>
      <xdr:row>108</xdr:row>
      <xdr:rowOff>124883</xdr:rowOff>
    </xdr:to>
    <xdr:grpSp>
      <xdr:nvGrpSpPr>
        <xdr:cNvPr id="61" name="Group 60"/>
        <xdr:cNvGrpSpPr/>
      </xdr:nvGrpSpPr>
      <xdr:grpSpPr>
        <a:xfrm>
          <a:off x="238125" y="2505075"/>
          <a:ext cx="2743200" cy="4496858"/>
          <a:chOff x="241300" y="2609850"/>
          <a:chExt cx="2753783" cy="4496858"/>
        </a:xfrm>
      </xdr:grpSpPr>
      <xdr:grpSp>
        <xdr:nvGrpSpPr>
          <xdr:cNvPr id="54" name="Group 53"/>
          <xdr:cNvGrpSpPr/>
        </xdr:nvGrpSpPr>
        <xdr:grpSpPr>
          <a:xfrm>
            <a:off x="241300" y="2609850"/>
            <a:ext cx="2753783" cy="1457325"/>
            <a:chOff x="238125" y="2667000"/>
            <a:chExt cx="2743200" cy="1457325"/>
          </a:xfrm>
        </xdr:grpSpPr>
        <xdr:grpSp>
          <xdr:nvGrpSpPr>
            <xdr:cNvPr id="35" name="Group 34"/>
            <xdr:cNvGrpSpPr/>
          </xdr:nvGrpSpPr>
          <xdr:grpSpPr>
            <a:xfrm>
              <a:off x="248708" y="2667000"/>
              <a:ext cx="2732617" cy="952500"/>
              <a:chOff x="251883" y="3048000"/>
              <a:chExt cx="2743200" cy="952500"/>
            </a:xfrm>
          </xdr:grpSpPr>
          <xdr:grpSp>
            <xdr:nvGrpSpPr>
              <xdr:cNvPr id="31" name="Group 30"/>
              <xdr:cNvGrpSpPr/>
            </xdr:nvGrpSpPr>
            <xdr:grpSpPr>
              <a:xfrm>
                <a:off x="251883" y="3543300"/>
                <a:ext cx="2743200" cy="457200"/>
                <a:chOff x="251883" y="3352800"/>
                <a:chExt cx="2743200" cy="457200"/>
              </a:xfrm>
            </xdr:grpSpPr>
            <xdr:sp macro="" textlink="'Product Master'!$B$56">
              <xdr:nvSpPr>
                <xdr:cNvPr id="24" name="Rectangle 23"/>
                <xdr:cNvSpPr/>
              </xdr:nvSpPr>
              <xdr:spPr>
                <a:xfrm>
                  <a:off x="2080683" y="3352800"/>
                  <a:ext cx="914400" cy="457200"/>
                </a:xfrm>
                <a:prstGeom prst="rect">
                  <a:avLst/>
                </a:prstGeom>
                <a:solidFill>
                  <a:schemeClr val="accent1">
                    <a:lumMod val="75000"/>
                  </a:schemeClr>
                </a:solidFill>
                <a:ln w="19050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fld id="{6A1E3882-ACB9-465B-AD9A-F5DD68FB7AB2}" type="TxLink">
                    <a:rPr lang="en-PH" sz="1100" b="1">
                      <a:solidFill>
                        <a:sysClr val="windowText" lastClr="000000"/>
                      </a:solidFill>
                    </a:rPr>
                    <a:t> 893 </a:t>
                  </a:fld>
                  <a:endParaRPr lang="en-PH" sz="1100" b="1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'Product Master'!$A$56">
              <xdr:nvSpPr>
                <xdr:cNvPr id="25" name="Rectangle 24"/>
                <xdr:cNvSpPr/>
              </xdr:nvSpPr>
              <xdr:spPr>
                <a:xfrm>
                  <a:off x="251883" y="3352800"/>
                  <a:ext cx="1828800" cy="457200"/>
                </a:xfrm>
                <a:prstGeom prst="rect">
                  <a:avLst/>
                </a:prstGeom>
                <a:solidFill>
                  <a:schemeClr val="accent1">
                    <a:lumMod val="20000"/>
                    <a:lumOff val="80000"/>
                  </a:schemeClr>
                </a:solidFill>
                <a:ln w="19050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fld id="{F2E6FBA8-A23E-41F9-949F-73981012F408}" type="TxLink">
                    <a:rPr lang="en-US" sz="1100" b="1" baseline="0">
                      <a:solidFill>
                        <a:sysClr val="windowText" lastClr="000000"/>
                      </a:solidFill>
                    </a:rPr>
                    <a:t>TOTAL (Required Stock)</a:t>
                  </a:fld>
                  <a:endParaRPr lang="en-US" sz="1100" b="1" baseline="0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grpSp>
            <xdr:nvGrpSpPr>
              <xdr:cNvPr id="32" name="Group 31"/>
              <xdr:cNvGrpSpPr/>
            </xdr:nvGrpSpPr>
            <xdr:grpSpPr>
              <a:xfrm>
                <a:off x="251883" y="3048000"/>
                <a:ext cx="2743200" cy="457200"/>
                <a:chOff x="251883" y="3352800"/>
                <a:chExt cx="2743200" cy="457200"/>
              </a:xfrm>
            </xdr:grpSpPr>
            <xdr:sp macro="" textlink="'Product Master'!$B$55">
              <xdr:nvSpPr>
                <xdr:cNvPr id="33" name="Rectangle 32"/>
                <xdr:cNvSpPr/>
              </xdr:nvSpPr>
              <xdr:spPr>
                <a:xfrm>
                  <a:off x="2080683" y="3352800"/>
                  <a:ext cx="914400" cy="457200"/>
                </a:xfrm>
                <a:prstGeom prst="rect">
                  <a:avLst/>
                </a:prstGeom>
                <a:solidFill>
                  <a:schemeClr val="accent1">
                    <a:lumMod val="75000"/>
                  </a:schemeClr>
                </a:solidFill>
                <a:ln w="19050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fld id="{86010693-9FDE-4D9E-B719-A2A61E71BA02}" type="TxLink">
                    <a:rPr lang="en-PH" sz="1100" b="1">
                      <a:solidFill>
                        <a:sysClr val="windowText" lastClr="000000"/>
                      </a:solidFill>
                    </a:rPr>
                    <a:t> 33,470 </a:t>
                  </a:fld>
                  <a:endParaRPr lang="en-PH" sz="1100" b="1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'Product Master'!$A$55">
              <xdr:nvSpPr>
                <xdr:cNvPr id="34" name="Rectangle 33"/>
                <xdr:cNvSpPr/>
              </xdr:nvSpPr>
              <xdr:spPr>
                <a:xfrm>
                  <a:off x="251883" y="3352800"/>
                  <a:ext cx="1828800" cy="457200"/>
                </a:xfrm>
                <a:prstGeom prst="rect">
                  <a:avLst/>
                </a:prstGeom>
                <a:solidFill>
                  <a:schemeClr val="accent1">
                    <a:lumMod val="20000"/>
                    <a:lumOff val="80000"/>
                  </a:schemeClr>
                </a:solidFill>
                <a:ln w="19050"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fld id="{8406DAAA-AA28-4263-B20D-A67EA8FA69E0}" type="TxLink">
                    <a:rPr lang="en-US" sz="1100" b="1" baseline="0">
                      <a:solidFill>
                        <a:sysClr val="windowText" lastClr="000000"/>
                      </a:solidFill>
                    </a:rPr>
                    <a:t>TOTAL (Stock Value)</a:t>
                  </a:fld>
                  <a:endParaRPr lang="en-US" sz="1100" b="1" baseline="0">
                    <a:solidFill>
                      <a:sysClr val="windowText" lastClr="000000"/>
                    </a:solidFill>
                  </a:endParaRPr>
                </a:p>
              </xdr:txBody>
            </xdr:sp>
          </xdr:grpSp>
        </xdr:grpSp>
        <xdr:sp macro="" textlink="">
          <xdr:nvSpPr>
            <xdr:cNvPr id="53" name="Rectangle 52"/>
            <xdr:cNvSpPr/>
          </xdr:nvSpPr>
          <xdr:spPr>
            <a:xfrm>
              <a:off x="238125" y="3667125"/>
              <a:ext cx="2743200" cy="457200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 w="38100">
              <a:solidFill>
                <a:schemeClr val="accent5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sz="1100" b="1" baseline="0"/>
                <a:t>New  units shall be </a:t>
              </a:r>
              <a:r>
                <a:rPr lang="en-US" sz="1100" b="1" u="sng" baseline="0"/>
                <a:t>ADDED</a:t>
              </a:r>
              <a:r>
                <a:rPr lang="en-US" sz="1100" b="1" baseline="0"/>
                <a:t> to current stock  inventory, for all  Product Categories</a:t>
              </a:r>
              <a:endParaRPr lang="en-US" sz="1100" b="1"/>
            </a:p>
          </xdr:txBody>
        </xdr:sp>
      </xdr:grpSp>
      <xdr:grpSp>
        <xdr:nvGrpSpPr>
          <xdr:cNvPr id="56" name="Group 55"/>
          <xdr:cNvGrpSpPr/>
        </xdr:nvGrpSpPr>
        <xdr:grpSpPr>
          <a:xfrm>
            <a:off x="246592" y="4124325"/>
            <a:ext cx="2748491" cy="1457325"/>
            <a:chOff x="243417" y="4191000"/>
            <a:chExt cx="2737908" cy="1457325"/>
          </a:xfrm>
        </xdr:grpSpPr>
        <xdr:grpSp>
          <xdr:nvGrpSpPr>
            <xdr:cNvPr id="43" name="Group 42"/>
            <xdr:cNvGrpSpPr/>
          </xdr:nvGrpSpPr>
          <xdr:grpSpPr>
            <a:xfrm>
              <a:off x="243417" y="4191000"/>
              <a:ext cx="2737908" cy="952500"/>
              <a:chOff x="251883" y="3048000"/>
              <a:chExt cx="2743200" cy="952500"/>
            </a:xfrm>
          </xdr:grpSpPr>
          <xdr:grpSp>
            <xdr:nvGrpSpPr>
              <xdr:cNvPr id="44" name="Group 30"/>
              <xdr:cNvGrpSpPr/>
            </xdr:nvGrpSpPr>
            <xdr:grpSpPr>
              <a:xfrm>
                <a:off x="251883" y="3543300"/>
                <a:ext cx="2743200" cy="457200"/>
                <a:chOff x="251883" y="3352800"/>
                <a:chExt cx="2743200" cy="457200"/>
              </a:xfrm>
            </xdr:grpSpPr>
            <xdr:sp macro="" textlink="'Stock Inflow'!$B$48">
              <xdr:nvSpPr>
                <xdr:cNvPr id="48" name="Rectangle 47"/>
                <xdr:cNvSpPr/>
              </xdr:nvSpPr>
              <xdr:spPr>
                <a:xfrm>
                  <a:off x="2080683" y="3352800"/>
                  <a:ext cx="914400" cy="457200"/>
                </a:xfrm>
                <a:prstGeom prst="rect">
                  <a:avLst/>
                </a:prstGeom>
                <a:solidFill>
                  <a:schemeClr val="accent6">
                    <a:lumMod val="75000"/>
                  </a:schemeClr>
                </a:solidFill>
                <a:ln w="19050"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fld id="{AA388947-9261-4F0E-A920-9B83D4337408}" type="TxLink">
                    <a:rPr lang="en-PH" sz="1100" b="1">
                      <a:solidFill>
                        <a:sysClr val="windowText" lastClr="000000"/>
                      </a:solidFill>
                    </a:rPr>
                    <a:t> 1,145 </a:t>
                  </a:fld>
                  <a:endParaRPr lang="en-PH" sz="1100" b="1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'Stock Inflow'!$A$48">
              <xdr:nvSpPr>
                <xdr:cNvPr id="49" name="Rectangle 48"/>
                <xdr:cNvSpPr/>
              </xdr:nvSpPr>
              <xdr:spPr>
                <a:xfrm>
                  <a:off x="251883" y="3352800"/>
                  <a:ext cx="1828800" cy="457200"/>
                </a:xfrm>
                <a:prstGeom prst="rect">
                  <a:avLst/>
                </a:prstGeom>
                <a:solidFill>
                  <a:schemeClr val="accent6">
                    <a:lumMod val="60000"/>
                    <a:lumOff val="40000"/>
                  </a:schemeClr>
                </a:solidFill>
                <a:ln w="19050"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fld id="{C3FCA02C-F723-4136-852D-F35BCF394330}" type="TxLink">
                    <a:rPr lang="en-US" sz="1100" b="1" baseline="0">
                      <a:solidFill>
                        <a:sysClr val="windowText" lastClr="000000"/>
                      </a:solidFill>
                    </a:rPr>
                    <a:t>TOTAL (Units Receive)</a:t>
                  </a:fld>
                  <a:endParaRPr lang="en-US" sz="1100" b="1" baseline="0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grpSp>
            <xdr:nvGrpSpPr>
              <xdr:cNvPr id="45" name="Group 31"/>
              <xdr:cNvGrpSpPr/>
            </xdr:nvGrpSpPr>
            <xdr:grpSpPr>
              <a:xfrm>
                <a:off x="251883" y="3048000"/>
                <a:ext cx="2743200" cy="457200"/>
                <a:chOff x="251883" y="3352800"/>
                <a:chExt cx="2743200" cy="457200"/>
              </a:xfrm>
            </xdr:grpSpPr>
            <xdr:sp macro="" textlink="'Stock Inflow'!$B$47">
              <xdr:nvSpPr>
                <xdr:cNvPr id="46" name="Rectangle 45"/>
                <xdr:cNvSpPr/>
              </xdr:nvSpPr>
              <xdr:spPr>
                <a:xfrm>
                  <a:off x="2080683" y="3352800"/>
                  <a:ext cx="914400" cy="457200"/>
                </a:xfrm>
                <a:prstGeom prst="rect">
                  <a:avLst/>
                </a:prstGeom>
                <a:solidFill>
                  <a:schemeClr val="accent6">
                    <a:lumMod val="75000"/>
                  </a:schemeClr>
                </a:solidFill>
                <a:ln w="19050"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fld id="{BC6CC228-22DA-435F-89CB-13706F1B4524}" type="TxLink">
                    <a:rPr lang="en-PH" sz="1100" b="1">
                      <a:solidFill>
                        <a:sysClr val="windowText" lastClr="000000"/>
                      </a:solidFill>
                    </a:rPr>
                    <a:t> 101,050 </a:t>
                  </a:fld>
                  <a:endParaRPr lang="en-PH" sz="1100" b="1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'Stock Inflow'!$A$47">
              <xdr:nvSpPr>
                <xdr:cNvPr id="47" name="Rectangle 46"/>
                <xdr:cNvSpPr/>
              </xdr:nvSpPr>
              <xdr:spPr>
                <a:xfrm>
                  <a:off x="251883" y="3352800"/>
                  <a:ext cx="1828800" cy="457200"/>
                </a:xfrm>
                <a:prstGeom prst="rect">
                  <a:avLst/>
                </a:prstGeom>
                <a:solidFill>
                  <a:schemeClr val="accent6">
                    <a:lumMod val="60000"/>
                    <a:lumOff val="40000"/>
                  </a:schemeClr>
                </a:solidFill>
                <a:ln w="19050">
                  <a:solidFill>
                    <a:schemeClr val="accent6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fld id="{4C98C643-5C71-46A2-8B90-3D4BEEC65E05}" type="TxLink">
                    <a:rPr lang="en-US" sz="1100" b="1" baseline="0">
                      <a:solidFill>
                        <a:sysClr val="windowText" lastClr="000000"/>
                      </a:solidFill>
                    </a:rPr>
                    <a:t>TOTAL (Inflow Value)</a:t>
                  </a:fld>
                  <a:endParaRPr lang="en-US" sz="1100" b="1" baseline="0">
                    <a:solidFill>
                      <a:sysClr val="windowText" lastClr="000000"/>
                    </a:solidFill>
                  </a:endParaRPr>
                </a:p>
              </xdr:txBody>
            </xdr:sp>
          </xdr:grpSp>
        </xdr:grpSp>
        <xdr:sp macro="" textlink="">
          <xdr:nvSpPr>
            <xdr:cNvPr id="55" name="Rectangle 54"/>
            <xdr:cNvSpPr/>
          </xdr:nvSpPr>
          <xdr:spPr>
            <a:xfrm>
              <a:off x="243417" y="5191125"/>
              <a:ext cx="2737908" cy="457200"/>
            </a:xfrm>
            <a:prstGeom prst="rect">
              <a:avLst/>
            </a:prstGeom>
            <a:solidFill>
              <a:schemeClr val="accent6">
                <a:lumMod val="75000"/>
              </a:schemeClr>
            </a:solidFill>
            <a:ln w="38100">
              <a:solidFill>
                <a:schemeClr val="accent6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sz="1100" b="1"/>
                <a:t> </a:t>
              </a:r>
              <a:r>
                <a:rPr lang="en-US" sz="1100" b="1" u="none"/>
                <a:t>Units</a:t>
              </a:r>
              <a:r>
                <a:rPr lang="en-US" sz="1100" b="1" u="none" baseline="0"/>
                <a:t> Receive increases from December to January, then decreases towards February</a:t>
              </a:r>
              <a:endParaRPr lang="en-US" sz="1100" b="1"/>
            </a:p>
          </xdr:txBody>
        </xdr:sp>
      </xdr:grpSp>
      <xdr:grpSp>
        <xdr:nvGrpSpPr>
          <xdr:cNvPr id="58" name="Group 57"/>
          <xdr:cNvGrpSpPr/>
        </xdr:nvGrpSpPr>
        <xdr:grpSpPr>
          <a:xfrm>
            <a:off x="241300" y="5638800"/>
            <a:ext cx="2753783" cy="1467908"/>
            <a:chOff x="238125" y="5715000"/>
            <a:chExt cx="2743200" cy="1467908"/>
          </a:xfrm>
        </xdr:grpSpPr>
        <xdr:grpSp>
          <xdr:nvGrpSpPr>
            <xdr:cNvPr id="36" name="Group 35"/>
            <xdr:cNvGrpSpPr/>
          </xdr:nvGrpSpPr>
          <xdr:grpSpPr>
            <a:xfrm>
              <a:off x="248708" y="5715000"/>
              <a:ext cx="2732617" cy="952500"/>
              <a:chOff x="251883" y="3048000"/>
              <a:chExt cx="2743200" cy="952500"/>
            </a:xfrm>
          </xdr:grpSpPr>
          <xdr:grpSp>
            <xdr:nvGrpSpPr>
              <xdr:cNvPr id="37" name="Group 30"/>
              <xdr:cNvGrpSpPr/>
            </xdr:nvGrpSpPr>
            <xdr:grpSpPr>
              <a:xfrm>
                <a:off x="251883" y="3543300"/>
                <a:ext cx="2743200" cy="457200"/>
                <a:chOff x="251883" y="3352800"/>
                <a:chExt cx="2743200" cy="457200"/>
              </a:xfrm>
            </xdr:grpSpPr>
            <xdr:sp macro="" textlink="'Stock Outflow'!$B$58">
              <xdr:nvSpPr>
                <xdr:cNvPr id="41" name="Rectangle 40"/>
                <xdr:cNvSpPr/>
              </xdr:nvSpPr>
              <xdr:spPr>
                <a:xfrm>
                  <a:off x="2080683" y="3352800"/>
                  <a:ext cx="914400" cy="457200"/>
                </a:xfrm>
                <a:prstGeom prst="rect">
                  <a:avLst/>
                </a:prstGeom>
                <a:solidFill>
                  <a:schemeClr val="accent2">
                    <a:lumMod val="75000"/>
                  </a:schemeClr>
                </a:solidFill>
                <a:ln w="19050">
                  <a:solidFill>
                    <a:schemeClr val="accent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fld id="{E8890191-3205-46A0-9C92-3DAD88FF07AC}" type="TxLink">
                    <a:rPr lang="en-PH" sz="1100" b="1">
                      <a:solidFill>
                        <a:sysClr val="windowText" lastClr="000000"/>
                      </a:solidFill>
                    </a:rPr>
                    <a:t> 893 </a:t>
                  </a:fld>
                  <a:endParaRPr lang="en-PH" sz="1100" b="1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'Stock Outflow'!$A$58">
              <xdr:nvSpPr>
                <xdr:cNvPr id="42" name="Rectangle 41"/>
                <xdr:cNvSpPr/>
              </xdr:nvSpPr>
              <xdr:spPr>
                <a:xfrm>
                  <a:off x="251883" y="3352800"/>
                  <a:ext cx="1828800" cy="457200"/>
                </a:xfrm>
                <a:prstGeom prst="rect">
                  <a:avLst/>
                </a:prstGeom>
                <a:solidFill>
                  <a:schemeClr val="accent2">
                    <a:lumMod val="40000"/>
                    <a:lumOff val="60000"/>
                  </a:schemeClr>
                </a:solidFill>
                <a:ln w="19050">
                  <a:solidFill>
                    <a:schemeClr val="accent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fld id="{5C3FA609-8DBA-4D60-B9FD-DC14B2F186AF}" type="TxLink">
                    <a:rPr lang="en-US" sz="1100" b="1" baseline="0">
                      <a:solidFill>
                        <a:sysClr val="windowText" lastClr="000000"/>
                      </a:solidFill>
                    </a:rPr>
                    <a:t>TOTAL (Units Sold)</a:t>
                  </a:fld>
                  <a:endParaRPr lang="en-US" sz="1100" b="1" baseline="0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grpSp>
            <xdr:nvGrpSpPr>
              <xdr:cNvPr id="38" name="Group 31"/>
              <xdr:cNvGrpSpPr/>
            </xdr:nvGrpSpPr>
            <xdr:grpSpPr>
              <a:xfrm>
                <a:off x="251883" y="3048000"/>
                <a:ext cx="2743200" cy="457200"/>
                <a:chOff x="251883" y="3352800"/>
                <a:chExt cx="2743200" cy="457200"/>
              </a:xfrm>
            </xdr:grpSpPr>
            <xdr:sp macro="" textlink="'Stock Outflow'!$B$57">
              <xdr:nvSpPr>
                <xdr:cNvPr id="39" name="Rectangle 38"/>
                <xdr:cNvSpPr/>
              </xdr:nvSpPr>
              <xdr:spPr>
                <a:xfrm>
                  <a:off x="2080683" y="3352800"/>
                  <a:ext cx="914400" cy="457200"/>
                </a:xfrm>
                <a:prstGeom prst="rect">
                  <a:avLst/>
                </a:prstGeom>
                <a:solidFill>
                  <a:schemeClr val="accent2">
                    <a:lumMod val="75000"/>
                  </a:schemeClr>
                </a:solidFill>
                <a:ln w="19050">
                  <a:solidFill>
                    <a:schemeClr val="accent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fld id="{3B0871B7-E7B4-4A5C-9533-71FB9F7A98CE}" type="TxLink">
                    <a:rPr lang="en-PH" sz="1100" b="1">
                      <a:solidFill>
                        <a:sysClr val="windowText" lastClr="000000"/>
                      </a:solidFill>
                    </a:rPr>
                    <a:t> 67,580 </a:t>
                  </a:fld>
                  <a:endParaRPr lang="en-PH" sz="1100" b="1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'Stock Outflow'!$A$57">
              <xdr:nvSpPr>
                <xdr:cNvPr id="40" name="Rectangle 39"/>
                <xdr:cNvSpPr/>
              </xdr:nvSpPr>
              <xdr:spPr>
                <a:xfrm>
                  <a:off x="251883" y="3352800"/>
                  <a:ext cx="1828800" cy="457200"/>
                </a:xfrm>
                <a:prstGeom prst="rect">
                  <a:avLst/>
                </a:prstGeom>
                <a:solidFill>
                  <a:schemeClr val="accent2">
                    <a:lumMod val="40000"/>
                    <a:lumOff val="60000"/>
                  </a:schemeClr>
                </a:solidFill>
                <a:ln w="19050">
                  <a:solidFill>
                    <a:schemeClr val="accent2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fld id="{6EBB2098-0D72-4E72-B131-B39F43EA1808}" type="TxLink">
                    <a:rPr lang="en-US" sz="1100" b="1" baseline="0">
                      <a:solidFill>
                        <a:sysClr val="windowText" lastClr="000000"/>
                      </a:solidFill>
                    </a:rPr>
                    <a:t>TOTAL (Outflow Value)</a:t>
                  </a:fld>
                  <a:endParaRPr lang="en-US" sz="1100" b="1" baseline="0">
                    <a:solidFill>
                      <a:sysClr val="windowText" lastClr="000000"/>
                    </a:solidFill>
                  </a:endParaRPr>
                </a:p>
              </xdr:txBody>
            </xdr:sp>
          </xdr:grpSp>
        </xdr:grpSp>
        <xdr:sp macro="" textlink="">
          <xdr:nvSpPr>
            <xdr:cNvPr id="57" name="Rectangle 56"/>
            <xdr:cNvSpPr/>
          </xdr:nvSpPr>
          <xdr:spPr>
            <a:xfrm>
              <a:off x="238125" y="6725708"/>
              <a:ext cx="2743200" cy="457200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38100">
              <a:solidFill>
                <a:schemeClr val="accent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sz="1100" b="1"/>
                <a:t> Units</a:t>
              </a:r>
              <a:r>
                <a:rPr lang="en-US" sz="1100" b="1" baseline="0"/>
                <a:t> Sold decreases from January to February  (succeeding month)</a:t>
              </a:r>
              <a:r>
                <a:rPr lang="en-US" sz="1100" b="1"/>
                <a:t> </a:t>
              </a:r>
            </a:p>
          </xdr:txBody>
        </xdr:sp>
      </xdr:grp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086.412564004633" createdVersion="3" refreshedVersion="3" minRefreshableVersion="3" recordCount="10">
  <cacheSource type="worksheet">
    <worksheetSource ref="A1:H11" sheet="Product Master"/>
  </cacheSource>
  <cacheFields count="9">
    <cacheField name="S No.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Product ID" numFmtId="0">
      <sharedItems count="10">
        <s v="Prd001"/>
        <s v="Prd002"/>
        <s v="Prd003"/>
        <s v="Prd004"/>
        <s v="Prd005"/>
        <s v="Prd006"/>
        <s v="Prd007"/>
        <s v="Prd008"/>
        <s v="Prd009"/>
        <s v="Prd010"/>
      </sharedItems>
    </cacheField>
    <cacheField name="Product Name" numFmtId="0">
      <sharedItems count="10">
        <s v="Detergents"/>
        <s v="Tooth Paste"/>
        <s v="Sun Flower Oil"/>
        <s v="Broom"/>
        <s v="Bucket"/>
        <s v="Vaccum Cleaner"/>
        <s v="Knife"/>
        <s v="Body Soap"/>
        <s v="Wheet Powder"/>
        <s v="Rice"/>
      </sharedItems>
    </cacheField>
    <cacheField name="Product Category" numFmtId="0">
      <sharedItems count="3">
        <s v="Toiletories"/>
        <s v="Kitchen Items"/>
        <s v="Home Care"/>
      </sharedItems>
    </cacheField>
    <cacheField name="Unit Price" numFmtId="0">
      <sharedItems containsSemiMixedTypes="0" containsString="0" containsNumber="1" containsInteger="1" minValue="10" maxValue="4500" count="10">
        <n v="10"/>
        <n v="25"/>
        <n v="85"/>
        <n v="125"/>
        <n v="500"/>
        <n v="4500"/>
        <n v="60"/>
        <n v="40"/>
        <n v="80"/>
        <n v="50"/>
      </sharedItems>
    </cacheField>
    <cacheField name="Ideal Stock" numFmtId="0">
      <sharedItems containsSemiMixedTypes="0" containsString="0" containsNumber="1" containsInteger="1" minValue="10" maxValue="300"/>
    </cacheField>
    <cacheField name="Available Stock" numFmtId="0">
      <sharedItems containsSemiMixedTypes="0" containsString="0" containsNumber="1" containsInteger="1" minValue="3" maxValue="156"/>
    </cacheField>
    <cacheField name="Available Stock Value" numFmtId="165">
      <sharedItems containsSemiMixedTypes="0" containsString="0" containsNumber="1" containsInteger="1" minValue="40" maxValue="18000"/>
    </cacheField>
    <cacheField name="Required No. of Stock" numFmtId="0" formula="'Ideal Stock' -'Available Stock'" databaseField="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4087.377035532409" createdVersion="3" refreshedVersion="3" minRefreshableVersion="3" recordCount="10">
  <cacheSource type="worksheet">
    <worksheetSource ref="A1:H11" sheet="Stock Inflow"/>
  </cacheSource>
  <cacheFields count="10">
    <cacheField name="S No." numFmtId="0">
      <sharedItems containsSemiMixedTypes="0" containsString="0" containsNumber="1" containsInteger="1" minValue="1" maxValue="10"/>
    </cacheField>
    <cacheField name="Date" numFmtId="14">
      <sharedItems containsSemiMixedTypes="0" containsNonDate="0" containsDate="1" containsString="0" minDate="2018-12-22T00:00:00" maxDate="2019-02-26T00:00:00" count="9">
        <d v="2019-01-24T00:00:00"/>
        <d v="2019-02-09T00:00:00"/>
        <d v="2019-01-28T00:00:00"/>
        <d v="2019-01-22T00:00:00"/>
        <d v="2018-12-22T00:00:00"/>
        <d v="2019-02-25T00:00:00"/>
        <d v="2019-01-13T00:00:00"/>
        <d v="2019-01-07T00:00:00"/>
        <d v="2019-02-05T00:00:00"/>
      </sharedItems>
      <fieldGroup par="8"/>
    </cacheField>
    <cacheField name="Product ID" numFmtId="0">
      <sharedItems/>
    </cacheField>
    <cacheField name="Product Name" numFmtId="0">
      <sharedItems count="10">
        <s v="Detergents"/>
        <s v="Tooth Paste"/>
        <s v="Sun Flower Oil"/>
        <s v="Broom"/>
        <s v="Bucket"/>
        <s v="Vaccum Cleaner"/>
        <s v="Knife"/>
        <s v="Body Soap"/>
        <s v="Wheet Powder"/>
        <s v="Rice"/>
      </sharedItems>
    </cacheField>
    <cacheField name="Product Category" numFmtId="0">
      <sharedItems count="3">
        <s v="Toiletories"/>
        <s v="Kitchen Items"/>
        <s v="Home Care"/>
      </sharedItems>
    </cacheField>
    <cacheField name="Unit Price" numFmtId="0">
      <sharedItems containsSemiMixedTypes="0" containsString="0" containsNumber="1" containsInteger="1" minValue="10" maxValue="4500"/>
    </cacheField>
    <cacheField name="Units Received" numFmtId="0">
      <sharedItems containsSemiMixedTypes="0" containsString="0" containsNumber="1" containsInteger="1" minValue="10" maxValue="300"/>
    </cacheField>
    <cacheField name="Total Value" numFmtId="165">
      <sharedItems containsSemiMixedTypes="0" containsString="0" containsNumber="1" containsInteger="1" minValue="1250" maxValue="45000"/>
    </cacheField>
    <cacheField name="Date2" numFmtId="0" databaseField="0">
      <fieldGroup base="1">
        <discretePr count="9">
          <x v="1"/>
          <x v="2"/>
          <x v="1"/>
          <x v="1"/>
          <x v="0"/>
          <x v="2"/>
          <x v="1"/>
          <x v="1"/>
          <x v="2"/>
        </discretePr>
        <groupItems count="3">
          <d v="2018-12-22T00:00:00"/>
          <s v="Group1"/>
          <s v="Group2"/>
        </groupItems>
      </fieldGroup>
    </cacheField>
    <cacheField name="Field1" numFmtId="0" formula="'Product Category'" databaseField="0"/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user" refreshedDate="44087.381948032409" createdVersion="3" refreshedVersion="3" minRefreshableVersion="3" recordCount="20">
  <cacheSource type="worksheet">
    <worksheetSource ref="A1:H21" sheet="Stock Outflow"/>
  </cacheSource>
  <cacheFields count="9">
    <cacheField name="S No." numFmtId="0">
      <sharedItems containsSemiMixedTypes="0" containsString="0" containsNumber="1" containsInteger="1" minValue="1" maxValue="20"/>
    </cacheField>
    <cacheField name="Date" numFmtId="14">
      <sharedItems containsSemiMixedTypes="0" containsNonDate="0" containsDate="1" containsString="0" minDate="2019-01-01T00:00:00" maxDate="2019-02-26T00:00:00" count="17">
        <d v="2019-01-13T00:00:00"/>
        <d v="2019-02-16T00:00:00"/>
        <d v="2019-01-16T00:00:00"/>
        <d v="2019-01-21T00:00:00"/>
        <d v="2019-01-12T00:00:00"/>
        <d v="2019-01-01T00:00:00"/>
        <d v="2019-01-30T00:00:00"/>
        <d v="2019-02-24T00:00:00"/>
        <d v="2019-01-02T00:00:00"/>
        <d v="2019-01-03T00:00:00"/>
        <d v="2019-01-24T00:00:00"/>
        <d v="2019-02-25T00:00:00"/>
        <d v="2019-01-11T00:00:00"/>
        <d v="2019-02-17T00:00:00"/>
        <d v="2019-01-26T00:00:00"/>
        <d v="2019-01-29T00:00:00"/>
        <d v="2019-01-23T00:00:00"/>
      </sharedItems>
      <fieldGroup par="8"/>
    </cacheField>
    <cacheField name="Product ID" numFmtId="0">
      <sharedItems/>
    </cacheField>
    <cacheField name="Product Name" numFmtId="0">
      <sharedItems count="10">
        <s v="Detergents"/>
        <s v="Tooth Paste"/>
        <s v="Sun Flower Oil"/>
        <s v="Broom"/>
        <s v="Bucket"/>
        <s v="Vaccum Cleaner"/>
        <s v="Knife"/>
        <s v="Body Soap"/>
        <s v="Wheet Powder"/>
        <s v="Rice"/>
      </sharedItems>
    </cacheField>
    <cacheField name="Product Category" numFmtId="0">
      <sharedItems count="3">
        <s v="Toiletories"/>
        <s v="Kitchen Items"/>
        <s v="Home Care"/>
      </sharedItems>
    </cacheField>
    <cacheField name="Unit Price" numFmtId="165">
      <sharedItems containsSemiMixedTypes="0" containsString="0" containsNumber="1" containsInteger="1" minValue="10" maxValue="4500"/>
    </cacheField>
    <cacheField name="Units Sold" numFmtId="165">
      <sharedItems containsSemiMixedTypes="0" containsString="0" containsNumber="1" containsInteger="1" minValue="2" maxValue="243"/>
    </cacheField>
    <cacheField name="Total Value" numFmtId="165">
      <sharedItems containsSemiMixedTypes="0" containsString="0" containsNumber="1" containsInteger="1" minValue="150" maxValue="18000"/>
    </cacheField>
    <cacheField name="Date2" numFmtId="0" databaseField="0">
      <fieldGroup base="1">
        <discretePr count="17">
          <x v="0"/>
          <x v="1"/>
          <x v="0"/>
          <x v="0"/>
          <x v="0"/>
          <x v="0"/>
          <x v="0"/>
          <x v="1"/>
          <x v="0"/>
          <x v="0"/>
          <x v="0"/>
          <x v="1"/>
          <x v="0"/>
          <x v="1"/>
          <x v="0"/>
          <x v="0"/>
          <x v="0"/>
        </discretePr>
        <groupItems count="2">
          <s v="Group1"/>
          <s v="Group2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x v="0"/>
    <x v="0"/>
    <x v="0"/>
    <n v="250"/>
    <n v="4"/>
    <n v="40"/>
  </r>
  <r>
    <x v="1"/>
    <x v="1"/>
    <x v="1"/>
    <x v="0"/>
    <x v="1"/>
    <n v="300"/>
    <n v="6"/>
    <n v="150"/>
  </r>
  <r>
    <x v="2"/>
    <x v="2"/>
    <x v="2"/>
    <x v="1"/>
    <x v="2"/>
    <n v="50"/>
    <n v="29"/>
    <n v="2465"/>
  </r>
  <r>
    <x v="3"/>
    <x v="3"/>
    <x v="3"/>
    <x v="2"/>
    <x v="3"/>
    <n v="50"/>
    <n v="3"/>
    <n v="375"/>
  </r>
  <r>
    <x v="4"/>
    <x v="4"/>
    <x v="4"/>
    <x v="2"/>
    <x v="4"/>
    <n v="25"/>
    <n v="7"/>
    <n v="3500"/>
  </r>
  <r>
    <x v="5"/>
    <x v="5"/>
    <x v="5"/>
    <x v="2"/>
    <x v="5"/>
    <n v="10"/>
    <n v="4"/>
    <n v="18000"/>
  </r>
  <r>
    <x v="6"/>
    <x v="6"/>
    <x v="6"/>
    <x v="1"/>
    <x v="6"/>
    <n v="150"/>
    <n v="19"/>
    <n v="1140"/>
  </r>
  <r>
    <x v="7"/>
    <x v="7"/>
    <x v="7"/>
    <x v="0"/>
    <x v="7"/>
    <n v="250"/>
    <n v="156"/>
    <n v="6240"/>
  </r>
  <r>
    <x v="8"/>
    <x v="8"/>
    <x v="8"/>
    <x v="1"/>
    <x v="8"/>
    <n v="35"/>
    <n v="12"/>
    <n v="960"/>
  </r>
  <r>
    <x v="9"/>
    <x v="9"/>
    <x v="9"/>
    <x v="1"/>
    <x v="9"/>
    <n v="25"/>
    <n v="12"/>
    <n v="6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">
  <r>
    <n v="1"/>
    <x v="0"/>
    <s v="Prd001"/>
    <x v="0"/>
    <x v="0"/>
    <n v="10"/>
    <n v="250"/>
    <n v="2500"/>
  </r>
  <r>
    <n v="2"/>
    <x v="1"/>
    <s v="Prd002"/>
    <x v="1"/>
    <x v="0"/>
    <n v="25"/>
    <n v="300"/>
    <n v="7500"/>
  </r>
  <r>
    <n v="3"/>
    <x v="2"/>
    <s v="Prd003"/>
    <x v="2"/>
    <x v="1"/>
    <n v="85"/>
    <n v="50"/>
    <n v="4250"/>
  </r>
  <r>
    <n v="4"/>
    <x v="3"/>
    <s v="Prd004"/>
    <x v="3"/>
    <x v="2"/>
    <n v="125"/>
    <n v="50"/>
    <n v="6250"/>
  </r>
  <r>
    <n v="5"/>
    <x v="4"/>
    <s v="Prd005"/>
    <x v="4"/>
    <x v="2"/>
    <n v="500"/>
    <n v="25"/>
    <n v="12500"/>
  </r>
  <r>
    <n v="6"/>
    <x v="5"/>
    <s v="Prd006"/>
    <x v="5"/>
    <x v="2"/>
    <n v="4500"/>
    <n v="10"/>
    <n v="45000"/>
  </r>
  <r>
    <n v="7"/>
    <x v="6"/>
    <s v="Prd007"/>
    <x v="6"/>
    <x v="1"/>
    <n v="60"/>
    <n v="150"/>
    <n v="9000"/>
  </r>
  <r>
    <n v="8"/>
    <x v="4"/>
    <s v="Prd008"/>
    <x v="7"/>
    <x v="0"/>
    <n v="40"/>
    <n v="250"/>
    <n v="10000"/>
  </r>
  <r>
    <n v="9"/>
    <x v="7"/>
    <s v="Prd009"/>
    <x v="8"/>
    <x v="1"/>
    <n v="80"/>
    <n v="35"/>
    <n v="2800"/>
  </r>
  <r>
    <n v="10"/>
    <x v="8"/>
    <s v="Prd010"/>
    <x v="9"/>
    <x v="1"/>
    <n v="50"/>
    <n v="25"/>
    <n v="125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0">
  <r>
    <n v="1"/>
    <x v="0"/>
    <s v="Prd001"/>
    <x v="0"/>
    <x v="0"/>
    <n v="10"/>
    <n v="106"/>
    <n v="1060"/>
  </r>
  <r>
    <n v="2"/>
    <x v="1"/>
    <s v="Prd002"/>
    <x v="1"/>
    <x v="0"/>
    <n v="25"/>
    <n v="51"/>
    <n v="1275"/>
  </r>
  <r>
    <n v="3"/>
    <x v="2"/>
    <s v="Prd003"/>
    <x v="2"/>
    <x v="1"/>
    <n v="85"/>
    <n v="10"/>
    <n v="850"/>
  </r>
  <r>
    <n v="4"/>
    <x v="3"/>
    <s v="Prd004"/>
    <x v="3"/>
    <x v="2"/>
    <n v="125"/>
    <n v="28"/>
    <n v="3500"/>
  </r>
  <r>
    <n v="5"/>
    <x v="4"/>
    <s v="Prd005"/>
    <x v="4"/>
    <x v="2"/>
    <n v="500"/>
    <n v="9"/>
    <n v="4500"/>
  </r>
  <r>
    <n v="6"/>
    <x v="5"/>
    <s v="Prd006"/>
    <x v="5"/>
    <x v="2"/>
    <n v="4500"/>
    <n v="4"/>
    <n v="18000"/>
  </r>
  <r>
    <n v="7"/>
    <x v="6"/>
    <s v="Prd007"/>
    <x v="6"/>
    <x v="1"/>
    <n v="60"/>
    <n v="83"/>
    <n v="4980"/>
  </r>
  <r>
    <n v="8"/>
    <x v="7"/>
    <s v="Prd008"/>
    <x v="7"/>
    <x v="0"/>
    <n v="40"/>
    <n v="45"/>
    <n v="1800"/>
  </r>
  <r>
    <n v="9"/>
    <x v="8"/>
    <s v="Prd009"/>
    <x v="8"/>
    <x v="1"/>
    <n v="80"/>
    <n v="13"/>
    <n v="1040"/>
  </r>
  <r>
    <n v="10"/>
    <x v="5"/>
    <s v="Prd010"/>
    <x v="9"/>
    <x v="1"/>
    <n v="50"/>
    <n v="3"/>
    <n v="150"/>
  </r>
  <r>
    <n v="11"/>
    <x v="9"/>
    <s v="Prd001"/>
    <x v="0"/>
    <x v="0"/>
    <n v="10"/>
    <n v="140"/>
    <n v="1400"/>
  </r>
  <r>
    <n v="12"/>
    <x v="10"/>
    <s v="Prd002"/>
    <x v="1"/>
    <x v="0"/>
    <n v="25"/>
    <n v="243"/>
    <n v="6075"/>
  </r>
  <r>
    <n v="13"/>
    <x v="11"/>
    <s v="Prd003"/>
    <x v="2"/>
    <x v="1"/>
    <n v="85"/>
    <n v="11"/>
    <n v="935"/>
  </r>
  <r>
    <n v="14"/>
    <x v="0"/>
    <s v="Prd004"/>
    <x v="3"/>
    <x v="2"/>
    <n v="125"/>
    <n v="19"/>
    <n v="2375"/>
  </r>
  <r>
    <n v="15"/>
    <x v="12"/>
    <s v="Prd005"/>
    <x v="4"/>
    <x v="2"/>
    <n v="500"/>
    <n v="9"/>
    <n v="4500"/>
  </r>
  <r>
    <n v="16"/>
    <x v="13"/>
    <s v="Prd006"/>
    <x v="5"/>
    <x v="2"/>
    <n v="4500"/>
    <n v="2"/>
    <n v="9000"/>
  </r>
  <r>
    <n v="17"/>
    <x v="14"/>
    <s v="Prd007"/>
    <x v="6"/>
    <x v="1"/>
    <n v="60"/>
    <n v="48"/>
    <n v="2880"/>
  </r>
  <r>
    <n v="18"/>
    <x v="8"/>
    <s v="Prd008"/>
    <x v="7"/>
    <x v="0"/>
    <n v="40"/>
    <n v="49"/>
    <n v="1960"/>
  </r>
  <r>
    <n v="19"/>
    <x v="15"/>
    <s v="Prd009"/>
    <x v="8"/>
    <x v="1"/>
    <n v="80"/>
    <n v="10"/>
    <n v="800"/>
  </r>
  <r>
    <n v="20"/>
    <x v="16"/>
    <s v="Prd010"/>
    <x v="9"/>
    <x v="1"/>
    <n v="50"/>
    <n v="10"/>
    <n v="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3" minRefreshableVersion="3" showCalcMbrs="0" colGrandTotals="0" itemPrintTitles="1" createdVersion="3" indent="0" outline="1" outlineData="1" multipleFieldFilters="0">
  <location ref="A23:E38" firstHeaderRow="1" firstDataRow="2" firstDataCol="1"/>
  <pivotFields count="9"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11">
        <item x="7"/>
        <item x="3"/>
        <item x="4"/>
        <item x="0"/>
        <item x="6"/>
        <item x="9"/>
        <item x="2"/>
        <item x="1"/>
        <item x="5"/>
        <item x="8"/>
        <item t="default"/>
      </items>
    </pivotField>
    <pivotField axis="axisRow" showAll="0">
      <items count="4">
        <item x="2"/>
        <item x="1"/>
        <item x="0"/>
        <item t="default"/>
      </items>
    </pivotField>
    <pivotField dataField="1" showAll="0"/>
    <pivotField dataField="1" showAll="0"/>
    <pivotField dataField="1" showAll="0"/>
    <pivotField dataField="1" numFmtId="165" showAll="0"/>
    <pivotField dragToRow="0" dragToCol="0" dragToPage="0" showAll="0" defaultSubtotal="0"/>
  </pivotFields>
  <rowFields count="2">
    <field x="3"/>
    <field x="2"/>
  </rowFields>
  <rowItems count="14">
    <i>
      <x/>
    </i>
    <i r="1">
      <x v="1"/>
    </i>
    <i r="1">
      <x v="2"/>
    </i>
    <i r="1">
      <x v="8"/>
    </i>
    <i>
      <x v="1"/>
    </i>
    <i r="1">
      <x v="4"/>
    </i>
    <i r="1">
      <x v="5"/>
    </i>
    <i r="1">
      <x v="6"/>
    </i>
    <i r="1">
      <x v="9"/>
    </i>
    <i>
      <x v="2"/>
    </i>
    <i r="1">
      <x/>
    </i>
    <i r="1">
      <x v="3"/>
    </i>
    <i r="1">
      <x v="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Unit Price" fld="4" baseField="0" baseItem="0"/>
    <dataField name="Sum of Ideal Stock" fld="5" baseField="0" baseItem="0"/>
    <dataField name="Sum of Available Stock" fld="6" baseField="0" baseItem="0"/>
    <dataField name="Sum of Available Stock Value" fld="7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3" minRefreshableVersion="3" showCalcMbrs="0" itemPrintTitles="1" createdVersion="3" indent="0" outline="1" outlineData="1" multipleFieldFilters="0" chartFormat="6">
  <location ref="A15:B19" firstHeaderRow="1" firstDataRow="1" firstDataCol="1"/>
  <pivotFields count="9"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showAll="0">
      <items count="11">
        <item x="0"/>
        <item x="1"/>
        <item x="7"/>
        <item x="9"/>
        <item x="6"/>
        <item x="8"/>
        <item x="2"/>
        <item x="3"/>
        <item x="4"/>
        <item x="5"/>
        <item t="default"/>
      </items>
    </pivotField>
    <pivotField showAll="0"/>
    <pivotField showAll="0"/>
    <pivotField dataField="1" numFmtId="165" showAll="0"/>
    <pivotField dragToRow="0" dragToCol="0" dragToPage="0" showAll="0" defaultSubtota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Available Stock Value" fld="7" showDataAs="percentOfTotal" baseField="0" baseItem="0" numFmtId="10"/>
  </dataFields>
  <chartFormats count="3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8" cacheId="1" applyNumberFormats="0" applyBorderFormats="0" applyFontFormats="0" applyPatternFormats="0" applyAlignmentFormats="0" applyWidthHeightFormats="1" dataCaption="Values" updatedVersion="3" minRefreshableVersion="3" showCalcMbrs="0" pageWrap="4" pageOverThenDown="1" colGrandTotals="0" itemPrintTitles="1" createdVersion="3" indent="0" outline="1" outlineData="1" chartFormat="1">
  <location ref="A15:D30" firstHeaderRow="1" firstDataRow="2" firstDataCol="1"/>
  <pivotFields count="10">
    <pivotField showAll="0"/>
    <pivotField numFmtId="14" showAll="0">
      <items count="10">
        <item x="4"/>
        <item x="7"/>
        <item x="6"/>
        <item x="3"/>
        <item x="0"/>
        <item x="2"/>
        <item x="8"/>
        <item x="1"/>
        <item x="5"/>
        <item t="default"/>
      </items>
    </pivotField>
    <pivotField showAll="0"/>
    <pivotField axis="axisRow" showAll="0">
      <items count="11">
        <item x="7"/>
        <item x="3"/>
        <item x="4"/>
        <item x="0"/>
        <item x="6"/>
        <item x="9"/>
        <item x="2"/>
        <item x="1"/>
        <item x="5"/>
        <item x="8"/>
        <item t="default"/>
      </items>
    </pivotField>
    <pivotField axis="axisRow" multipleItemSelectionAllowed="1" showAll="0">
      <items count="4">
        <item x="2"/>
        <item x="1"/>
        <item x="0"/>
        <item t="default"/>
      </items>
    </pivotField>
    <pivotField dataField="1" showAll="0"/>
    <pivotField dataField="1" showAll="0"/>
    <pivotField dataField="1" numFmtId="165" showAll="0"/>
    <pivotField name="Month-Year" showAll="0">
      <items count="4">
        <item n="December 2018" x="0"/>
        <item n="January 2019" x="1"/>
        <item n="February 2019" x="2"/>
        <item t="default"/>
      </items>
    </pivotField>
    <pivotField dragToRow="0" dragToCol="0" dragToPage="0" showAll="0"/>
  </pivotFields>
  <rowFields count="2">
    <field x="4"/>
    <field x="3"/>
  </rowFields>
  <rowItems count="14">
    <i>
      <x/>
    </i>
    <i r="1">
      <x v="1"/>
    </i>
    <i r="1">
      <x v="2"/>
    </i>
    <i r="1">
      <x v="8"/>
    </i>
    <i>
      <x v="1"/>
    </i>
    <i r="1">
      <x v="4"/>
    </i>
    <i r="1">
      <x v="5"/>
    </i>
    <i r="1">
      <x v="6"/>
    </i>
    <i r="1">
      <x v="9"/>
    </i>
    <i>
      <x v="2"/>
    </i>
    <i r="1">
      <x/>
    </i>
    <i r="1">
      <x v="3"/>
    </i>
    <i r="1"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Unit Price" fld="5" baseField="0" baseItem="0"/>
    <dataField name="Sum of Units Received" fld="6" baseField="0" baseItem="0"/>
    <dataField name="Sum of Total Value" fld="7" baseField="0" baseItem="0"/>
  </dataFields>
  <pivotTableStyleInfo name="PivotStyleLight21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3" minRefreshableVersion="3" showCalcMbrs="0" itemPrintTitles="1" createdVersion="3" indent="0" outline="1" outlineData="1" multipleFieldFilters="0">
  <location ref="A25:D40" firstHeaderRow="1" firstDataRow="2" firstDataCol="1"/>
  <pivotFields count="9">
    <pivotField showAll="0"/>
    <pivotField numFmtId="14" showAll="0">
      <items count="18">
        <item x="5"/>
        <item x="8"/>
        <item x="9"/>
        <item x="12"/>
        <item x="4"/>
        <item x="0"/>
        <item x="2"/>
        <item x="3"/>
        <item x="16"/>
        <item x="10"/>
        <item x="14"/>
        <item x="15"/>
        <item x="6"/>
        <item x="1"/>
        <item x="13"/>
        <item x="7"/>
        <item x="11"/>
        <item t="default"/>
      </items>
    </pivotField>
    <pivotField showAll="0"/>
    <pivotField axis="axisRow" showAll="0">
      <items count="11">
        <item x="7"/>
        <item x="3"/>
        <item x="4"/>
        <item x="0"/>
        <item x="6"/>
        <item x="9"/>
        <item x="2"/>
        <item x="1"/>
        <item x="5"/>
        <item x="8"/>
        <item t="default"/>
      </items>
    </pivotField>
    <pivotField axis="axisRow" showAll="0">
      <items count="4">
        <item x="2"/>
        <item x="1"/>
        <item x="0"/>
        <item t="default"/>
      </items>
    </pivotField>
    <pivotField dataField="1" numFmtId="165" showAll="0"/>
    <pivotField dataField="1" numFmtId="165" showAll="0"/>
    <pivotField dataField="1" numFmtId="165" showAll="0"/>
    <pivotField name="Month-Year" showAll="0">
      <items count="3">
        <item n="January 2019" x="0"/>
        <item n="February 2019" x="1"/>
        <item t="default"/>
      </items>
    </pivotField>
  </pivotFields>
  <rowFields count="2">
    <field x="4"/>
    <field x="3"/>
  </rowFields>
  <rowItems count="14">
    <i>
      <x/>
    </i>
    <i r="1">
      <x v="1"/>
    </i>
    <i r="1">
      <x v="2"/>
    </i>
    <i r="1">
      <x v="8"/>
    </i>
    <i>
      <x v="1"/>
    </i>
    <i r="1">
      <x v="4"/>
    </i>
    <i r="1">
      <x v="5"/>
    </i>
    <i r="1">
      <x v="6"/>
    </i>
    <i r="1">
      <x v="9"/>
    </i>
    <i>
      <x v="2"/>
    </i>
    <i r="1">
      <x/>
    </i>
    <i r="1">
      <x v="3"/>
    </i>
    <i r="1"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Unit Price" fld="5" baseField="0" baseItem="0"/>
    <dataField name="Sum of Units Sold" fld="6" baseField="0" baseItem="0"/>
    <dataField name="Sum of Total Value" fld="7" baseField="0" baseItem="0"/>
  </dataFields>
  <pivotTableStyleInfo name="PivotStyleLight19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3" minRefreshableVersion="3" showCalcMbrs="0" itemPrintTitles="1" createdVersion="3" indent="0" outline="1" outlineData="1" multipleFieldFilters="0" chartFormat="1">
  <location ref="B38:D50" firstHeaderRow="1" firstDataRow="2" firstDataCol="1" rowPageCount="1" colPageCount="1"/>
  <pivotFields count="10">
    <pivotField showAll="0"/>
    <pivotField numFmtId="14" showAll="0">
      <items count="10">
        <item x="4"/>
        <item x="7"/>
        <item x="6"/>
        <item x="3"/>
        <item x="0"/>
        <item x="2"/>
        <item x="8"/>
        <item x="1"/>
        <item x="5"/>
        <item t="default"/>
      </items>
    </pivotField>
    <pivotField showAll="0"/>
    <pivotField axis="axisRow" showAll="0">
      <items count="11">
        <item x="7"/>
        <item x="3"/>
        <item x="4"/>
        <item x="0"/>
        <item x="6"/>
        <item x="9"/>
        <item x="2"/>
        <item x="1"/>
        <item x="5"/>
        <item x="8"/>
        <item t="default"/>
      </items>
    </pivotField>
    <pivotField name="Inflow per Product" axis="axisPage" multipleItemSelectionAllowed="1" showAll="0">
      <items count="4">
        <item x="2"/>
        <item x="1"/>
        <item x="0"/>
        <item t="default"/>
      </items>
    </pivotField>
    <pivotField dataField="1" showAll="0"/>
    <pivotField showAll="0"/>
    <pivotField dataField="1" numFmtId="165" showAll="0"/>
    <pivotField showAll="0" defaultSubtotal="0">
      <items count="3">
        <item x="0"/>
        <item x="1"/>
        <item x="2"/>
      </items>
    </pivotField>
    <pivotField dragToRow="0" dragToCol="0" dragToPage="0" showAll="0" defaultSubtota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Sum of Unit Price" fld="5" baseField="0" baseItem="0"/>
    <dataField name="Sum of Total Value" fld="7" baseField="0" baseItem="0"/>
  </dataFields>
  <formats count="9">
    <format dxfId="11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11">
      <pivotArea dataOnly="0" labelOnly="1" outline="0" fieldPosition="0">
        <references count="1">
          <reference field="4" count="0"/>
        </references>
      </pivotArea>
    </format>
    <format dxfId="110">
      <pivotArea field="-2" type="button" dataOnly="0" labelOnly="1" outline="0" axis="axisCol" fieldPosition="0"/>
    </format>
    <format dxfId="10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">
      <pivotArea field="4" type="button" dataOnly="0" labelOnly="1" outline="0" axis="axisPage" fieldPosition="0"/>
    </format>
    <format dxfId="9">
      <pivotArea type="origin" dataOnly="0" labelOnly="1" outline="0" fieldPosition="0"/>
    </format>
    <format dxfId="7">
      <pivotArea field="3" type="button" dataOnly="0" labelOnly="1" outline="0" axis="axisRow" fieldPosition="0"/>
    </format>
    <format dxfId="5">
      <pivotArea dataOnly="0" labelOnly="1" fieldPosition="0">
        <references count="1">
          <reference field="3" count="0"/>
        </references>
      </pivotArea>
    </format>
    <format dxfId="3">
      <pivotArea dataOnly="0" labelOnly="1" grandRow="1" outline="0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7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3" minRefreshableVersion="3" showCalcMbrs="0" itemPrintTitles="1" createdVersion="3" indent="0" outline="1" outlineData="1" multipleFieldFilters="0" chartFormat="3">
  <location ref="B21:D33" firstHeaderRow="1" firstDataRow="2" firstDataCol="1" rowPageCount="1" colPageCount="1"/>
  <pivotFields count="9">
    <pivotField showAll="0"/>
    <pivotField showAll="0"/>
    <pivotField axis="axisRow" showAll="0">
      <items count="11">
        <item x="7"/>
        <item x="3"/>
        <item x="4"/>
        <item x="0"/>
        <item x="6"/>
        <item x="9"/>
        <item x="2"/>
        <item x="1"/>
        <item x="5"/>
        <item x="8"/>
        <item t="default"/>
      </items>
    </pivotField>
    <pivotField name="Ideal vs. Actual Stock" axis="axisPage" multipleItemSelectionAllowed="1" showAll="0">
      <items count="4">
        <item x="2"/>
        <item x="1"/>
        <item x="0"/>
        <item t="default"/>
      </items>
    </pivotField>
    <pivotField showAll="0"/>
    <pivotField dataField="1" showAll="0"/>
    <pivotField dataField="1" showAll="0"/>
    <pivotField numFmtId="165" showAll="0"/>
    <pivotField dragToRow="0" dragToCol="0" dragToPage="0" showAll="0" defaultSubtota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um of Ideal Stock" fld="5" baseField="0" baseItem="0"/>
    <dataField name="Sum of Available Stock" fld="6" baseField="0" baseItem="0"/>
  </dataFields>
  <formats count="7">
    <format dxfId="118">
      <pivotArea field="3" type="button" dataOnly="0" labelOnly="1" outline="0" axis="axisPage" fieldPosition="0"/>
    </format>
    <format dxfId="117">
      <pivotArea dataOnly="0" labelOnly="1" outline="0" fieldPosition="0">
        <references count="1">
          <reference field="3" count="0"/>
        </references>
      </pivotArea>
    </format>
    <format dxfId="116">
      <pivotArea field="3" type="button" dataOnly="0" labelOnly="1" outline="0" axis="axisPage" fieldPosition="0"/>
    </format>
    <format dxfId="115">
      <pivotArea dataOnly="0" labelOnly="1" outline="0" fieldPosition="0">
        <references count="1">
          <reference field="3" count="0"/>
        </references>
      </pivotArea>
    </format>
    <format dxfId="114">
      <pivotArea field="3" type="button" dataOnly="0" labelOnly="1" outline="0" axis="axisPage" fieldPosition="0"/>
    </format>
    <format dxfId="113">
      <pivotArea dataOnly="0" labelOnly="1" outline="0" fieldPosition="0">
        <references count="1">
          <reference field="3" count="0"/>
        </references>
      </pivotArea>
    </format>
    <format dxfId="22">
      <pivotArea field="3" type="button" dataOnly="0" labelOnly="1" outline="0" axis="axisPage" fieldPosition="0"/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1"/>
          </reference>
          <reference field="2" count="1" selected="0">
            <x v="4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3" minRefreshableVersion="3" showCalcMbrs="0" itemPrintTitles="1" createdVersion="3" indent="0" outline="1" outlineData="1" multipleFieldFilters="0" chartFormat="3">
  <location ref="B5:D17" firstHeaderRow="1" firstDataRow="2" firstDataCol="1" rowPageCount="1" colPageCount="1"/>
  <pivotFields count="9">
    <pivotField showAll="0"/>
    <pivotField showAll="0"/>
    <pivotField axis="axisRow" showAll="0">
      <items count="11">
        <item x="7"/>
        <item x="3"/>
        <item x="4"/>
        <item x="0"/>
        <item x="6"/>
        <item x="9"/>
        <item x="2"/>
        <item x="1"/>
        <item x="5"/>
        <item x="8"/>
        <item t="default"/>
      </items>
    </pivotField>
    <pivotField name="Price vs. Stock Value" axis="axisPage" multipleItemSelectionAllowed="1" showAll="0">
      <items count="4">
        <item x="2"/>
        <item x="1"/>
        <item x="0"/>
        <item t="default"/>
      </items>
    </pivotField>
    <pivotField dataField="1" showAll="0"/>
    <pivotField showAll="0"/>
    <pivotField showAll="0"/>
    <pivotField dataField="1" numFmtId="165" showAll="0"/>
    <pivotField dragToRow="0" dragToCol="0" dragToPage="0" showAll="0" defaultSubtota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um of Unit Price" fld="4" baseField="0" baseItem="0"/>
    <dataField name="Sum of Available Stock Value" fld="7" baseField="0" baseItem="0"/>
  </dataFields>
  <formats count="19">
    <format dxfId="9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96">
      <pivotArea field="3" type="button" dataOnly="0" labelOnly="1" outline="0" axis="axisPage" fieldPosition="0"/>
    </format>
    <format dxfId="97">
      <pivotArea dataOnly="0" labelOnly="1" outline="0" fieldPosition="0">
        <references count="1">
          <reference field="3" count="0"/>
        </references>
      </pivotArea>
    </format>
    <format dxfId="98">
      <pivotArea type="origin" dataOnly="0" labelOnly="1" outline="0" fieldPosition="0"/>
    </format>
    <format dxfId="99">
      <pivotArea field="2" type="button" dataOnly="0" labelOnly="1" outline="0" axis="axisRow" fieldPosition="0"/>
    </format>
    <format dxfId="100">
      <pivotArea field="-2" type="button" dataOnly="0" labelOnly="1" outline="0" axis="axisCol" fieldPosition="0"/>
    </format>
    <format dxfId="101">
      <pivotArea dataOnly="0" labelOnly="1" fieldPosition="0">
        <references count="1">
          <reference field="2" count="3">
            <x v="1"/>
            <x v="2"/>
            <x v="8"/>
          </reference>
        </references>
      </pivotArea>
    </format>
    <format dxfId="102">
      <pivotArea dataOnly="0" labelOnly="1" grandRow="1" outline="0" fieldPosition="0"/>
    </format>
    <format dxfId="10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05">
      <pivotArea dataOnly="0" labelOnly="1" outline="0" fieldPosition="0">
        <references count="1">
          <reference field="3" count="0"/>
        </references>
      </pivotArea>
    </format>
    <format dxfId="106">
      <pivotArea field="-2" type="button" dataOnly="0" labelOnly="1" outline="0" axis="axisCol" fieldPosition="0"/>
    </format>
    <format dxfId="10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8">
      <pivotArea type="all" dataOnly="0" outline="0" fieldPosition="0"/>
    </format>
    <format dxfId="21">
      <pivotArea field="3" type="button" dataOnly="0" labelOnly="1" outline="0" axis="axisPage" fieldPosition="0"/>
    </format>
    <format dxfId="19">
      <pivotArea type="origin" dataOnly="0" labelOnly="1" outline="0" fieldPosition="0"/>
    </format>
    <format dxfId="17">
      <pivotArea field="2" type="button" dataOnly="0" labelOnly="1" outline="0" axis="axisRow" fieldPosition="0"/>
    </format>
    <format dxfId="15">
      <pivotArea dataOnly="0" labelOnly="1" fieldPosition="0">
        <references count="1">
          <reference field="2" count="0"/>
        </references>
      </pivotArea>
    </format>
    <format dxfId="13">
      <pivotArea dataOnly="0" labelOnly="1" grandRow="1" outline="0" fieldPosition="0"/>
    </format>
  </format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PivotTable7" cacheId="4" applyNumberFormats="0" applyBorderFormats="0" applyFontFormats="0" applyPatternFormats="0" applyAlignmentFormats="0" applyWidthHeightFormats="1" dataCaption="Values" updatedVersion="3" minRefreshableVersion="3" showCalcMbrs="0" itemPrintTitles="1" createdVersion="3" indent="0" outline="1" outlineData="1" multipleFieldFilters="0" chartFormat="2">
  <location ref="B80:E84" firstHeaderRow="1" firstDataRow="2" firstDataCol="1" rowPageCount="1" colPageCount="1"/>
  <pivotFields count="9">
    <pivotField showAll="0"/>
    <pivotField numFmtId="14" showAll="0">
      <items count="18">
        <item x="5"/>
        <item x="8"/>
        <item x="9"/>
        <item x="12"/>
        <item x="4"/>
        <item x="0"/>
        <item x="2"/>
        <item x="3"/>
        <item x="16"/>
        <item x="10"/>
        <item x="14"/>
        <item x="15"/>
        <item x="6"/>
        <item x="1"/>
        <item x="13"/>
        <item x="7"/>
        <item x="11"/>
        <item t="default"/>
      </items>
    </pivotField>
    <pivotField showAll="0"/>
    <pivotField showAll="0">
      <items count="11">
        <item x="7"/>
        <item x="3"/>
        <item x="4"/>
        <item x="0"/>
        <item x="6"/>
        <item x="9"/>
        <item x="2"/>
        <item x="1"/>
        <item x="5"/>
        <item x="8"/>
        <item t="default"/>
      </items>
    </pivotField>
    <pivotField name="Outflow per Month" axis="axisPage" multipleItemSelectionAllowed="1" showAll="0">
      <items count="4">
        <item x="2"/>
        <item x="1"/>
        <item x="0"/>
        <item t="default"/>
      </items>
    </pivotField>
    <pivotField dataField="1" numFmtId="165" showAll="0"/>
    <pivotField dataField="1" numFmtId="165" showAll="0"/>
    <pivotField dataField="1" numFmtId="165" showAll="0"/>
    <pivotField name="Month-Year" axis="axisRow" showAll="0">
      <items count="3">
        <item n="January 2019" sd="0" x="0"/>
        <item n="February 2019" sd="0" x="1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4" hier="-1"/>
  </pageFields>
  <dataFields count="3">
    <dataField name="Sum of Unit Price" fld="5" baseField="0" baseItem="0"/>
    <dataField name="Sum of Units Sold" fld="6" baseField="0" baseItem="0"/>
    <dataField name="Sum of Total Value" fld="7" baseField="0" baseItem="0"/>
  </dataFields>
  <chartFormats count="4"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3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PivotTable6" cacheId="4" applyNumberFormats="0" applyBorderFormats="0" applyFontFormats="0" applyPatternFormats="0" applyAlignmentFormats="0" applyWidthHeightFormats="1" dataCaption="Values" updatedVersion="3" minRefreshableVersion="3" showCalcMbrs="0" itemPrintTitles="1" createdVersion="3" indent="0" outline="1" outlineData="1" multipleFieldFilters="0" chartFormat="2">
  <location ref="B64:D76" firstHeaderRow="1" firstDataRow="2" firstDataCol="1" rowPageCount="1" colPageCount="1"/>
  <pivotFields count="9">
    <pivotField showAll="0"/>
    <pivotField numFmtId="14" showAll="0">
      <items count="18">
        <item x="5"/>
        <item x="8"/>
        <item x="9"/>
        <item x="12"/>
        <item x="4"/>
        <item x="0"/>
        <item x="2"/>
        <item x="3"/>
        <item x="16"/>
        <item x="10"/>
        <item x="14"/>
        <item x="15"/>
        <item x="6"/>
        <item x="1"/>
        <item x="13"/>
        <item x="7"/>
        <item x="11"/>
        <item t="default"/>
      </items>
    </pivotField>
    <pivotField showAll="0"/>
    <pivotField axis="axisRow" showAll="0">
      <items count="11">
        <item x="7"/>
        <item x="3"/>
        <item x="4"/>
        <item x="0"/>
        <item x="6"/>
        <item x="9"/>
        <item x="2"/>
        <item x="1"/>
        <item x="5"/>
        <item x="8"/>
        <item t="default"/>
      </items>
    </pivotField>
    <pivotField name="Outflow per Product" axis="axisPage" multipleItemSelectionAllowed="1" showAll="0">
      <items count="4">
        <item x="2"/>
        <item x="1"/>
        <item x="0"/>
        <item t="default"/>
      </items>
    </pivotField>
    <pivotField dataField="1" numFmtId="165" showAll="0"/>
    <pivotField numFmtId="165" showAll="0"/>
    <pivotField dataField="1" numFmtId="165" showAll="0"/>
    <pivotField showAll="0" defaultSubtotal="0">
      <items count="2">
        <item x="0"/>
        <item x="1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Sum of Unit Price" fld="5" baseField="0" baseItem="0"/>
    <dataField name="Sum of Total Value" fld="7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3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missingCaption="0" updatedVersion="3" minRefreshableVersion="3" showCalcMbrs="0" itemPrintTitles="1" createdVersion="3" indent="0" outline="1" outlineData="1" multipleFieldFilters="0" chartFormat="1">
  <location ref="B54:E59" firstHeaderRow="1" firstDataRow="2" firstDataCol="1" rowPageCount="1" colPageCount="1"/>
  <pivotFields count="10">
    <pivotField showAll="0"/>
    <pivotField numFmtId="14">
      <items count="10">
        <item x="4"/>
        <item x="7"/>
        <item x="6"/>
        <item x="3"/>
        <item x="0"/>
        <item x="2"/>
        <item x="8"/>
        <item x="1"/>
        <item x="5"/>
        <item t="default"/>
      </items>
    </pivotField>
    <pivotField showAll="0"/>
    <pivotField showAll="0"/>
    <pivotField name="Inflow  per Month" axis="axisPage" multipleItemSelectionAllowed="1" showAll="0">
      <items count="4">
        <item x="2"/>
        <item x="1"/>
        <item x="0"/>
        <item t="default"/>
      </items>
    </pivotField>
    <pivotField dataField="1" showAll="0"/>
    <pivotField dataField="1" showAll="0"/>
    <pivotField dataField="1" numFmtId="165" showAll="0"/>
    <pivotField name="Months" axis="axisRow">
      <items count="4">
        <item n="December 2018" x="0"/>
        <item n="January 2019" x="1"/>
        <item n="February 2018" x="2"/>
        <item t="default"/>
      </items>
    </pivotField>
    <pivotField dragToRow="0" dragToCol="0" dragToPage="0"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4" hier="-1"/>
  </pageFields>
  <dataFields count="3">
    <dataField name="Sum of Unit Price" fld="5" baseField="0" baseItem="0"/>
    <dataField name="Sum of Units Received" fld="6" baseField="0" baseItem="0"/>
    <dataField name="Sum of Total Value" fld="7" baseField="0" baseItem="0"/>
  </dataFields>
  <formats count="2">
    <format dxfId="90">
      <pivotArea dataOnly="0" labelOnly="1" outline="0" fieldPosition="0">
        <references count="1">
          <reference field="4" count="1">
            <x v="0"/>
          </reference>
        </references>
      </pivotArea>
    </format>
    <format dxfId="1">
      <pivotArea field="4" type="button" dataOnly="0" labelOnly="1" outline="0" axis="axisPage" fieldPosition="0"/>
    </format>
  </formats>
  <chartFormats count="3"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7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7.xml"/><Relationship Id="rId7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ivotTable" Target="../pivotTables/pivotTable10.xml"/><Relationship Id="rId5" Type="http://schemas.openxmlformats.org/officeDocument/2006/relationships/pivotTable" Target="../pivotTables/pivotTable9.xml"/><Relationship Id="rId10" Type="http://schemas.openxmlformats.org/officeDocument/2006/relationships/comments" Target="../comments1.xml"/><Relationship Id="rId4" Type="http://schemas.openxmlformats.org/officeDocument/2006/relationships/pivotTable" Target="../pivotTables/pivotTable8.xm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4"/>
  </sheetPr>
  <dimension ref="A1:H109"/>
  <sheetViews>
    <sheetView showGridLines="0" tabSelected="1" workbookViewId="0">
      <selection activeCell="A55" sqref="A55:A56"/>
    </sheetView>
  </sheetViews>
  <sheetFormatPr defaultColWidth="14.42578125" defaultRowHeight="15" customHeight="1"/>
  <cols>
    <col min="1" max="1" width="25.7109375" customWidth="1"/>
    <col min="2" max="8" width="20.7109375" customWidth="1"/>
    <col min="9" max="9" width="18.28515625" customWidth="1"/>
    <col min="10" max="10" width="15.28515625" customWidth="1"/>
    <col min="11" max="11" width="27.140625" customWidth="1"/>
    <col min="12" max="12" width="4" customWidth="1"/>
    <col min="13" max="13" width="5" customWidth="1"/>
    <col min="14" max="14" width="4" customWidth="1"/>
    <col min="15" max="15" width="5" customWidth="1"/>
    <col min="16" max="16" width="4" customWidth="1"/>
    <col min="17" max="17" width="5" customWidth="1"/>
    <col min="18" max="18" width="4" customWidth="1"/>
    <col min="19" max="19" width="5" customWidth="1"/>
    <col min="20" max="20" width="6" customWidth="1"/>
    <col min="21" max="21" width="11.28515625" customWidth="1"/>
  </cols>
  <sheetData>
    <row r="1" spans="1:8" ht="3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</row>
    <row r="2" spans="1:8">
      <c r="A2" s="7">
        <v>1</v>
      </c>
      <c r="B2" s="8" t="s">
        <v>8</v>
      </c>
      <c r="C2" s="17" t="s">
        <v>9</v>
      </c>
      <c r="D2" s="8" t="s">
        <v>10</v>
      </c>
      <c r="E2" s="9">
        <v>10</v>
      </c>
      <c r="F2" s="9">
        <v>250</v>
      </c>
      <c r="G2" s="9">
        <v>4</v>
      </c>
      <c r="H2" s="10">
        <f>'Product Master'!$G2*'Product Master'!$E2</f>
        <v>40</v>
      </c>
    </row>
    <row r="3" spans="1:8">
      <c r="A3" s="7">
        <v>2</v>
      </c>
      <c r="B3" s="8" t="s">
        <v>11</v>
      </c>
      <c r="C3" s="8" t="s">
        <v>12</v>
      </c>
      <c r="D3" s="8" t="s">
        <v>10</v>
      </c>
      <c r="E3" s="9">
        <v>25</v>
      </c>
      <c r="F3" s="9">
        <v>300</v>
      </c>
      <c r="G3" s="9">
        <v>6</v>
      </c>
      <c r="H3" s="10">
        <f>'Product Master'!$G3*'Product Master'!$E3</f>
        <v>150</v>
      </c>
    </row>
    <row r="4" spans="1:8">
      <c r="A4" s="7">
        <v>3</v>
      </c>
      <c r="B4" s="8" t="s">
        <v>13</v>
      </c>
      <c r="C4" s="8" t="s">
        <v>14</v>
      </c>
      <c r="D4" s="8" t="s">
        <v>15</v>
      </c>
      <c r="E4" s="9">
        <v>85</v>
      </c>
      <c r="F4" s="9">
        <v>50</v>
      </c>
      <c r="G4" s="9">
        <v>29</v>
      </c>
      <c r="H4" s="10">
        <f>'Product Master'!$G4*'Product Master'!$E4</f>
        <v>2465</v>
      </c>
    </row>
    <row r="5" spans="1:8">
      <c r="A5" s="7">
        <v>4</v>
      </c>
      <c r="B5" s="8" t="s">
        <v>16</v>
      </c>
      <c r="C5" s="8" t="s">
        <v>17</v>
      </c>
      <c r="D5" s="8" t="s">
        <v>18</v>
      </c>
      <c r="E5" s="9">
        <v>125</v>
      </c>
      <c r="F5" s="9">
        <v>50</v>
      </c>
      <c r="G5" s="9">
        <v>3</v>
      </c>
      <c r="H5" s="10">
        <f>'Product Master'!$G5*'Product Master'!$E5</f>
        <v>375</v>
      </c>
    </row>
    <row r="6" spans="1:8">
      <c r="A6" s="7">
        <v>5</v>
      </c>
      <c r="B6" s="8" t="s">
        <v>19</v>
      </c>
      <c r="C6" s="8" t="s">
        <v>20</v>
      </c>
      <c r="D6" s="8" t="s">
        <v>18</v>
      </c>
      <c r="E6" s="9">
        <v>500</v>
      </c>
      <c r="F6" s="9">
        <v>25</v>
      </c>
      <c r="G6" s="9">
        <v>7</v>
      </c>
      <c r="H6" s="10">
        <f>'Product Master'!$G6*'Product Master'!$E6</f>
        <v>3500</v>
      </c>
    </row>
    <row r="7" spans="1:8">
      <c r="A7" s="7">
        <v>6</v>
      </c>
      <c r="B7" s="8" t="s">
        <v>21</v>
      </c>
      <c r="C7" s="8" t="s">
        <v>22</v>
      </c>
      <c r="D7" s="8" t="s">
        <v>18</v>
      </c>
      <c r="E7" s="9">
        <v>4500</v>
      </c>
      <c r="F7" s="9">
        <v>10</v>
      </c>
      <c r="G7" s="9">
        <v>4</v>
      </c>
      <c r="H7" s="10">
        <f>'Product Master'!$G7*'Product Master'!$E7</f>
        <v>18000</v>
      </c>
    </row>
    <row r="8" spans="1:8">
      <c r="A8" s="7">
        <v>7</v>
      </c>
      <c r="B8" s="8" t="s">
        <v>23</v>
      </c>
      <c r="C8" s="8" t="s">
        <v>24</v>
      </c>
      <c r="D8" s="8" t="s">
        <v>15</v>
      </c>
      <c r="E8" s="9">
        <v>60</v>
      </c>
      <c r="F8" s="9">
        <v>150</v>
      </c>
      <c r="G8" s="9">
        <v>19</v>
      </c>
      <c r="H8" s="10">
        <f>'Product Master'!$G8*'Product Master'!$E8</f>
        <v>1140</v>
      </c>
    </row>
    <row r="9" spans="1:8">
      <c r="A9" s="7">
        <v>8</v>
      </c>
      <c r="B9" s="8" t="s">
        <v>25</v>
      </c>
      <c r="C9" s="8" t="s">
        <v>26</v>
      </c>
      <c r="D9" s="8" t="s">
        <v>10</v>
      </c>
      <c r="E9" s="9">
        <v>40</v>
      </c>
      <c r="F9" s="9">
        <v>250</v>
      </c>
      <c r="G9" s="9">
        <v>156</v>
      </c>
      <c r="H9" s="10">
        <f>'Product Master'!$G9*'Product Master'!$E9</f>
        <v>6240</v>
      </c>
    </row>
    <row r="10" spans="1:8">
      <c r="A10" s="7">
        <v>9</v>
      </c>
      <c r="B10" s="8" t="s">
        <v>27</v>
      </c>
      <c r="C10" s="8" t="s">
        <v>28</v>
      </c>
      <c r="D10" s="8" t="s">
        <v>15</v>
      </c>
      <c r="E10" s="9">
        <v>80</v>
      </c>
      <c r="F10" s="9">
        <v>35</v>
      </c>
      <c r="G10" s="9">
        <v>12</v>
      </c>
      <c r="H10" s="10">
        <f>'Product Master'!$G10*'Product Master'!$E10</f>
        <v>960</v>
      </c>
    </row>
    <row r="11" spans="1:8">
      <c r="A11" s="54">
        <v>10</v>
      </c>
      <c r="B11" s="55" t="s">
        <v>29</v>
      </c>
      <c r="C11" s="55" t="s">
        <v>30</v>
      </c>
      <c r="D11" s="55" t="s">
        <v>15</v>
      </c>
      <c r="E11" s="52">
        <v>50</v>
      </c>
      <c r="F11" s="9">
        <v>25</v>
      </c>
      <c r="G11" s="9">
        <v>12</v>
      </c>
      <c r="H11" s="10">
        <f>'Product Master'!$G11*'Product Master'!$E11</f>
        <v>600</v>
      </c>
    </row>
    <row r="12" spans="1:8">
      <c r="A12" s="37"/>
      <c r="B12" s="37"/>
      <c r="C12" s="37"/>
      <c r="D12" s="37"/>
      <c r="E12" s="38"/>
      <c r="F12" s="38"/>
      <c r="G12" s="38"/>
      <c r="H12" s="39"/>
    </row>
    <row r="13" spans="1:8">
      <c r="C13" s="37"/>
      <c r="D13" s="37"/>
      <c r="E13" s="38"/>
      <c r="F13" s="38"/>
      <c r="G13" s="38"/>
      <c r="H13" s="39"/>
    </row>
    <row r="14" spans="1:8">
      <c r="A14" s="67" t="s">
        <v>79</v>
      </c>
    </row>
    <row r="15" spans="1:8">
      <c r="A15" s="18" t="s">
        <v>36</v>
      </c>
      <c r="B15" t="s">
        <v>40</v>
      </c>
    </row>
    <row r="16" spans="1:8" ht="15" customHeight="1">
      <c r="A16" s="20" t="s">
        <v>18</v>
      </c>
      <c r="B16" s="21">
        <v>0.65357036151777714</v>
      </c>
    </row>
    <row r="17" spans="1:7" ht="15" customHeight="1">
      <c r="A17" s="20" t="s">
        <v>15</v>
      </c>
      <c r="B17" s="21">
        <v>0.15431729907379743</v>
      </c>
    </row>
    <row r="18" spans="1:7" ht="15" customHeight="1">
      <c r="A18" s="20" t="s">
        <v>10</v>
      </c>
      <c r="B18" s="21">
        <v>0.19211233940842545</v>
      </c>
    </row>
    <row r="19" spans="1:7" ht="15" customHeight="1">
      <c r="A19" s="20" t="s">
        <v>35</v>
      </c>
      <c r="B19" s="21">
        <v>1</v>
      </c>
    </row>
    <row r="20" spans="1:7" ht="15" customHeight="1">
      <c r="A20" s="20"/>
      <c r="B20" s="21"/>
    </row>
    <row r="21" spans="1:7" ht="15" customHeight="1">
      <c r="A21" s="20"/>
      <c r="B21" s="21"/>
    </row>
    <row r="23" spans="1:7">
      <c r="B23" s="18" t="s">
        <v>38</v>
      </c>
    </row>
    <row r="24" spans="1:7">
      <c r="A24" s="18" t="s">
        <v>36</v>
      </c>
      <c r="B24" t="s">
        <v>47</v>
      </c>
      <c r="C24" t="s">
        <v>37</v>
      </c>
      <c r="D24" t="s">
        <v>39</v>
      </c>
      <c r="E24" t="s">
        <v>40</v>
      </c>
      <c r="G24" s="27"/>
    </row>
    <row r="25" spans="1:7" ht="15" customHeight="1">
      <c r="A25" s="20" t="s">
        <v>18</v>
      </c>
      <c r="B25" s="19">
        <v>5125</v>
      </c>
      <c r="C25" s="19">
        <v>85</v>
      </c>
      <c r="D25" s="19">
        <v>14</v>
      </c>
      <c r="E25" s="19">
        <v>21875</v>
      </c>
      <c r="G25" s="27"/>
    </row>
    <row r="26" spans="1:7" ht="15" customHeight="1">
      <c r="A26" s="26" t="s">
        <v>17</v>
      </c>
      <c r="B26" s="19">
        <v>125</v>
      </c>
      <c r="C26" s="19">
        <v>50</v>
      </c>
      <c r="D26" s="19">
        <v>3</v>
      </c>
      <c r="E26" s="19">
        <v>375</v>
      </c>
    </row>
    <row r="27" spans="1:7" ht="15" customHeight="1">
      <c r="A27" s="26" t="s">
        <v>20</v>
      </c>
      <c r="B27" s="19">
        <v>500</v>
      </c>
      <c r="C27" s="19">
        <v>25</v>
      </c>
      <c r="D27" s="19">
        <v>7</v>
      </c>
      <c r="E27" s="19">
        <v>3500</v>
      </c>
    </row>
    <row r="28" spans="1:7" ht="15" customHeight="1">
      <c r="A28" s="26" t="s">
        <v>22</v>
      </c>
      <c r="B28" s="19">
        <v>4500</v>
      </c>
      <c r="C28" s="19">
        <v>10</v>
      </c>
      <c r="D28" s="19">
        <v>4</v>
      </c>
      <c r="E28" s="19">
        <v>18000</v>
      </c>
    </row>
    <row r="29" spans="1:7" ht="15" customHeight="1">
      <c r="A29" s="20" t="s">
        <v>15</v>
      </c>
      <c r="B29" s="19">
        <v>275</v>
      </c>
      <c r="C29" s="19">
        <v>260</v>
      </c>
      <c r="D29" s="19">
        <v>72</v>
      </c>
      <c r="E29" s="19">
        <v>5165</v>
      </c>
    </row>
    <row r="30" spans="1:7" ht="15" customHeight="1">
      <c r="A30" s="26" t="s">
        <v>24</v>
      </c>
      <c r="B30" s="19">
        <v>60</v>
      </c>
      <c r="C30" s="19">
        <v>150</v>
      </c>
      <c r="D30" s="19">
        <v>19</v>
      </c>
      <c r="E30" s="19">
        <v>1140</v>
      </c>
    </row>
    <row r="31" spans="1:7" ht="15.75" customHeight="1">
      <c r="A31" s="26" t="s">
        <v>30</v>
      </c>
      <c r="B31" s="19">
        <v>50</v>
      </c>
      <c r="C31" s="19">
        <v>25</v>
      </c>
      <c r="D31" s="19">
        <v>12</v>
      </c>
      <c r="E31" s="19">
        <v>600</v>
      </c>
    </row>
    <row r="32" spans="1:7" ht="15.75" customHeight="1">
      <c r="A32" s="26" t="s">
        <v>14</v>
      </c>
      <c r="B32" s="19">
        <v>85</v>
      </c>
      <c r="C32" s="19">
        <v>50</v>
      </c>
      <c r="D32" s="19">
        <v>29</v>
      </c>
      <c r="E32" s="19">
        <v>2465</v>
      </c>
    </row>
    <row r="33" spans="1:6" ht="15.75" customHeight="1">
      <c r="A33" s="26" t="s">
        <v>28</v>
      </c>
      <c r="B33" s="19">
        <v>80</v>
      </c>
      <c r="C33" s="19">
        <v>35</v>
      </c>
      <c r="D33" s="19">
        <v>12</v>
      </c>
      <c r="E33" s="19">
        <v>960</v>
      </c>
    </row>
    <row r="34" spans="1:6" ht="15.75" customHeight="1">
      <c r="A34" s="20" t="s">
        <v>10</v>
      </c>
      <c r="B34" s="19">
        <v>75</v>
      </c>
      <c r="C34" s="19">
        <v>800</v>
      </c>
      <c r="D34" s="19">
        <v>166</v>
      </c>
      <c r="E34" s="19">
        <v>6430</v>
      </c>
    </row>
    <row r="35" spans="1:6" ht="15.75" customHeight="1">
      <c r="A35" s="26" t="s">
        <v>26</v>
      </c>
      <c r="B35" s="19">
        <v>40</v>
      </c>
      <c r="C35" s="19">
        <v>250</v>
      </c>
      <c r="D35" s="19">
        <v>156</v>
      </c>
      <c r="E35" s="19">
        <v>6240</v>
      </c>
    </row>
    <row r="36" spans="1:6" ht="15.75" customHeight="1">
      <c r="A36" s="26" t="s">
        <v>9</v>
      </c>
      <c r="B36" s="19">
        <v>10</v>
      </c>
      <c r="C36" s="19">
        <v>250</v>
      </c>
      <c r="D36" s="19">
        <v>4</v>
      </c>
      <c r="E36" s="19">
        <v>40</v>
      </c>
    </row>
    <row r="37" spans="1:6" ht="15.75" customHeight="1">
      <c r="A37" s="26" t="s">
        <v>12</v>
      </c>
      <c r="B37" s="19">
        <v>25</v>
      </c>
      <c r="C37" s="19">
        <v>300</v>
      </c>
      <c r="D37" s="19">
        <v>6</v>
      </c>
      <c r="E37" s="19">
        <v>150</v>
      </c>
    </row>
    <row r="38" spans="1:6" ht="15.75" customHeight="1">
      <c r="A38" s="20" t="s">
        <v>35</v>
      </c>
      <c r="B38" s="19">
        <v>5475</v>
      </c>
      <c r="C38" s="19">
        <v>1145</v>
      </c>
      <c r="D38" s="19">
        <v>252</v>
      </c>
      <c r="E38" s="19">
        <v>33470</v>
      </c>
      <c r="F38" s="19"/>
    </row>
    <row r="39" spans="1:6" ht="15.75" customHeight="1">
      <c r="A39" s="20"/>
      <c r="B39" s="19"/>
      <c r="C39" s="19"/>
      <c r="D39" s="19"/>
      <c r="E39" s="19"/>
      <c r="F39" s="19"/>
    </row>
    <row r="40" spans="1:6" ht="15.75" customHeight="1">
      <c r="A40" s="62" t="s">
        <v>57</v>
      </c>
      <c r="B40" s="19"/>
      <c r="C40" s="19"/>
      <c r="D40" s="19"/>
      <c r="E40" s="19"/>
      <c r="F40" s="19"/>
    </row>
    <row r="41" spans="1:6" ht="15.75" customHeight="1">
      <c r="A41" s="63" t="s">
        <v>60</v>
      </c>
      <c r="B41" s="49" t="s">
        <v>56</v>
      </c>
      <c r="C41" s="49" t="s">
        <v>3</v>
      </c>
    </row>
    <row r="42" spans="1:6" ht="15.75" customHeight="1">
      <c r="A42" s="15">
        <f>GETPIVOTDATA("Sum of Available Stock Value",$A$23,"Product Category","Home Care")</f>
        <v>21875</v>
      </c>
      <c r="B42" s="15">
        <f>$C25-$D25</f>
        <v>71</v>
      </c>
      <c r="C42" s="25" t="s">
        <v>18</v>
      </c>
    </row>
    <row r="43" spans="1:6" ht="15.75" customHeight="1">
      <c r="A43" s="15">
        <f>GETPIVOTDATA("Sum of Available Stock Value",$A$23,"Product Category","Kitchen Items")</f>
        <v>5165</v>
      </c>
      <c r="B43" s="15">
        <f>$C29-$D29</f>
        <v>188</v>
      </c>
      <c r="C43" s="25" t="s">
        <v>15</v>
      </c>
    </row>
    <row r="44" spans="1:6" ht="15.75" customHeight="1">
      <c r="A44" s="15">
        <f>GETPIVOTDATA("Sum of Available Stock Value",$A$23,"Product Category","Toiletories")</f>
        <v>6430</v>
      </c>
      <c r="B44" s="15">
        <f>$C34-$D34</f>
        <v>634</v>
      </c>
      <c r="C44" s="25" t="s">
        <v>55</v>
      </c>
    </row>
    <row r="45" spans="1:6" ht="15.75" customHeight="1">
      <c r="A45" s="48">
        <f>$A$42+$A$43</f>
        <v>27040</v>
      </c>
      <c r="B45" s="15">
        <f>B42+B43</f>
        <v>259</v>
      </c>
      <c r="C45" s="25" t="s">
        <v>75</v>
      </c>
    </row>
    <row r="46" spans="1:6" ht="15.75" customHeight="1">
      <c r="A46" s="48">
        <f>$A$43+$A$44</f>
        <v>11595</v>
      </c>
      <c r="B46" s="48">
        <f>B43+B44</f>
        <v>822</v>
      </c>
      <c r="C46" s="25" t="s">
        <v>76</v>
      </c>
    </row>
    <row r="47" spans="1:6" ht="15.75" customHeight="1">
      <c r="A47" s="48">
        <f>$A$44+$A$42</f>
        <v>28305</v>
      </c>
      <c r="B47" s="48">
        <f>B44+B42</f>
        <v>705</v>
      </c>
      <c r="C47" s="25" t="s">
        <v>77</v>
      </c>
    </row>
    <row r="48" spans="1:6" ht="15.75" customHeight="1">
      <c r="A48" s="48">
        <f>GETPIVOTDATA("Sum of Available Stock Value",$A$23)</f>
        <v>33470</v>
      </c>
      <c r="B48" s="48">
        <f>GETPIVOTDATA("Sum of Ideal Stock",$A$23)-GETPIVOTDATA("Sum of Available Stock",$A$23)</f>
        <v>893</v>
      </c>
      <c r="C48" s="25" t="s">
        <v>61</v>
      </c>
    </row>
    <row r="49" spans="1:2" ht="15.75" customHeight="1">
      <c r="A49" s="48"/>
      <c r="B49" s="48"/>
    </row>
    <row r="50" spans="1:2" ht="15.75" customHeight="1">
      <c r="A50" s="58" t="s">
        <v>58</v>
      </c>
    </row>
    <row r="51" spans="1:2" ht="15.75" customHeight="1">
      <c r="A51" s="64" t="str">
        <f>VLOOKUP($B$55,$A$42:$C$48,3,FALSE)</f>
        <v>TOTAL</v>
      </c>
      <c r="B51" s="46" t="s">
        <v>66</v>
      </c>
    </row>
    <row r="52" spans="1:2" ht="15.75" customHeight="1">
      <c r="A52" s="65" t="str">
        <f>VLOOKUP($B$56,$B$42:$C$48,2,FALSE)</f>
        <v>TOTAL</v>
      </c>
      <c r="B52" s="46" t="s">
        <v>67</v>
      </c>
    </row>
    <row r="53" spans="1:2" ht="15.75" customHeight="1">
      <c r="A53" s="48"/>
      <c r="B53" s="46"/>
    </row>
    <row r="54" spans="1:2" ht="15.75" customHeight="1">
      <c r="A54" s="58" t="s">
        <v>59</v>
      </c>
    </row>
    <row r="55" spans="1:2" ht="15.75" customHeight="1">
      <c r="A55" s="68" t="str">
        <f>CONCATENATE($A$51,$B$51)</f>
        <v>TOTAL (Stock Value)</v>
      </c>
      <c r="B55" s="66">
        <f>GETPIVOTDATA("Sum of Available Stock Value",DASHBOARD!$B$5)</f>
        <v>33470</v>
      </c>
    </row>
    <row r="56" spans="1:2" ht="15.75" customHeight="1">
      <c r="A56" s="68" t="str">
        <f>CONCATENATE($A$52,$B$52)</f>
        <v>TOTAL (Required Stock)</v>
      </c>
      <c r="B56" s="66">
        <f>GETPIVOTDATA("Sum of Ideal Stock",DASHBOARD!$B$21)-GETPIVOTDATA("Sum of Available Stock",DASHBOARD!$B$21)</f>
        <v>893</v>
      </c>
    </row>
    <row r="57" spans="1:2" ht="15.75" customHeight="1"/>
    <row r="58" spans="1:2" ht="15.75" customHeight="1"/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spans="1:1" ht="15.75" customHeight="1">
      <c r="A65" s="12"/>
    </row>
    <row r="66" spans="1:1" ht="15.75" customHeight="1">
      <c r="A66" s="12"/>
    </row>
    <row r="67" spans="1:1" ht="15.75" customHeight="1">
      <c r="A67" s="12"/>
    </row>
    <row r="68" spans="1:1" ht="15.75" customHeight="1">
      <c r="A68" s="12"/>
    </row>
    <row r="69" spans="1:1" ht="15.75" customHeight="1">
      <c r="A69" s="12"/>
    </row>
    <row r="70" spans="1:1" ht="15.75" customHeight="1">
      <c r="A70" s="12"/>
    </row>
    <row r="71" spans="1:1" ht="15.75" customHeight="1">
      <c r="A71" s="12"/>
    </row>
    <row r="72" spans="1:1" ht="15.75" customHeight="1">
      <c r="A72" s="12"/>
    </row>
    <row r="73" spans="1:1" ht="15.75" customHeight="1">
      <c r="A73" s="12"/>
    </row>
    <row r="74" spans="1:1" ht="15.75" customHeight="1">
      <c r="A74" s="12"/>
    </row>
    <row r="75" spans="1:1" ht="15.75" customHeight="1">
      <c r="A75" s="12"/>
    </row>
    <row r="76" spans="1:1" ht="15.75" customHeight="1">
      <c r="A76" s="12"/>
    </row>
    <row r="77" spans="1:1" ht="15.75" customHeight="1">
      <c r="A77" s="12"/>
    </row>
    <row r="78" spans="1:1" ht="15.75" customHeight="1">
      <c r="A78" s="12"/>
    </row>
    <row r="79" spans="1:1" ht="15.75" customHeight="1">
      <c r="A79" s="12"/>
    </row>
    <row r="80" spans="1:1" ht="15.75" customHeight="1">
      <c r="A80" s="12"/>
    </row>
    <row r="81" spans="1:1" ht="15.75" customHeight="1">
      <c r="A81" s="12"/>
    </row>
    <row r="82" spans="1:1" ht="15.75" customHeight="1">
      <c r="A82" s="12"/>
    </row>
    <row r="83" spans="1:1" ht="15.75" customHeight="1">
      <c r="A83" s="12"/>
    </row>
    <row r="84" spans="1:1" ht="15.75" customHeight="1">
      <c r="A84" s="12"/>
    </row>
    <row r="85" spans="1:1" ht="15.75" customHeight="1">
      <c r="A85" s="12"/>
    </row>
    <row r="86" spans="1:1" ht="15.75" customHeight="1">
      <c r="A86" s="12"/>
    </row>
    <row r="87" spans="1:1" ht="15.75" customHeight="1">
      <c r="A87" s="12"/>
    </row>
    <row r="88" spans="1:1" ht="15.75" customHeight="1">
      <c r="A88" s="12"/>
    </row>
    <row r="89" spans="1:1" ht="15.75" customHeight="1">
      <c r="A89" s="12"/>
    </row>
    <row r="90" spans="1:1" ht="15.75" customHeight="1">
      <c r="A90" s="12"/>
    </row>
    <row r="91" spans="1:1" ht="15.75" customHeight="1">
      <c r="A91" s="12"/>
    </row>
    <row r="92" spans="1:1" ht="15.75" customHeight="1">
      <c r="A92" s="12"/>
    </row>
    <row r="93" spans="1:1" ht="15.75" customHeight="1">
      <c r="A93" s="12"/>
    </row>
    <row r="94" spans="1:1" ht="15.75" customHeight="1">
      <c r="A94" s="12"/>
    </row>
    <row r="95" spans="1:1" ht="15.75" customHeight="1">
      <c r="A95" s="12"/>
    </row>
    <row r="96" spans="1:1" ht="15.75" customHeight="1">
      <c r="A96" s="12"/>
    </row>
    <row r="97" spans="1:1" ht="15.75" customHeight="1">
      <c r="A97" s="12"/>
    </row>
    <row r="98" spans="1:1" ht="15.75" customHeight="1">
      <c r="A98" s="12"/>
    </row>
    <row r="99" spans="1:1" ht="15.75" customHeight="1">
      <c r="A99" s="12"/>
    </row>
    <row r="100" spans="1:1" ht="15.75" customHeight="1">
      <c r="A100" s="12"/>
    </row>
    <row r="101" spans="1:1" ht="15.75" customHeight="1">
      <c r="A101" s="12"/>
    </row>
    <row r="102" spans="1:1" ht="15.75" customHeight="1">
      <c r="A102" s="12"/>
    </row>
    <row r="103" spans="1:1" ht="15.75" customHeight="1">
      <c r="A103" s="12"/>
    </row>
    <row r="104" spans="1:1" ht="15.75" customHeight="1">
      <c r="A104" s="12"/>
    </row>
    <row r="105" spans="1:1" ht="15.75" customHeight="1">
      <c r="A105" s="12"/>
    </row>
    <row r="106" spans="1:1" ht="15.75" customHeight="1">
      <c r="A106" s="12"/>
    </row>
    <row r="107" spans="1:1" ht="15.75" customHeight="1">
      <c r="A107" s="12"/>
    </row>
    <row r="108" spans="1:1" ht="15.75" customHeight="1">
      <c r="A108" s="12"/>
    </row>
    <row r="109" spans="1:1" ht="15.75" customHeight="1">
      <c r="A109" s="12"/>
    </row>
  </sheetData>
  <pageMargins left="0.7" right="0.7" top="0.75" bottom="0.75" header="0" footer="0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/>
  </sheetPr>
  <dimension ref="A1:I100"/>
  <sheetViews>
    <sheetView showGridLines="0" topLeftCell="A27" workbookViewId="0">
      <selection activeCell="F20" sqref="F20"/>
    </sheetView>
  </sheetViews>
  <sheetFormatPr defaultColWidth="14.42578125" defaultRowHeight="15" customHeight="1"/>
  <cols>
    <col min="1" max="1" width="25.7109375" customWidth="1"/>
    <col min="2" max="8" width="20.7109375" customWidth="1"/>
    <col min="9" max="9" width="26.28515625" customWidth="1"/>
    <col min="10" max="10" width="13.28515625" customWidth="1"/>
    <col min="11" max="11" width="10.5703125" customWidth="1"/>
    <col min="12" max="12" width="13.28515625" customWidth="1"/>
    <col min="13" max="13" width="9.5703125" customWidth="1"/>
    <col min="14" max="14" width="15.85546875" customWidth="1"/>
    <col min="15" max="15" width="19" customWidth="1"/>
    <col min="16" max="16" width="13.28515625" customWidth="1"/>
    <col min="17" max="17" width="16.42578125" customWidth="1"/>
    <col min="18" max="18" width="17.140625" customWidth="1"/>
    <col min="19" max="19" width="20.28515625" bestFit="1" customWidth="1"/>
    <col min="20" max="20" width="16.42578125" bestFit="1" customWidth="1"/>
    <col min="21" max="21" width="19.5703125" customWidth="1"/>
    <col min="22" max="22" width="11.28515625" customWidth="1"/>
  </cols>
  <sheetData>
    <row r="1" spans="1:9">
      <c r="A1" s="1" t="s">
        <v>0</v>
      </c>
      <c r="B1" s="1" t="s">
        <v>31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32</v>
      </c>
      <c r="H1" s="2" t="s">
        <v>33</v>
      </c>
    </row>
    <row r="2" spans="1:9">
      <c r="A2" s="13">
        <v>1</v>
      </c>
      <c r="B2" s="22">
        <v>43489</v>
      </c>
      <c r="C2" s="9" t="s">
        <v>8</v>
      </c>
      <c r="D2" s="9" t="s">
        <v>9</v>
      </c>
      <c r="E2" s="9" t="s">
        <v>10</v>
      </c>
      <c r="F2" s="9">
        <v>10</v>
      </c>
      <c r="G2" s="9">
        <v>250</v>
      </c>
      <c r="H2" s="14">
        <f>'Stock Inflow'!$G2*'Stock Inflow'!$F2</f>
        <v>2500</v>
      </c>
      <c r="I2" s="15"/>
    </row>
    <row r="3" spans="1:9">
      <c r="A3" s="13">
        <v>2</v>
      </c>
      <c r="B3" s="22">
        <v>43505</v>
      </c>
      <c r="C3" s="9" t="s">
        <v>11</v>
      </c>
      <c r="D3" s="9" t="s">
        <v>12</v>
      </c>
      <c r="E3" s="9" t="s">
        <v>10</v>
      </c>
      <c r="F3" s="9">
        <v>25</v>
      </c>
      <c r="G3" s="9">
        <v>300</v>
      </c>
      <c r="H3" s="14">
        <f>'Stock Inflow'!$G3*'Stock Inflow'!$F3</f>
        <v>7500</v>
      </c>
      <c r="I3" s="15"/>
    </row>
    <row r="4" spans="1:9">
      <c r="A4" s="13">
        <v>3</v>
      </c>
      <c r="B4" s="22">
        <v>43493</v>
      </c>
      <c r="C4" s="9" t="s">
        <v>13</v>
      </c>
      <c r="D4" s="9" t="s">
        <v>14</v>
      </c>
      <c r="E4" s="9" t="s">
        <v>15</v>
      </c>
      <c r="F4" s="9">
        <v>85</v>
      </c>
      <c r="G4" s="9">
        <v>50</v>
      </c>
      <c r="H4" s="14">
        <f>'Stock Inflow'!$G4*'Stock Inflow'!$F4</f>
        <v>4250</v>
      </c>
      <c r="I4" s="15"/>
    </row>
    <row r="5" spans="1:9">
      <c r="A5" s="13">
        <v>4</v>
      </c>
      <c r="B5" s="22">
        <v>43487</v>
      </c>
      <c r="C5" s="9" t="s">
        <v>16</v>
      </c>
      <c r="D5" s="9" t="s">
        <v>17</v>
      </c>
      <c r="E5" s="9" t="s">
        <v>18</v>
      </c>
      <c r="F5" s="9">
        <v>125</v>
      </c>
      <c r="G5" s="9">
        <v>50</v>
      </c>
      <c r="H5" s="14">
        <f>'Stock Inflow'!$G5*'Stock Inflow'!$F5</f>
        <v>6250</v>
      </c>
      <c r="I5" s="15"/>
    </row>
    <row r="6" spans="1:9">
      <c r="A6" s="13">
        <v>5</v>
      </c>
      <c r="B6" s="22">
        <v>43456</v>
      </c>
      <c r="C6" s="9" t="s">
        <v>19</v>
      </c>
      <c r="D6" s="9" t="s">
        <v>20</v>
      </c>
      <c r="E6" s="9" t="s">
        <v>18</v>
      </c>
      <c r="F6" s="9">
        <v>500</v>
      </c>
      <c r="G6" s="9">
        <v>25</v>
      </c>
      <c r="H6" s="14">
        <f>'Stock Inflow'!$G6*'Stock Inflow'!$F6</f>
        <v>12500</v>
      </c>
      <c r="I6" s="15"/>
    </row>
    <row r="7" spans="1:9">
      <c r="A7" s="13">
        <v>6</v>
      </c>
      <c r="B7" s="22">
        <v>43521</v>
      </c>
      <c r="C7" s="9" t="s">
        <v>21</v>
      </c>
      <c r="D7" s="9" t="s">
        <v>22</v>
      </c>
      <c r="E7" s="9" t="s">
        <v>18</v>
      </c>
      <c r="F7" s="9">
        <v>4500</v>
      </c>
      <c r="G7" s="9">
        <v>10</v>
      </c>
      <c r="H7" s="14">
        <f>'Stock Inflow'!$G7*'Stock Inflow'!$F7</f>
        <v>45000</v>
      </c>
      <c r="I7" s="15"/>
    </row>
    <row r="8" spans="1:9">
      <c r="A8" s="13">
        <v>7</v>
      </c>
      <c r="B8" s="22">
        <v>43478</v>
      </c>
      <c r="C8" s="9" t="s">
        <v>23</v>
      </c>
      <c r="D8" s="9" t="s">
        <v>24</v>
      </c>
      <c r="E8" s="9" t="s">
        <v>15</v>
      </c>
      <c r="F8" s="9">
        <v>60</v>
      </c>
      <c r="G8" s="9">
        <v>150</v>
      </c>
      <c r="H8" s="14">
        <f>'Stock Inflow'!$G8*'Stock Inflow'!$F8</f>
        <v>9000</v>
      </c>
      <c r="I8" s="15"/>
    </row>
    <row r="9" spans="1:9">
      <c r="A9" s="13">
        <v>8</v>
      </c>
      <c r="B9" s="22">
        <v>43456</v>
      </c>
      <c r="C9" s="9" t="s">
        <v>25</v>
      </c>
      <c r="D9" s="9" t="s">
        <v>26</v>
      </c>
      <c r="E9" s="9" t="s">
        <v>10</v>
      </c>
      <c r="F9" s="9">
        <v>40</v>
      </c>
      <c r="G9" s="9">
        <v>250</v>
      </c>
      <c r="H9" s="14">
        <f>'Stock Inflow'!$G9*'Stock Inflow'!$F9</f>
        <v>10000</v>
      </c>
      <c r="I9" s="15"/>
    </row>
    <row r="10" spans="1:9">
      <c r="A10" s="13">
        <v>9</v>
      </c>
      <c r="B10" s="22">
        <v>43472</v>
      </c>
      <c r="C10" s="9" t="s">
        <v>27</v>
      </c>
      <c r="D10" s="9" t="s">
        <v>28</v>
      </c>
      <c r="E10" s="9" t="s">
        <v>15</v>
      </c>
      <c r="F10" s="9">
        <v>80</v>
      </c>
      <c r="G10" s="9">
        <v>35</v>
      </c>
      <c r="H10" s="14">
        <f>'Stock Inflow'!$G10*'Stock Inflow'!$F10</f>
        <v>2800</v>
      </c>
      <c r="I10" s="15"/>
    </row>
    <row r="11" spans="1:9">
      <c r="A11" s="50">
        <v>10</v>
      </c>
      <c r="B11" s="51">
        <v>43501</v>
      </c>
      <c r="C11" s="52" t="s">
        <v>29</v>
      </c>
      <c r="D11" s="52" t="s">
        <v>30</v>
      </c>
      <c r="E11" s="52" t="s">
        <v>15</v>
      </c>
      <c r="F11" s="52">
        <v>50</v>
      </c>
      <c r="G11" s="52">
        <v>25</v>
      </c>
      <c r="H11" s="53">
        <f>'Stock Inflow'!$G11*'Stock Inflow'!$F11</f>
        <v>1250</v>
      </c>
      <c r="I11" s="15"/>
    </row>
    <row r="12" spans="1:9">
      <c r="A12" s="12"/>
      <c r="B12" s="12"/>
    </row>
    <row r="13" spans="1:9">
      <c r="H13" s="24"/>
    </row>
    <row r="14" spans="1:9" ht="15" customHeight="1">
      <c r="A14" s="58" t="s">
        <v>78</v>
      </c>
    </row>
    <row r="15" spans="1:9" ht="15" customHeight="1">
      <c r="B15" s="18" t="s">
        <v>38</v>
      </c>
    </row>
    <row r="16" spans="1:9" ht="15" customHeight="1">
      <c r="A16" s="18" t="s">
        <v>36</v>
      </c>
      <c r="B16" t="s">
        <v>47</v>
      </c>
      <c r="C16" t="s">
        <v>41</v>
      </c>
      <c r="D16" t="s">
        <v>46</v>
      </c>
    </row>
    <row r="17" spans="1:4" ht="15" customHeight="1">
      <c r="A17" s="20" t="s">
        <v>18</v>
      </c>
      <c r="B17" s="19">
        <v>5125</v>
      </c>
      <c r="C17" s="19">
        <v>85</v>
      </c>
      <c r="D17" s="19">
        <v>63750</v>
      </c>
    </row>
    <row r="18" spans="1:4" ht="15" customHeight="1">
      <c r="A18" s="26" t="s">
        <v>17</v>
      </c>
      <c r="B18" s="19">
        <v>125</v>
      </c>
      <c r="C18" s="19">
        <v>50</v>
      </c>
      <c r="D18" s="19">
        <v>6250</v>
      </c>
    </row>
    <row r="19" spans="1:4" ht="15" customHeight="1">
      <c r="A19" s="26" t="s">
        <v>20</v>
      </c>
      <c r="B19" s="19">
        <v>500</v>
      </c>
      <c r="C19" s="19">
        <v>25</v>
      </c>
      <c r="D19" s="19">
        <v>12500</v>
      </c>
    </row>
    <row r="20" spans="1:4" ht="15" customHeight="1">
      <c r="A20" s="26" t="s">
        <v>22</v>
      </c>
      <c r="B20" s="19">
        <v>4500</v>
      </c>
      <c r="C20" s="19">
        <v>10</v>
      </c>
      <c r="D20" s="19">
        <v>45000</v>
      </c>
    </row>
    <row r="21" spans="1:4" ht="15.75" customHeight="1">
      <c r="A21" s="20" t="s">
        <v>15</v>
      </c>
      <c r="B21" s="19">
        <v>275</v>
      </c>
      <c r="C21" s="19">
        <v>260</v>
      </c>
      <c r="D21" s="19">
        <v>17300</v>
      </c>
    </row>
    <row r="22" spans="1:4" ht="15.75" customHeight="1">
      <c r="A22" s="26" t="s">
        <v>24</v>
      </c>
      <c r="B22" s="19">
        <v>60</v>
      </c>
      <c r="C22" s="19">
        <v>150</v>
      </c>
      <c r="D22" s="19">
        <v>9000</v>
      </c>
    </row>
    <row r="23" spans="1:4" ht="15.75" customHeight="1">
      <c r="A23" s="26" t="s">
        <v>30</v>
      </c>
      <c r="B23" s="19">
        <v>50</v>
      </c>
      <c r="C23" s="19">
        <v>25</v>
      </c>
      <c r="D23" s="19">
        <v>1250</v>
      </c>
    </row>
    <row r="24" spans="1:4" ht="15.75" customHeight="1">
      <c r="A24" s="26" t="s">
        <v>14</v>
      </c>
      <c r="B24" s="19">
        <v>85</v>
      </c>
      <c r="C24" s="19">
        <v>50</v>
      </c>
      <c r="D24" s="19">
        <v>4250</v>
      </c>
    </row>
    <row r="25" spans="1:4" ht="15.75" customHeight="1">
      <c r="A25" s="26" t="s">
        <v>28</v>
      </c>
      <c r="B25" s="19">
        <v>80</v>
      </c>
      <c r="C25" s="19">
        <v>35</v>
      </c>
      <c r="D25" s="19">
        <v>2800</v>
      </c>
    </row>
    <row r="26" spans="1:4" ht="15.75" customHeight="1">
      <c r="A26" s="20" t="s">
        <v>10</v>
      </c>
      <c r="B26" s="19">
        <v>75</v>
      </c>
      <c r="C26" s="19">
        <v>800</v>
      </c>
      <c r="D26" s="19">
        <v>20000</v>
      </c>
    </row>
    <row r="27" spans="1:4" ht="15.75" customHeight="1">
      <c r="A27" s="26" t="s">
        <v>26</v>
      </c>
      <c r="B27" s="19">
        <v>40</v>
      </c>
      <c r="C27" s="19">
        <v>250</v>
      </c>
      <c r="D27" s="19">
        <v>10000</v>
      </c>
    </row>
    <row r="28" spans="1:4" ht="15.75" customHeight="1">
      <c r="A28" s="26" t="s">
        <v>9</v>
      </c>
      <c r="B28" s="19">
        <v>10</v>
      </c>
      <c r="C28" s="19">
        <v>250</v>
      </c>
      <c r="D28" s="19">
        <v>2500</v>
      </c>
    </row>
    <row r="29" spans="1:4" ht="15.75" customHeight="1">
      <c r="A29" s="26" t="s">
        <v>12</v>
      </c>
      <c r="B29" s="19">
        <v>25</v>
      </c>
      <c r="C29" s="19">
        <v>300</v>
      </c>
      <c r="D29" s="19">
        <v>7500</v>
      </c>
    </row>
    <row r="30" spans="1:4" ht="15.75" customHeight="1">
      <c r="A30" s="20" t="s">
        <v>35</v>
      </c>
      <c r="B30" s="19">
        <v>5475</v>
      </c>
      <c r="C30" s="19">
        <v>1145</v>
      </c>
      <c r="D30" s="19">
        <v>101050</v>
      </c>
    </row>
    <row r="31" spans="1:4" ht="15.75" customHeight="1">
      <c r="A31" s="20"/>
      <c r="B31" s="19"/>
      <c r="C31" s="19"/>
      <c r="D31" s="19"/>
    </row>
    <row r="32" spans="1:4">
      <c r="A32" s="62" t="s">
        <v>57</v>
      </c>
      <c r="B32" s="19"/>
      <c r="C32" s="19"/>
      <c r="D32" s="48"/>
    </row>
    <row r="33" spans="1:3">
      <c r="A33" s="63" t="s">
        <v>60</v>
      </c>
      <c r="B33" s="63" t="s">
        <v>62</v>
      </c>
      <c r="C33" s="49" t="s">
        <v>3</v>
      </c>
    </row>
    <row r="34" spans="1:3">
      <c r="A34" s="15">
        <f>GETPIVOTDATA("Sum of Total Value",$A$15,"Product Category","Home Care")</f>
        <v>63750</v>
      </c>
      <c r="B34" s="15">
        <f>GETPIVOTDATA("Sum of Units Received",$A$15,"Product Category","Home Care")</f>
        <v>85</v>
      </c>
      <c r="C34" s="25" t="s">
        <v>18</v>
      </c>
    </row>
    <row r="35" spans="1:3">
      <c r="A35" s="15">
        <f>GETPIVOTDATA("Sum of Total Value",$A$15,"Product Category","Kitchen Items")</f>
        <v>17300</v>
      </c>
      <c r="B35" s="15">
        <f>GETPIVOTDATA("Sum of Units Received",$A$15,"Product Category","Kitchen Items")</f>
        <v>260</v>
      </c>
      <c r="C35" s="25" t="s">
        <v>15</v>
      </c>
    </row>
    <row r="36" spans="1:3">
      <c r="A36" s="15">
        <f>GETPIVOTDATA("Sum of Total Value",$A$15,"Product Category","Toiletories")</f>
        <v>20000</v>
      </c>
      <c r="B36" s="15">
        <f>GETPIVOTDATA("Sum of Units Received",$A$15,"Product Category","Toiletories")</f>
        <v>800</v>
      </c>
      <c r="C36" s="25" t="s">
        <v>55</v>
      </c>
    </row>
    <row r="37" spans="1:3" ht="15.75" customHeight="1">
      <c r="A37" s="48">
        <f>$A$34+$A$35</f>
        <v>81050</v>
      </c>
      <c r="B37" s="15">
        <f>B34+B35</f>
        <v>345</v>
      </c>
      <c r="C37" s="25" t="s">
        <v>75</v>
      </c>
    </row>
    <row r="38" spans="1:3" ht="15.75" customHeight="1">
      <c r="A38" s="48">
        <f>$A$35+$A$36</f>
        <v>37300</v>
      </c>
      <c r="B38" s="48">
        <f>B35+B36</f>
        <v>1060</v>
      </c>
      <c r="C38" s="25" t="s">
        <v>76</v>
      </c>
    </row>
    <row r="39" spans="1:3" ht="15.75" customHeight="1">
      <c r="A39" s="48">
        <f>$A$36+$A$34</f>
        <v>83750</v>
      </c>
      <c r="B39" s="48">
        <f>B36+B34</f>
        <v>885</v>
      </c>
      <c r="C39" s="25" t="s">
        <v>77</v>
      </c>
    </row>
    <row r="40" spans="1:3" ht="15.75" customHeight="1">
      <c r="A40" s="48">
        <f>GETPIVOTDATA("Sum of Total Value",$A$15)</f>
        <v>101050</v>
      </c>
      <c r="B40" s="48">
        <f>GETPIVOTDATA("Sum of Units Received",$A$15)</f>
        <v>1145</v>
      </c>
      <c r="C40" s="25" t="s">
        <v>61</v>
      </c>
    </row>
    <row r="41" spans="1:3" ht="15.75" customHeight="1">
      <c r="A41" s="48"/>
      <c r="B41" s="48"/>
    </row>
    <row r="42" spans="1:3" ht="15.75" customHeight="1">
      <c r="A42" s="58" t="s">
        <v>58</v>
      </c>
    </row>
    <row r="43" spans="1:3" ht="15.75" customHeight="1">
      <c r="A43" s="64" t="str">
        <f>VLOOKUP($B$47,$A$34:$C$40,3,FALSE)</f>
        <v>TOTAL</v>
      </c>
      <c r="B43" s="46" t="s">
        <v>68</v>
      </c>
    </row>
    <row r="44" spans="1:3" ht="15.75" customHeight="1">
      <c r="A44" s="65" t="str">
        <f>VLOOKUP($B$48,$B$34:$C$40,2,FALSE)</f>
        <v>TOTAL</v>
      </c>
      <c r="B44" s="46" t="s">
        <v>69</v>
      </c>
    </row>
    <row r="45" spans="1:3" ht="15.75" customHeight="1">
      <c r="A45" s="48"/>
    </row>
    <row r="46" spans="1:3" ht="15.75" customHeight="1">
      <c r="A46" s="58" t="s">
        <v>59</v>
      </c>
    </row>
    <row r="47" spans="1:3" ht="15.75" customHeight="1">
      <c r="A47" s="69" t="str">
        <f>CONCATENATE($A$43,$B$43)</f>
        <v>TOTAL (Inflow Value)</v>
      </c>
      <c r="B47" s="72">
        <f>GETPIVOTDATA("Sum of Total Value",DASHBOARD!$B$38)</f>
        <v>101050</v>
      </c>
    </row>
    <row r="48" spans="1:3" ht="15.75" customHeight="1">
      <c r="A48" s="69" t="str">
        <f>CONCATENATE($A$44,$B$44)</f>
        <v>TOTAL (Units Receive)</v>
      </c>
      <c r="B48" s="72">
        <f>GETPIVOTDATA("Sum of Units Received",DASHBOARD!$B$54)</f>
        <v>1145</v>
      </c>
    </row>
    <row r="49" spans="1:2" ht="15.75" customHeight="1">
      <c r="A49" s="12"/>
      <c r="B49" s="12"/>
    </row>
    <row r="50" spans="1:2" ht="15.75" customHeight="1">
      <c r="A50" s="12"/>
      <c r="B50" s="12"/>
    </row>
    <row r="51" spans="1:2" ht="15.75" customHeight="1">
      <c r="A51" s="12"/>
      <c r="B51" s="12"/>
    </row>
    <row r="52" spans="1:2" ht="15.75" customHeight="1">
      <c r="A52" s="12"/>
      <c r="B52" s="12"/>
    </row>
    <row r="53" spans="1:2" ht="15.75" customHeight="1">
      <c r="A53" s="12"/>
      <c r="B53" s="12"/>
    </row>
    <row r="54" spans="1:2" ht="15.75" customHeight="1">
      <c r="A54" s="12"/>
      <c r="B54" s="12"/>
    </row>
    <row r="55" spans="1:2" ht="15.75" customHeight="1">
      <c r="A55" s="12"/>
      <c r="B55" s="12"/>
    </row>
    <row r="56" spans="1:2" ht="15.75" customHeight="1">
      <c r="A56" s="12"/>
      <c r="B56" s="12"/>
    </row>
    <row r="57" spans="1:2" ht="15.75" customHeight="1">
      <c r="A57" s="12"/>
      <c r="B57" s="12"/>
    </row>
    <row r="58" spans="1:2" ht="15.75" customHeight="1">
      <c r="A58" s="12"/>
      <c r="B58" s="12"/>
    </row>
    <row r="59" spans="1:2" ht="15.75" customHeight="1">
      <c r="A59" s="12"/>
      <c r="B59" s="12"/>
    </row>
    <row r="60" spans="1:2" ht="15.75" customHeight="1">
      <c r="A60" s="12"/>
      <c r="B60" s="12"/>
    </row>
    <row r="61" spans="1:2" ht="15.75" customHeight="1">
      <c r="A61" s="12"/>
      <c r="B61" s="12"/>
    </row>
    <row r="62" spans="1:2" ht="15.75" customHeight="1">
      <c r="A62" s="12"/>
      <c r="B62" s="12"/>
    </row>
    <row r="63" spans="1:2" ht="15.75" customHeight="1">
      <c r="A63" s="12"/>
      <c r="B63" s="12"/>
    </row>
    <row r="64" spans="1:2" ht="15.75" customHeight="1">
      <c r="A64" s="12"/>
      <c r="B64" s="12"/>
    </row>
    <row r="65" spans="1:2" ht="15.75" customHeight="1">
      <c r="A65" s="12"/>
      <c r="B65" s="12"/>
    </row>
    <row r="66" spans="1:2" ht="15.75" customHeight="1">
      <c r="A66" s="12"/>
      <c r="B66" s="12"/>
    </row>
    <row r="67" spans="1:2" ht="15.75" customHeight="1">
      <c r="A67" s="12"/>
      <c r="B67" s="12"/>
    </row>
    <row r="68" spans="1:2" ht="15.75" customHeight="1">
      <c r="A68" s="12"/>
      <c r="B68" s="12"/>
    </row>
    <row r="69" spans="1:2" ht="15.75" customHeight="1">
      <c r="A69" s="12"/>
      <c r="B69" s="12"/>
    </row>
    <row r="70" spans="1:2" ht="15.75" customHeight="1">
      <c r="A70" s="12"/>
      <c r="B70" s="12"/>
    </row>
    <row r="71" spans="1:2" ht="15.75" customHeight="1">
      <c r="A71" s="12"/>
      <c r="B71" s="12"/>
    </row>
    <row r="72" spans="1:2" ht="15.75" customHeight="1">
      <c r="A72" s="12"/>
      <c r="B72" s="12"/>
    </row>
    <row r="73" spans="1:2" ht="15.75" customHeight="1">
      <c r="A73" s="12"/>
      <c r="B73" s="12"/>
    </row>
    <row r="74" spans="1:2" ht="15.75" customHeight="1">
      <c r="A74" s="12"/>
      <c r="B74" s="12"/>
    </row>
    <row r="75" spans="1:2" ht="15.75" customHeight="1">
      <c r="A75" s="12"/>
      <c r="B75" s="12"/>
    </row>
    <row r="76" spans="1:2" ht="15.75" customHeight="1">
      <c r="A76" s="12"/>
      <c r="B76" s="12"/>
    </row>
    <row r="77" spans="1:2" ht="15.75" customHeight="1">
      <c r="A77" s="12"/>
      <c r="B77" s="12"/>
    </row>
    <row r="78" spans="1:2" ht="15.75" customHeight="1">
      <c r="A78" s="12"/>
      <c r="B78" s="12"/>
    </row>
    <row r="79" spans="1:2" ht="15.75" customHeight="1">
      <c r="A79" s="12"/>
      <c r="B79" s="12"/>
    </row>
    <row r="80" spans="1:2" ht="15.75" customHeight="1">
      <c r="A80" s="12"/>
      <c r="B80" s="12"/>
    </row>
    <row r="81" spans="1:2" ht="15.75" customHeight="1">
      <c r="A81" s="12"/>
      <c r="B81" s="12"/>
    </row>
    <row r="82" spans="1:2" ht="15.75" customHeight="1">
      <c r="A82" s="12"/>
      <c r="B82" s="12"/>
    </row>
    <row r="83" spans="1:2" ht="15.75" customHeight="1">
      <c r="A83" s="12"/>
      <c r="B83" s="12"/>
    </row>
    <row r="84" spans="1:2" ht="15.75" customHeight="1">
      <c r="A84" s="12"/>
      <c r="B84" s="12"/>
    </row>
    <row r="85" spans="1:2" ht="15.75" customHeight="1">
      <c r="A85" s="12"/>
      <c r="B85" s="12"/>
    </row>
    <row r="86" spans="1:2" ht="15.75" customHeight="1">
      <c r="A86" s="12"/>
      <c r="B86" s="12"/>
    </row>
    <row r="87" spans="1:2" ht="15.75" customHeight="1">
      <c r="A87" s="12"/>
      <c r="B87" s="12"/>
    </row>
    <row r="88" spans="1:2" ht="15.75" customHeight="1">
      <c r="A88" s="12"/>
      <c r="B88" s="12"/>
    </row>
    <row r="89" spans="1:2" ht="15.75" customHeight="1">
      <c r="A89" s="12"/>
      <c r="B89" s="12"/>
    </row>
    <row r="90" spans="1:2" ht="15.75" customHeight="1">
      <c r="A90" s="12"/>
      <c r="B90" s="12"/>
    </row>
    <row r="91" spans="1:2" ht="15.75" customHeight="1">
      <c r="A91" s="12"/>
      <c r="B91" s="12"/>
    </row>
    <row r="92" spans="1:2" ht="15.75" customHeight="1">
      <c r="A92" s="12"/>
      <c r="B92" s="12"/>
    </row>
    <row r="93" spans="1:2" ht="15.75" customHeight="1">
      <c r="A93" s="12"/>
      <c r="B93" s="12"/>
    </row>
    <row r="94" spans="1:2" ht="15.75" customHeight="1">
      <c r="A94" s="12"/>
      <c r="B94" s="12"/>
    </row>
    <row r="95" spans="1:2" ht="15.75" customHeight="1">
      <c r="A95" s="12"/>
      <c r="B95" s="12"/>
    </row>
    <row r="96" spans="1:2" ht="15.75" customHeight="1">
      <c r="A96" s="12"/>
      <c r="B96" s="12"/>
    </row>
    <row r="97" spans="1:2" ht="15.75" customHeight="1">
      <c r="A97" s="12"/>
      <c r="B97" s="12"/>
    </row>
    <row r="98" spans="1:2" ht="15.75" customHeight="1">
      <c r="A98" s="12"/>
      <c r="B98" s="12"/>
    </row>
    <row r="99" spans="1:2" ht="15.75" customHeight="1">
      <c r="A99" s="12"/>
      <c r="B99" s="12"/>
    </row>
    <row r="100" spans="1:2" ht="15.75" customHeight="1">
      <c r="A100" s="12"/>
      <c r="B100" s="12"/>
    </row>
  </sheetData>
  <pageMargins left="0.7" right="0.7" top="0.75" bottom="0.75" header="0" footer="0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5"/>
  </sheetPr>
  <dimension ref="A1:H99"/>
  <sheetViews>
    <sheetView showGridLines="0" topLeftCell="A40" workbookViewId="0">
      <selection activeCell="H28" sqref="H28"/>
    </sheetView>
  </sheetViews>
  <sheetFormatPr defaultColWidth="14.42578125" defaultRowHeight="15" customHeight="1"/>
  <cols>
    <col min="1" max="1" width="25.7109375" customWidth="1"/>
    <col min="2" max="8" width="20.7109375" customWidth="1"/>
    <col min="9" max="9" width="11.42578125" customWidth="1"/>
    <col min="10" max="10" width="15.28515625" customWidth="1"/>
    <col min="11" max="11" width="14.5703125" customWidth="1"/>
    <col min="12" max="12" width="11.28515625" customWidth="1"/>
    <col min="13" max="13" width="14.7109375" customWidth="1"/>
    <col min="14" max="14" width="11.5703125" customWidth="1"/>
    <col min="15" max="15" width="10.85546875" customWidth="1"/>
    <col min="16" max="16" width="14.7109375" customWidth="1"/>
    <col min="17" max="17" width="14" customWidth="1"/>
    <col min="18" max="18" width="14.7109375" customWidth="1"/>
    <col min="19" max="19" width="11.5703125" customWidth="1"/>
    <col min="20" max="20" width="14.7109375" bestFit="1" customWidth="1"/>
    <col min="21" max="21" width="11.5703125" customWidth="1"/>
    <col min="22" max="22" width="14.7109375" bestFit="1" customWidth="1"/>
    <col min="23" max="23" width="11.5703125" customWidth="1"/>
    <col min="24" max="24" width="14.7109375" bestFit="1" customWidth="1"/>
    <col min="25" max="25" width="11.5703125" customWidth="1"/>
    <col min="26" max="26" width="14.7109375" bestFit="1" customWidth="1"/>
    <col min="27" max="27" width="14.5703125" bestFit="1" customWidth="1"/>
    <col min="28" max="28" width="14.7109375" bestFit="1" customWidth="1"/>
    <col min="29" max="29" width="11.5703125" customWidth="1"/>
    <col min="30" max="30" width="14.7109375" bestFit="1" customWidth="1"/>
    <col min="31" max="31" width="11.5703125" customWidth="1"/>
    <col min="32" max="32" width="14.7109375" bestFit="1" customWidth="1"/>
    <col min="33" max="33" width="15.28515625" bestFit="1" customWidth="1"/>
    <col min="34" max="34" width="14.7109375" bestFit="1" customWidth="1"/>
    <col min="35" max="35" width="11.5703125" customWidth="1"/>
    <col min="36" max="36" width="14.7109375" bestFit="1" customWidth="1"/>
    <col min="37" max="37" width="14" customWidth="1"/>
    <col min="38" max="38" width="14.7109375" bestFit="1" customWidth="1"/>
    <col min="39" max="39" width="11.28515625" customWidth="1"/>
  </cols>
  <sheetData>
    <row r="1" spans="1:8">
      <c r="A1" s="1" t="s">
        <v>0</v>
      </c>
      <c r="B1" s="1" t="s">
        <v>31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34</v>
      </c>
      <c r="H1" s="2" t="s">
        <v>33</v>
      </c>
    </row>
    <row r="2" spans="1:8">
      <c r="A2" s="13">
        <v>1</v>
      </c>
      <c r="B2" s="23">
        <v>43478</v>
      </c>
      <c r="C2" s="9" t="s">
        <v>8</v>
      </c>
      <c r="D2" s="9" t="s">
        <v>9</v>
      </c>
      <c r="E2" s="9" t="s">
        <v>10</v>
      </c>
      <c r="F2" s="14">
        <v>10</v>
      </c>
      <c r="G2" s="14">
        <v>106</v>
      </c>
      <c r="H2" s="14">
        <f>'Stock Outflow'!$G2*'Stock Outflow'!$F2</f>
        <v>1060</v>
      </c>
    </row>
    <row r="3" spans="1:8">
      <c r="A3" s="13">
        <v>2</v>
      </c>
      <c r="B3" s="23">
        <v>43512</v>
      </c>
      <c r="C3" s="9" t="s">
        <v>11</v>
      </c>
      <c r="D3" s="9" t="s">
        <v>12</v>
      </c>
      <c r="E3" s="9" t="s">
        <v>10</v>
      </c>
      <c r="F3" s="14">
        <v>25</v>
      </c>
      <c r="G3" s="14">
        <v>51</v>
      </c>
      <c r="H3" s="14">
        <f>'Stock Outflow'!$G3*'Stock Outflow'!$F3</f>
        <v>1275</v>
      </c>
    </row>
    <row r="4" spans="1:8">
      <c r="A4" s="13">
        <v>3</v>
      </c>
      <c r="B4" s="23">
        <v>43481</v>
      </c>
      <c r="C4" s="9" t="s">
        <v>13</v>
      </c>
      <c r="D4" s="9" t="s">
        <v>14</v>
      </c>
      <c r="E4" s="9" t="s">
        <v>15</v>
      </c>
      <c r="F4" s="14">
        <v>85</v>
      </c>
      <c r="G4" s="14">
        <v>10</v>
      </c>
      <c r="H4" s="14">
        <f>'Stock Outflow'!$G4*'Stock Outflow'!$F4</f>
        <v>850</v>
      </c>
    </row>
    <row r="5" spans="1:8">
      <c r="A5" s="13">
        <v>4</v>
      </c>
      <c r="B5" s="23">
        <v>43486</v>
      </c>
      <c r="C5" s="9" t="s">
        <v>16</v>
      </c>
      <c r="D5" s="9" t="s">
        <v>17</v>
      </c>
      <c r="E5" s="9" t="s">
        <v>18</v>
      </c>
      <c r="F5" s="14">
        <v>125</v>
      </c>
      <c r="G5" s="14">
        <v>28</v>
      </c>
      <c r="H5" s="14">
        <f>'Stock Outflow'!$G5*'Stock Outflow'!$F5</f>
        <v>3500</v>
      </c>
    </row>
    <row r="6" spans="1:8">
      <c r="A6" s="13">
        <v>5</v>
      </c>
      <c r="B6" s="23">
        <v>43477</v>
      </c>
      <c r="C6" s="9" t="s">
        <v>19</v>
      </c>
      <c r="D6" s="9" t="s">
        <v>20</v>
      </c>
      <c r="E6" s="9" t="s">
        <v>18</v>
      </c>
      <c r="F6" s="14">
        <v>500</v>
      </c>
      <c r="G6" s="14">
        <v>9</v>
      </c>
      <c r="H6" s="14">
        <f>'Stock Outflow'!$G6*'Stock Outflow'!$F6</f>
        <v>4500</v>
      </c>
    </row>
    <row r="7" spans="1:8">
      <c r="A7" s="13">
        <v>6</v>
      </c>
      <c r="B7" s="23">
        <v>43466</v>
      </c>
      <c r="C7" s="9" t="s">
        <v>21</v>
      </c>
      <c r="D7" s="9" t="s">
        <v>22</v>
      </c>
      <c r="E7" s="9" t="s">
        <v>18</v>
      </c>
      <c r="F7" s="14">
        <v>4500</v>
      </c>
      <c r="G7" s="14">
        <v>4</v>
      </c>
      <c r="H7" s="14">
        <f>'Stock Outflow'!$G7*'Stock Outflow'!$F7</f>
        <v>18000</v>
      </c>
    </row>
    <row r="8" spans="1:8">
      <c r="A8" s="13">
        <v>7</v>
      </c>
      <c r="B8" s="23">
        <v>43495</v>
      </c>
      <c r="C8" s="9" t="s">
        <v>23</v>
      </c>
      <c r="D8" s="9" t="s">
        <v>24</v>
      </c>
      <c r="E8" s="9" t="s">
        <v>15</v>
      </c>
      <c r="F8" s="14">
        <v>60</v>
      </c>
      <c r="G8" s="14">
        <v>83</v>
      </c>
      <c r="H8" s="14">
        <f>'Stock Outflow'!$G8*'Stock Outflow'!$F8</f>
        <v>4980</v>
      </c>
    </row>
    <row r="9" spans="1:8">
      <c r="A9" s="13">
        <v>8</v>
      </c>
      <c r="B9" s="23">
        <v>43520</v>
      </c>
      <c r="C9" s="9" t="s">
        <v>25</v>
      </c>
      <c r="D9" s="9" t="s">
        <v>26</v>
      </c>
      <c r="E9" s="9" t="s">
        <v>10</v>
      </c>
      <c r="F9" s="14">
        <v>40</v>
      </c>
      <c r="G9" s="14">
        <v>45</v>
      </c>
      <c r="H9" s="14">
        <f>'Stock Outflow'!$G9*'Stock Outflow'!$F9</f>
        <v>1800</v>
      </c>
    </row>
    <row r="10" spans="1:8">
      <c r="A10" s="13">
        <v>9</v>
      </c>
      <c r="B10" s="23">
        <v>43467</v>
      </c>
      <c r="C10" s="9" t="s">
        <v>27</v>
      </c>
      <c r="D10" s="9" t="s">
        <v>28</v>
      </c>
      <c r="E10" s="9" t="s">
        <v>15</v>
      </c>
      <c r="F10" s="14">
        <v>80</v>
      </c>
      <c r="G10" s="14">
        <v>13</v>
      </c>
      <c r="H10" s="14">
        <f>'Stock Outflow'!$G10*'Stock Outflow'!$F10</f>
        <v>1040</v>
      </c>
    </row>
    <row r="11" spans="1:8">
      <c r="A11" s="13">
        <v>10</v>
      </c>
      <c r="B11" s="23">
        <v>43466</v>
      </c>
      <c r="C11" s="9" t="s">
        <v>29</v>
      </c>
      <c r="D11" s="11" t="s">
        <v>30</v>
      </c>
      <c r="E11" s="9" t="s">
        <v>15</v>
      </c>
      <c r="F11" s="16">
        <v>50</v>
      </c>
      <c r="G11" s="16">
        <v>3</v>
      </c>
      <c r="H11" s="14">
        <f>'Stock Outflow'!$G11*'Stock Outflow'!$F11</f>
        <v>150</v>
      </c>
    </row>
    <row r="12" spans="1:8">
      <c r="A12" s="13">
        <v>11</v>
      </c>
      <c r="B12" s="23">
        <v>43468</v>
      </c>
      <c r="C12" s="9" t="s">
        <v>8</v>
      </c>
      <c r="D12" s="9" t="s">
        <v>9</v>
      </c>
      <c r="E12" s="9" t="s">
        <v>10</v>
      </c>
      <c r="F12" s="14">
        <v>10</v>
      </c>
      <c r="G12" s="14">
        <v>140</v>
      </c>
      <c r="H12" s="14">
        <f>'Stock Outflow'!$G12*'Stock Outflow'!$F12</f>
        <v>1400</v>
      </c>
    </row>
    <row r="13" spans="1:8">
      <c r="A13" s="13">
        <v>12</v>
      </c>
      <c r="B13" s="23">
        <v>43489</v>
      </c>
      <c r="C13" s="9" t="s">
        <v>11</v>
      </c>
      <c r="D13" s="9" t="s">
        <v>12</v>
      </c>
      <c r="E13" s="9" t="s">
        <v>10</v>
      </c>
      <c r="F13" s="14">
        <v>25</v>
      </c>
      <c r="G13" s="14">
        <v>243</v>
      </c>
      <c r="H13" s="14">
        <f>'Stock Outflow'!$G13*'Stock Outflow'!$F13</f>
        <v>6075</v>
      </c>
    </row>
    <row r="14" spans="1:8">
      <c r="A14" s="13">
        <v>13</v>
      </c>
      <c r="B14" s="23">
        <v>43521</v>
      </c>
      <c r="C14" s="9" t="s">
        <v>13</v>
      </c>
      <c r="D14" s="9" t="s">
        <v>14</v>
      </c>
      <c r="E14" s="9" t="s">
        <v>15</v>
      </c>
      <c r="F14" s="14">
        <v>85</v>
      </c>
      <c r="G14" s="14">
        <v>11</v>
      </c>
      <c r="H14" s="14">
        <f>'Stock Outflow'!$G14*'Stock Outflow'!$F14</f>
        <v>935</v>
      </c>
    </row>
    <row r="15" spans="1:8">
      <c r="A15" s="13">
        <v>14</v>
      </c>
      <c r="B15" s="23">
        <v>43478</v>
      </c>
      <c r="C15" s="9" t="s">
        <v>16</v>
      </c>
      <c r="D15" s="9" t="s">
        <v>17</v>
      </c>
      <c r="E15" s="9" t="s">
        <v>18</v>
      </c>
      <c r="F15" s="14">
        <v>125</v>
      </c>
      <c r="G15" s="14">
        <v>19</v>
      </c>
      <c r="H15" s="14">
        <f>'Stock Outflow'!$G15*'Stock Outflow'!$F15</f>
        <v>2375</v>
      </c>
    </row>
    <row r="16" spans="1:8">
      <c r="A16" s="13">
        <v>15</v>
      </c>
      <c r="B16" s="23">
        <v>43476</v>
      </c>
      <c r="C16" s="9" t="s">
        <v>19</v>
      </c>
      <c r="D16" s="9" t="s">
        <v>20</v>
      </c>
      <c r="E16" s="9" t="s">
        <v>18</v>
      </c>
      <c r="F16" s="14">
        <v>500</v>
      </c>
      <c r="G16" s="14">
        <v>9</v>
      </c>
      <c r="H16" s="14">
        <f>'Stock Outflow'!$G16*'Stock Outflow'!$F16</f>
        <v>4500</v>
      </c>
    </row>
    <row r="17" spans="1:8">
      <c r="A17" s="13">
        <v>16</v>
      </c>
      <c r="B17" s="23">
        <v>43513</v>
      </c>
      <c r="C17" s="9" t="s">
        <v>21</v>
      </c>
      <c r="D17" s="9" t="s">
        <v>22</v>
      </c>
      <c r="E17" s="9" t="s">
        <v>18</v>
      </c>
      <c r="F17" s="14">
        <v>4500</v>
      </c>
      <c r="G17" s="14">
        <v>2</v>
      </c>
      <c r="H17" s="14">
        <f>'Stock Outflow'!$G17*'Stock Outflow'!$F17</f>
        <v>9000</v>
      </c>
    </row>
    <row r="18" spans="1:8">
      <c r="A18" s="13">
        <v>17</v>
      </c>
      <c r="B18" s="23">
        <v>43491</v>
      </c>
      <c r="C18" s="9" t="s">
        <v>23</v>
      </c>
      <c r="D18" s="9" t="s">
        <v>24</v>
      </c>
      <c r="E18" s="9" t="s">
        <v>15</v>
      </c>
      <c r="F18" s="14">
        <v>60</v>
      </c>
      <c r="G18" s="14">
        <v>48</v>
      </c>
      <c r="H18" s="14">
        <f>'Stock Outflow'!$G18*'Stock Outflow'!$F18</f>
        <v>2880</v>
      </c>
    </row>
    <row r="19" spans="1:8">
      <c r="A19" s="13">
        <v>18</v>
      </c>
      <c r="B19" s="23">
        <v>43467</v>
      </c>
      <c r="C19" s="9" t="s">
        <v>25</v>
      </c>
      <c r="D19" s="9" t="s">
        <v>26</v>
      </c>
      <c r="E19" s="9" t="s">
        <v>10</v>
      </c>
      <c r="F19" s="14">
        <v>40</v>
      </c>
      <c r="G19" s="14">
        <v>49</v>
      </c>
      <c r="H19" s="14">
        <f>'Stock Outflow'!$G19*'Stock Outflow'!$F19</f>
        <v>1960</v>
      </c>
    </row>
    <row r="20" spans="1:8">
      <c r="A20" s="13">
        <v>19</v>
      </c>
      <c r="B20" s="23">
        <v>43494</v>
      </c>
      <c r="C20" s="9" t="s">
        <v>27</v>
      </c>
      <c r="D20" s="9" t="s">
        <v>28</v>
      </c>
      <c r="E20" s="9" t="s">
        <v>15</v>
      </c>
      <c r="F20" s="14">
        <v>80</v>
      </c>
      <c r="G20" s="14">
        <v>10</v>
      </c>
      <c r="H20" s="14">
        <f>'Stock Outflow'!$G20*'Stock Outflow'!$F20</f>
        <v>800</v>
      </c>
    </row>
    <row r="21" spans="1:8" ht="15.75" customHeight="1">
      <c r="A21" s="13">
        <v>20</v>
      </c>
      <c r="B21" s="61">
        <v>43488</v>
      </c>
      <c r="C21" s="52" t="s">
        <v>29</v>
      </c>
      <c r="D21" s="52" t="s">
        <v>30</v>
      </c>
      <c r="E21" s="52" t="s">
        <v>15</v>
      </c>
      <c r="F21" s="53">
        <v>50</v>
      </c>
      <c r="G21" s="53">
        <v>10</v>
      </c>
      <c r="H21" s="53">
        <f>'Stock Outflow'!$G21*'Stock Outflow'!$F21</f>
        <v>500</v>
      </c>
    </row>
    <row r="22" spans="1:8" ht="15.75" customHeight="1"/>
    <row r="23" spans="1:8" ht="15.75" customHeight="1">
      <c r="G23" s="24"/>
      <c r="H23" s="24"/>
    </row>
    <row r="24" spans="1:8" ht="15.75" customHeight="1">
      <c r="A24" s="58" t="s">
        <v>78</v>
      </c>
    </row>
    <row r="25" spans="1:8" ht="15.75" customHeight="1">
      <c r="B25" s="18" t="s">
        <v>38</v>
      </c>
    </row>
    <row r="26" spans="1:8" ht="15.75" customHeight="1">
      <c r="A26" s="18" t="s">
        <v>36</v>
      </c>
      <c r="B26" t="s">
        <v>47</v>
      </c>
      <c r="C26" t="s">
        <v>42</v>
      </c>
      <c r="D26" t="s">
        <v>46</v>
      </c>
    </row>
    <row r="27" spans="1:8" ht="15.75" customHeight="1">
      <c r="A27" s="20" t="s">
        <v>18</v>
      </c>
      <c r="B27" s="19">
        <v>10250</v>
      </c>
      <c r="C27" s="19">
        <v>71</v>
      </c>
      <c r="D27" s="19">
        <v>41875</v>
      </c>
    </row>
    <row r="28" spans="1:8" ht="15.75" customHeight="1">
      <c r="A28" s="26" t="s">
        <v>17</v>
      </c>
      <c r="B28" s="19">
        <v>250</v>
      </c>
      <c r="C28" s="19">
        <v>47</v>
      </c>
      <c r="D28" s="19">
        <v>5875</v>
      </c>
    </row>
    <row r="29" spans="1:8" ht="15.75" customHeight="1">
      <c r="A29" s="26" t="s">
        <v>20</v>
      </c>
      <c r="B29" s="19">
        <v>1000</v>
      </c>
      <c r="C29" s="19">
        <v>18</v>
      </c>
      <c r="D29" s="19">
        <v>9000</v>
      </c>
    </row>
    <row r="30" spans="1:8" ht="15.75" customHeight="1">
      <c r="A30" s="26" t="s">
        <v>22</v>
      </c>
      <c r="B30" s="19">
        <v>9000</v>
      </c>
      <c r="C30" s="19">
        <v>6</v>
      </c>
      <c r="D30" s="19">
        <v>27000</v>
      </c>
    </row>
    <row r="31" spans="1:8" ht="15.75" customHeight="1">
      <c r="A31" s="20" t="s">
        <v>15</v>
      </c>
      <c r="B31" s="19">
        <v>550</v>
      </c>
      <c r="C31" s="19">
        <v>188</v>
      </c>
      <c r="D31" s="19">
        <v>12135</v>
      </c>
    </row>
    <row r="32" spans="1:8" ht="15.75" customHeight="1">
      <c r="A32" s="26" t="s">
        <v>24</v>
      </c>
      <c r="B32" s="19">
        <v>120</v>
      </c>
      <c r="C32" s="19">
        <v>131</v>
      </c>
      <c r="D32" s="19">
        <v>7860</v>
      </c>
    </row>
    <row r="33" spans="1:4" ht="15.75" customHeight="1">
      <c r="A33" s="26" t="s">
        <v>30</v>
      </c>
      <c r="B33" s="19">
        <v>100</v>
      </c>
      <c r="C33" s="19">
        <v>13</v>
      </c>
      <c r="D33" s="19">
        <v>650</v>
      </c>
    </row>
    <row r="34" spans="1:4" ht="15.75" customHeight="1">
      <c r="A34" s="26" t="s">
        <v>14</v>
      </c>
      <c r="B34" s="19">
        <v>170</v>
      </c>
      <c r="C34" s="19">
        <v>21</v>
      </c>
      <c r="D34" s="19">
        <v>1785</v>
      </c>
    </row>
    <row r="35" spans="1:4" ht="15.75" customHeight="1">
      <c r="A35" s="26" t="s">
        <v>28</v>
      </c>
      <c r="B35" s="19">
        <v>160</v>
      </c>
      <c r="C35" s="19">
        <v>23</v>
      </c>
      <c r="D35" s="19">
        <v>1840</v>
      </c>
    </row>
    <row r="36" spans="1:4" ht="15.75" customHeight="1">
      <c r="A36" s="20" t="s">
        <v>10</v>
      </c>
      <c r="B36" s="19">
        <v>150</v>
      </c>
      <c r="C36" s="19">
        <v>634</v>
      </c>
      <c r="D36" s="19">
        <v>13570</v>
      </c>
    </row>
    <row r="37" spans="1:4" ht="15.75" customHeight="1">
      <c r="A37" s="26" t="s">
        <v>26</v>
      </c>
      <c r="B37" s="19">
        <v>80</v>
      </c>
      <c r="C37" s="19">
        <v>94</v>
      </c>
      <c r="D37" s="19">
        <v>3760</v>
      </c>
    </row>
    <row r="38" spans="1:4" ht="15.75" customHeight="1">
      <c r="A38" s="26" t="s">
        <v>9</v>
      </c>
      <c r="B38" s="19">
        <v>20</v>
      </c>
      <c r="C38" s="19">
        <v>246</v>
      </c>
      <c r="D38" s="19">
        <v>2460</v>
      </c>
    </row>
    <row r="39" spans="1:4" ht="15.75" customHeight="1">
      <c r="A39" s="26" t="s">
        <v>12</v>
      </c>
      <c r="B39" s="19">
        <v>50</v>
      </c>
      <c r="C39" s="19">
        <v>294</v>
      </c>
      <c r="D39" s="19">
        <v>7350</v>
      </c>
    </row>
    <row r="40" spans="1:4" ht="15.75" customHeight="1">
      <c r="A40" s="20" t="s">
        <v>35</v>
      </c>
      <c r="B40" s="19">
        <v>10950</v>
      </c>
      <c r="C40" s="19">
        <v>893</v>
      </c>
      <c r="D40" s="19">
        <v>67580</v>
      </c>
    </row>
    <row r="41" spans="1:4" ht="15.75" customHeight="1"/>
    <row r="42" spans="1:4" ht="15.75" customHeight="1">
      <c r="A42" s="62" t="s">
        <v>57</v>
      </c>
      <c r="B42" s="19"/>
      <c r="C42" s="19"/>
    </row>
    <row r="43" spans="1:4" ht="15.75" customHeight="1">
      <c r="A43" s="63" t="s">
        <v>60</v>
      </c>
      <c r="B43" s="63" t="s">
        <v>63</v>
      </c>
      <c r="C43" s="49" t="s">
        <v>3</v>
      </c>
    </row>
    <row r="44" spans="1:4" ht="15.75" customHeight="1">
      <c r="A44" s="15">
        <f>GETPIVOTDATA("Sum of Total Value",$A$25,"Product Category","Home Care")</f>
        <v>41875</v>
      </c>
      <c r="B44" s="15">
        <f>GETPIVOTDATA("Sum of Units Sold",$A$25,"Product Category","Home Care")</f>
        <v>71</v>
      </c>
      <c r="C44" s="25" t="s">
        <v>18</v>
      </c>
    </row>
    <row r="45" spans="1:4" ht="15.75" customHeight="1">
      <c r="A45" s="15">
        <f>GETPIVOTDATA("Sum of Total Value",$A$25,"Product Category","Kitchen Items")</f>
        <v>12135</v>
      </c>
      <c r="B45" s="15">
        <f>GETPIVOTDATA("Sum of Units Sold",$A$25,"Product Category","Kitchen Items")</f>
        <v>188</v>
      </c>
      <c r="C45" s="25" t="s">
        <v>15</v>
      </c>
    </row>
    <row r="46" spans="1:4" ht="15.75" customHeight="1">
      <c r="A46" s="15">
        <f>GETPIVOTDATA("Sum of Total Value",$A$25,"Product Category","Toiletories")</f>
        <v>13570</v>
      </c>
      <c r="B46" s="15">
        <f>GETPIVOTDATA("Sum of Units Sold",$A$25,"Product Category","Toiletories")</f>
        <v>634</v>
      </c>
      <c r="C46" s="25" t="s">
        <v>55</v>
      </c>
    </row>
    <row r="47" spans="1:4" ht="15.75" customHeight="1">
      <c r="A47" s="48">
        <f>$A$44+$A$45</f>
        <v>54010</v>
      </c>
      <c r="B47" s="15">
        <f>$B$44+$B$45</f>
        <v>259</v>
      </c>
      <c r="C47" s="25" t="s">
        <v>75</v>
      </c>
    </row>
    <row r="48" spans="1:4" ht="15.75" customHeight="1">
      <c r="A48" s="48">
        <f>$A$45+$A$46</f>
        <v>25705</v>
      </c>
      <c r="B48" s="48">
        <f>$B$45+$B$46</f>
        <v>822</v>
      </c>
      <c r="C48" s="25" t="s">
        <v>76</v>
      </c>
    </row>
    <row r="49" spans="1:3" ht="15.75" customHeight="1">
      <c r="A49" s="48">
        <f>$A$46+$A$44</f>
        <v>55445</v>
      </c>
      <c r="B49" s="48">
        <f>$B$46+$B$44</f>
        <v>705</v>
      </c>
      <c r="C49" s="25" t="s">
        <v>77</v>
      </c>
    </row>
    <row r="50" spans="1:3" ht="15.75" customHeight="1">
      <c r="A50" s="48">
        <f>GETPIVOTDATA("Sum of Total Value",$A$25)</f>
        <v>67580</v>
      </c>
      <c r="B50" s="48">
        <f>GETPIVOTDATA("Sum of Units Sold",$A$25)</f>
        <v>893</v>
      </c>
      <c r="C50" s="25" t="s">
        <v>61</v>
      </c>
    </row>
    <row r="51" spans="1:3" ht="15.75" customHeight="1">
      <c r="A51" s="48"/>
      <c r="B51" s="48"/>
    </row>
    <row r="52" spans="1:3" ht="15.75" customHeight="1">
      <c r="A52" s="62" t="s">
        <v>58</v>
      </c>
    </row>
    <row r="53" spans="1:3" ht="15.75" customHeight="1">
      <c r="A53" s="64" t="str">
        <f>VLOOKUP($B$57,$A$44:$C$50,3,FALSE)</f>
        <v>TOTAL</v>
      </c>
      <c r="B53" s="46" t="s">
        <v>64</v>
      </c>
    </row>
    <row r="54" spans="1:3" ht="15.75" customHeight="1">
      <c r="A54" s="65" t="str">
        <f>VLOOKUP($B$58,$B$44:$C$50,2,FALSE)</f>
        <v>TOTAL</v>
      </c>
      <c r="B54" s="46" t="s">
        <v>65</v>
      </c>
    </row>
    <row r="55" spans="1:3" ht="15.75" customHeight="1">
      <c r="A55" s="48"/>
    </row>
    <row r="56" spans="1:3" ht="15.75" customHeight="1">
      <c r="A56" s="62" t="s">
        <v>59</v>
      </c>
    </row>
    <row r="57" spans="1:3" ht="15.75" customHeight="1">
      <c r="A57" s="70" t="str">
        <f>CONCATENATE($A$53,$B$53)</f>
        <v>TOTAL (Outflow Value)</v>
      </c>
      <c r="B57" s="71">
        <f>GETPIVOTDATA("Sum of Total Value",DASHBOARD!$B$64)</f>
        <v>67580</v>
      </c>
    </row>
    <row r="58" spans="1:3" ht="15.75" customHeight="1">
      <c r="A58" s="70" t="str">
        <f>CONCATENATE($A$54,$B$54)</f>
        <v>TOTAL (Units Sold)</v>
      </c>
      <c r="B58" s="71">
        <f>GETPIVOTDATA("Sum of Units Sold",DASHBOARD!$B$80)</f>
        <v>893</v>
      </c>
    </row>
    <row r="59" spans="1:3" ht="15.75" customHeight="1">
      <c r="A59" s="12"/>
      <c r="B59" s="12"/>
    </row>
    <row r="60" spans="1:3" ht="15.75" customHeight="1">
      <c r="A60" s="12"/>
      <c r="B60" s="12"/>
    </row>
    <row r="61" spans="1:3" ht="15.75" customHeight="1">
      <c r="A61" s="12"/>
      <c r="B61" s="12"/>
    </row>
    <row r="62" spans="1:3" ht="15.75" customHeight="1">
      <c r="A62" s="12"/>
      <c r="B62" s="12"/>
    </row>
    <row r="63" spans="1:3" ht="15.75" customHeight="1">
      <c r="A63" s="12"/>
      <c r="B63" s="12"/>
    </row>
    <row r="64" spans="1:3" ht="15.75" customHeight="1">
      <c r="A64" s="12"/>
      <c r="B64" s="12"/>
    </row>
    <row r="65" spans="1:2" ht="15.75" customHeight="1">
      <c r="A65" s="12"/>
      <c r="B65" s="12"/>
    </row>
    <row r="66" spans="1:2" ht="15.75" customHeight="1">
      <c r="A66" s="12"/>
      <c r="B66" s="12"/>
    </row>
    <row r="67" spans="1:2" ht="15.75" customHeight="1">
      <c r="A67" s="12"/>
      <c r="B67" s="12"/>
    </row>
    <row r="68" spans="1:2" ht="15.75" customHeight="1">
      <c r="A68" s="12"/>
      <c r="B68" s="12"/>
    </row>
    <row r="69" spans="1:2" ht="15.75" customHeight="1">
      <c r="A69" s="12"/>
      <c r="B69" s="12"/>
    </row>
    <row r="70" spans="1:2" ht="15.75" customHeight="1">
      <c r="A70" s="12"/>
      <c r="B70" s="12"/>
    </row>
    <row r="71" spans="1:2" ht="15.75" customHeight="1">
      <c r="A71" s="12"/>
      <c r="B71" s="12"/>
    </row>
    <row r="72" spans="1:2" ht="15.75" customHeight="1">
      <c r="A72" s="12"/>
      <c r="B72" s="12"/>
    </row>
    <row r="73" spans="1:2" ht="15.75" customHeight="1">
      <c r="A73" s="12"/>
      <c r="B73" s="12"/>
    </row>
    <row r="74" spans="1:2" ht="15.75" customHeight="1">
      <c r="A74" s="12"/>
      <c r="B74" s="12"/>
    </row>
    <row r="75" spans="1:2" ht="15.75" customHeight="1">
      <c r="A75" s="12"/>
      <c r="B75" s="12"/>
    </row>
    <row r="76" spans="1:2" ht="15.75" customHeight="1">
      <c r="A76" s="12"/>
      <c r="B76" s="12"/>
    </row>
    <row r="77" spans="1:2" ht="15.75" customHeight="1">
      <c r="A77" s="12"/>
      <c r="B77" s="12"/>
    </row>
    <row r="78" spans="1:2" ht="15.75" customHeight="1">
      <c r="A78" s="12"/>
      <c r="B78" s="12"/>
    </row>
    <row r="79" spans="1:2" ht="15.75" customHeight="1">
      <c r="A79" s="12"/>
      <c r="B79" s="12"/>
    </row>
    <row r="80" spans="1:2" ht="15.75" customHeight="1">
      <c r="A80" s="12"/>
      <c r="B80" s="12"/>
    </row>
    <row r="81" spans="1:2" ht="15.75" customHeight="1">
      <c r="A81" s="12"/>
      <c r="B81" s="12"/>
    </row>
    <row r="82" spans="1:2" ht="15.75" customHeight="1">
      <c r="A82" s="12"/>
      <c r="B82" s="12"/>
    </row>
    <row r="83" spans="1:2" ht="15.75" customHeight="1">
      <c r="A83" s="12"/>
      <c r="B83" s="12"/>
    </row>
    <row r="84" spans="1:2" ht="15.75" customHeight="1">
      <c r="A84" s="12"/>
      <c r="B84" s="12"/>
    </row>
    <row r="85" spans="1:2" ht="15.75" customHeight="1">
      <c r="A85" s="12"/>
      <c r="B85" s="12"/>
    </row>
    <row r="86" spans="1:2" ht="15.75" customHeight="1">
      <c r="A86" s="12"/>
      <c r="B86" s="12"/>
    </row>
    <row r="87" spans="1:2" ht="15.75" customHeight="1">
      <c r="A87" s="12"/>
      <c r="B87" s="12"/>
    </row>
    <row r="88" spans="1:2" ht="15.75" customHeight="1">
      <c r="A88" s="12"/>
      <c r="B88" s="12"/>
    </row>
    <row r="89" spans="1:2" ht="15.75" customHeight="1">
      <c r="A89" s="12"/>
      <c r="B89" s="12"/>
    </row>
    <row r="90" spans="1:2" ht="15.75" customHeight="1">
      <c r="A90" s="12"/>
      <c r="B90" s="12"/>
    </row>
    <row r="91" spans="1:2" ht="15.75" customHeight="1">
      <c r="A91" s="12"/>
      <c r="B91" s="12"/>
    </row>
    <row r="92" spans="1:2" ht="15.75" customHeight="1">
      <c r="A92" s="12"/>
      <c r="B92" s="12"/>
    </row>
    <row r="93" spans="1:2" ht="15.75" customHeight="1">
      <c r="A93" s="12"/>
      <c r="B93" s="12"/>
    </row>
    <row r="94" spans="1:2" ht="15.75" customHeight="1">
      <c r="A94" s="12"/>
      <c r="B94" s="12"/>
    </row>
    <row r="95" spans="1:2" ht="15.75" customHeight="1">
      <c r="A95" s="12"/>
      <c r="B95" s="12"/>
    </row>
    <row r="96" spans="1:2" ht="15.75" customHeight="1">
      <c r="A96" s="12"/>
      <c r="B96" s="12"/>
    </row>
    <row r="97" spans="1:2" ht="15.75" customHeight="1">
      <c r="A97" s="12"/>
      <c r="B97" s="12"/>
    </row>
    <row r="98" spans="1:2" ht="15.75" customHeight="1">
      <c r="A98" s="12"/>
      <c r="B98" s="12"/>
    </row>
    <row r="99" spans="1:2" ht="15.75" customHeight="1">
      <c r="A99" s="12"/>
      <c r="B99" s="12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1" tint="0.34998626667073579"/>
    <pageSetUpPr fitToPage="1"/>
  </sheetPr>
  <dimension ref="A1:M90"/>
  <sheetViews>
    <sheetView showGridLines="0" view="pageBreakPreview" zoomScaleNormal="80" zoomScaleSheetLayoutView="100" workbookViewId="0">
      <selection activeCell="H1" sqref="H1"/>
    </sheetView>
  </sheetViews>
  <sheetFormatPr defaultRowHeight="15" outlineLevelRow="3" outlineLevelCol="1"/>
  <cols>
    <col min="1" max="1" width="3.28515625" customWidth="1"/>
    <col min="2" max="3" width="20.7109375" customWidth="1"/>
    <col min="4" max="5" width="20.7109375" hidden="1" customWidth="1" outlineLevel="1"/>
    <col min="6" max="6" width="3.28515625" customWidth="1" collapsed="1"/>
    <col min="7" max="18" width="10.7109375" customWidth="1"/>
    <col min="19" max="19" width="3.28515625" customWidth="1"/>
    <col min="20" max="23" width="10.7109375" customWidth="1"/>
  </cols>
  <sheetData>
    <row r="1" spans="1:13" ht="15.75">
      <c r="A1" s="73" t="s">
        <v>82</v>
      </c>
      <c r="B1" s="57" t="s">
        <v>74</v>
      </c>
      <c r="G1" s="59" t="s">
        <v>72</v>
      </c>
      <c r="H1" s="57"/>
      <c r="I1" s="57"/>
    </row>
    <row r="2" spans="1:13">
      <c r="A2" s="44"/>
      <c r="B2" s="40" t="s">
        <v>48</v>
      </c>
      <c r="C2" s="40"/>
      <c r="F2" s="56"/>
      <c r="M2" s="25"/>
    </row>
    <row r="3" spans="1:13" s="31" customFormat="1">
      <c r="B3" s="74" t="s">
        <v>70</v>
      </c>
      <c r="C3" s="33" t="s">
        <v>45</v>
      </c>
      <c r="F3" s="56"/>
      <c r="M3" s="34"/>
    </row>
    <row r="4" spans="1:13" s="31" customFormat="1" ht="15" hidden="1" customHeight="1" outlineLevel="2">
      <c r="B4" s="47"/>
      <c r="C4" s="33"/>
      <c r="F4" s="56"/>
      <c r="M4" s="34"/>
    </row>
    <row r="5" spans="1:13" s="31" customFormat="1" hidden="1" outlineLevel="2">
      <c r="B5" s="47"/>
      <c r="C5" s="32" t="s">
        <v>38</v>
      </c>
      <c r="F5" s="56"/>
    </row>
    <row r="6" spans="1:13" s="31" customFormat="1" hidden="1" outlineLevel="2">
      <c r="B6" s="74" t="s">
        <v>36</v>
      </c>
      <c r="C6" s="33" t="s">
        <v>47</v>
      </c>
      <c r="D6" s="31" t="s">
        <v>40</v>
      </c>
      <c r="F6" s="56"/>
    </row>
    <row r="7" spans="1:13" s="31" customFormat="1" hidden="1" outlineLevel="2">
      <c r="A7" s="35"/>
      <c r="B7" s="75" t="s">
        <v>26</v>
      </c>
      <c r="C7" s="36">
        <v>40</v>
      </c>
      <c r="D7" s="35">
        <v>6240</v>
      </c>
      <c r="F7" s="56"/>
    </row>
    <row r="8" spans="1:13" s="31" customFormat="1" hidden="1" outlineLevel="2">
      <c r="A8" s="35"/>
      <c r="B8" s="76" t="s">
        <v>17</v>
      </c>
      <c r="C8" s="36">
        <v>125</v>
      </c>
      <c r="D8" s="35">
        <v>375</v>
      </c>
      <c r="F8" s="56"/>
    </row>
    <row r="9" spans="1:13" s="31" customFormat="1" hidden="1" outlineLevel="2">
      <c r="A9" s="35"/>
      <c r="B9" s="76" t="s">
        <v>20</v>
      </c>
      <c r="C9" s="36">
        <v>500</v>
      </c>
      <c r="D9" s="35">
        <v>3500</v>
      </c>
      <c r="F9" s="56"/>
    </row>
    <row r="10" spans="1:13" s="31" customFormat="1" hidden="1" outlineLevel="2">
      <c r="A10" s="35"/>
      <c r="B10" s="75" t="s">
        <v>9</v>
      </c>
      <c r="C10" s="36">
        <v>10</v>
      </c>
      <c r="D10" s="35">
        <v>40</v>
      </c>
      <c r="F10" s="56"/>
    </row>
    <row r="11" spans="1:13" s="31" customFormat="1" hidden="1" outlineLevel="2">
      <c r="A11" s="35"/>
      <c r="B11" s="75" t="s">
        <v>24</v>
      </c>
      <c r="C11" s="36">
        <v>60</v>
      </c>
      <c r="D11" s="35">
        <v>1140</v>
      </c>
      <c r="F11" s="56"/>
    </row>
    <row r="12" spans="1:13" s="31" customFormat="1" hidden="1" outlineLevel="2">
      <c r="A12" s="35"/>
      <c r="B12" s="75" t="s">
        <v>30</v>
      </c>
      <c r="C12" s="36">
        <v>50</v>
      </c>
      <c r="D12" s="35">
        <v>600</v>
      </c>
      <c r="F12" s="56"/>
    </row>
    <row r="13" spans="1:13" s="31" customFormat="1" hidden="1" outlineLevel="2">
      <c r="A13" s="35"/>
      <c r="B13" s="75" t="s">
        <v>14</v>
      </c>
      <c r="C13" s="36">
        <v>85</v>
      </c>
      <c r="D13" s="35">
        <v>2465</v>
      </c>
      <c r="F13" s="56"/>
    </row>
    <row r="14" spans="1:13" s="31" customFormat="1" hidden="1" outlineLevel="2">
      <c r="A14" s="35"/>
      <c r="B14" s="75" t="s">
        <v>12</v>
      </c>
      <c r="C14" s="36">
        <v>25</v>
      </c>
      <c r="D14" s="35">
        <v>150</v>
      </c>
      <c r="F14" s="56"/>
    </row>
    <row r="15" spans="1:13" s="31" customFormat="1" ht="15" hidden="1" customHeight="1" outlineLevel="2">
      <c r="A15" s="35"/>
      <c r="B15" s="76" t="s">
        <v>22</v>
      </c>
      <c r="C15" s="36">
        <v>4500</v>
      </c>
      <c r="D15" s="35">
        <v>18000</v>
      </c>
      <c r="F15" s="56"/>
    </row>
    <row r="16" spans="1:13" s="31" customFormat="1" ht="15" hidden="1" customHeight="1" outlineLevel="2">
      <c r="A16" s="35"/>
      <c r="B16" s="75" t="s">
        <v>28</v>
      </c>
      <c r="C16" s="36">
        <v>80</v>
      </c>
      <c r="D16" s="35">
        <v>960</v>
      </c>
      <c r="F16" s="56"/>
    </row>
    <row r="17" spans="1:6" s="31" customFormat="1" ht="15" hidden="1" customHeight="1" outlineLevel="2">
      <c r="A17" s="35"/>
      <c r="B17" s="76" t="s">
        <v>35</v>
      </c>
      <c r="C17" s="36">
        <v>5475</v>
      </c>
      <c r="D17" s="35">
        <v>33470</v>
      </c>
      <c r="F17" s="56"/>
    </row>
    <row r="18" spans="1:6" s="31" customFormat="1" ht="15" hidden="1" customHeight="1" outlineLevel="2">
      <c r="B18" s="47"/>
      <c r="C18" s="33"/>
      <c r="F18" s="56"/>
    </row>
    <row r="19" spans="1:6" s="31" customFormat="1" collapsed="1">
      <c r="B19" s="74" t="s">
        <v>71</v>
      </c>
      <c r="C19" s="33" t="s">
        <v>45</v>
      </c>
      <c r="F19" s="56"/>
    </row>
    <row r="20" spans="1:6" ht="15" hidden="1" customHeight="1" outlineLevel="1">
      <c r="F20" s="56"/>
    </row>
    <row r="21" spans="1:6" ht="15" hidden="1" customHeight="1" outlineLevel="1">
      <c r="C21" s="18" t="s">
        <v>38</v>
      </c>
      <c r="F21" s="56"/>
    </row>
    <row r="22" spans="1:6" ht="15" hidden="1" customHeight="1" outlineLevel="1">
      <c r="B22" s="18" t="s">
        <v>36</v>
      </c>
      <c r="C22" t="s">
        <v>37</v>
      </c>
      <c r="D22" t="s">
        <v>39</v>
      </c>
      <c r="F22" s="56"/>
    </row>
    <row r="23" spans="1:6" ht="15" hidden="1" customHeight="1" outlineLevel="1">
      <c r="B23" s="20" t="s">
        <v>26</v>
      </c>
      <c r="C23" s="19">
        <v>250</v>
      </c>
      <c r="D23" s="19">
        <v>156</v>
      </c>
      <c r="F23" s="56"/>
    </row>
    <row r="24" spans="1:6" ht="15" hidden="1" customHeight="1" outlineLevel="1">
      <c r="B24" s="20" t="s">
        <v>17</v>
      </c>
      <c r="C24" s="19">
        <v>50</v>
      </c>
      <c r="D24" s="19">
        <v>3</v>
      </c>
      <c r="F24" s="56"/>
    </row>
    <row r="25" spans="1:6" ht="15" hidden="1" customHeight="1" outlineLevel="1">
      <c r="B25" s="20" t="s">
        <v>20</v>
      </c>
      <c r="C25" s="19">
        <v>25</v>
      </c>
      <c r="D25" s="19">
        <v>7</v>
      </c>
      <c r="F25" s="56"/>
    </row>
    <row r="26" spans="1:6" ht="15" hidden="1" customHeight="1" outlineLevel="1">
      <c r="B26" s="20" t="s">
        <v>9</v>
      </c>
      <c r="C26" s="19">
        <v>250</v>
      </c>
      <c r="D26" s="19">
        <v>4</v>
      </c>
      <c r="F26" s="56"/>
    </row>
    <row r="27" spans="1:6" ht="15" hidden="1" customHeight="1" outlineLevel="1">
      <c r="B27" s="20" t="s">
        <v>24</v>
      </c>
      <c r="C27" s="19">
        <v>150</v>
      </c>
      <c r="D27" s="19">
        <v>19</v>
      </c>
      <c r="F27" s="56"/>
    </row>
    <row r="28" spans="1:6" ht="15" hidden="1" customHeight="1" outlineLevel="1">
      <c r="B28" s="20" t="s">
        <v>30</v>
      </c>
      <c r="C28" s="19">
        <v>25</v>
      </c>
      <c r="D28" s="19">
        <v>12</v>
      </c>
      <c r="F28" s="56"/>
    </row>
    <row r="29" spans="1:6" ht="15" hidden="1" customHeight="1" outlineLevel="1">
      <c r="B29" s="20" t="s">
        <v>14</v>
      </c>
      <c r="C29" s="19">
        <v>50</v>
      </c>
      <c r="D29" s="19">
        <v>29</v>
      </c>
      <c r="F29" s="56"/>
    </row>
    <row r="30" spans="1:6" ht="15" hidden="1" customHeight="1" outlineLevel="1">
      <c r="B30" s="20" t="s">
        <v>12</v>
      </c>
      <c r="C30" s="19">
        <v>300</v>
      </c>
      <c r="D30" s="19">
        <v>6</v>
      </c>
      <c r="F30" s="56"/>
    </row>
    <row r="31" spans="1:6" ht="15" hidden="1" customHeight="1" outlineLevel="1">
      <c r="B31" s="20" t="s">
        <v>22</v>
      </c>
      <c r="C31" s="19">
        <v>10</v>
      </c>
      <c r="D31" s="19">
        <v>4</v>
      </c>
      <c r="F31" s="56"/>
    </row>
    <row r="32" spans="1:6" ht="15" hidden="1" customHeight="1" outlineLevel="1">
      <c r="B32" s="20" t="s">
        <v>28</v>
      </c>
      <c r="C32" s="19">
        <v>35</v>
      </c>
      <c r="D32" s="19">
        <v>12</v>
      </c>
      <c r="F32" s="56"/>
    </row>
    <row r="33" spans="2:6" ht="15" hidden="1" customHeight="1" outlineLevel="1">
      <c r="B33" s="20" t="s">
        <v>35</v>
      </c>
      <c r="C33" s="19">
        <v>1145</v>
      </c>
      <c r="D33" s="19">
        <v>252</v>
      </c>
      <c r="F33" s="56"/>
    </row>
    <row r="34" spans="2:6" collapsed="1">
      <c r="F34" s="56"/>
    </row>
    <row r="35" spans="2:6">
      <c r="B35" s="41" t="s">
        <v>43</v>
      </c>
      <c r="C35" s="41"/>
      <c r="F35" s="56"/>
    </row>
    <row r="36" spans="2:6">
      <c r="B36" s="77" t="s">
        <v>54</v>
      </c>
      <c r="C36" s="29" t="s">
        <v>45</v>
      </c>
      <c r="F36" s="56"/>
    </row>
    <row r="37" spans="2:6" ht="15" hidden="1" customHeight="1" outlineLevel="1">
      <c r="B37" s="25"/>
      <c r="C37" s="29"/>
      <c r="F37" s="56"/>
    </row>
    <row r="38" spans="2:6" hidden="1" outlineLevel="1">
      <c r="B38" s="25"/>
      <c r="C38" s="28" t="s">
        <v>38</v>
      </c>
      <c r="F38" s="56"/>
    </row>
    <row r="39" spans="2:6" hidden="1" outlineLevel="1">
      <c r="B39" s="77" t="s">
        <v>36</v>
      </c>
      <c r="C39" s="29" t="s">
        <v>47</v>
      </c>
      <c r="D39" t="s">
        <v>46</v>
      </c>
      <c r="F39" s="56"/>
    </row>
    <row r="40" spans="2:6" hidden="1" outlineLevel="1">
      <c r="B40" s="46" t="s">
        <v>26</v>
      </c>
      <c r="C40" s="30">
        <v>40</v>
      </c>
      <c r="D40" s="19">
        <v>10000</v>
      </c>
      <c r="F40" s="56"/>
    </row>
    <row r="41" spans="2:6" hidden="1" outlineLevel="1">
      <c r="B41" s="46" t="s">
        <v>17</v>
      </c>
      <c r="C41" s="30">
        <v>125</v>
      </c>
      <c r="D41" s="19">
        <v>6250</v>
      </c>
      <c r="F41" s="56"/>
    </row>
    <row r="42" spans="2:6" hidden="1" outlineLevel="1">
      <c r="B42" s="46" t="s">
        <v>20</v>
      </c>
      <c r="C42" s="30">
        <v>500</v>
      </c>
      <c r="D42" s="19">
        <v>12500</v>
      </c>
      <c r="F42" s="56"/>
    </row>
    <row r="43" spans="2:6" hidden="1" outlineLevel="1">
      <c r="B43" s="46" t="s">
        <v>9</v>
      </c>
      <c r="C43" s="30">
        <v>10</v>
      </c>
      <c r="D43" s="19">
        <v>2500</v>
      </c>
      <c r="F43" s="56"/>
    </row>
    <row r="44" spans="2:6" hidden="1" outlineLevel="1">
      <c r="B44" s="46" t="s">
        <v>24</v>
      </c>
      <c r="C44" s="30">
        <v>60</v>
      </c>
      <c r="D44" s="19">
        <v>9000</v>
      </c>
      <c r="F44" s="56"/>
    </row>
    <row r="45" spans="2:6" hidden="1" outlineLevel="1">
      <c r="B45" s="46" t="s">
        <v>30</v>
      </c>
      <c r="C45" s="30">
        <v>50</v>
      </c>
      <c r="D45" s="19">
        <v>1250</v>
      </c>
      <c r="F45" s="56"/>
    </row>
    <row r="46" spans="2:6" hidden="1" outlineLevel="1">
      <c r="B46" s="46" t="s">
        <v>14</v>
      </c>
      <c r="C46" s="30">
        <v>85</v>
      </c>
      <c r="D46" s="19">
        <v>4250</v>
      </c>
      <c r="F46" s="56"/>
    </row>
    <row r="47" spans="2:6" hidden="1" outlineLevel="1">
      <c r="B47" s="46" t="s">
        <v>12</v>
      </c>
      <c r="C47" s="30">
        <v>25</v>
      </c>
      <c r="D47" s="19">
        <v>7500</v>
      </c>
      <c r="F47" s="56"/>
    </row>
    <row r="48" spans="2:6" hidden="1" outlineLevel="1">
      <c r="B48" s="46" t="s">
        <v>22</v>
      </c>
      <c r="C48" s="30">
        <v>4500</v>
      </c>
      <c r="D48" s="19">
        <v>45000</v>
      </c>
      <c r="F48" s="56"/>
    </row>
    <row r="49" spans="2:6" hidden="1" outlineLevel="1">
      <c r="B49" s="46" t="s">
        <v>28</v>
      </c>
      <c r="C49" s="30">
        <v>80</v>
      </c>
      <c r="D49" s="19">
        <v>2800</v>
      </c>
      <c r="F49" s="56"/>
    </row>
    <row r="50" spans="2:6" hidden="1" outlineLevel="1">
      <c r="B50" s="46" t="s">
        <v>35</v>
      </c>
      <c r="C50" s="30">
        <v>5475</v>
      </c>
      <c r="D50" s="19">
        <v>101050</v>
      </c>
      <c r="F50" s="56"/>
    </row>
    <row r="51" spans="2:6" ht="15" hidden="1" customHeight="1" outlineLevel="1">
      <c r="B51" s="46"/>
      <c r="C51" s="30"/>
      <c r="D51" s="19"/>
      <c r="E51" s="19"/>
      <c r="F51" s="56"/>
    </row>
    <row r="52" spans="2:6" collapsed="1">
      <c r="B52" s="77" t="s">
        <v>80</v>
      </c>
      <c r="C52" t="s">
        <v>45</v>
      </c>
      <c r="F52" s="56"/>
    </row>
    <row r="53" spans="2:6" ht="15" hidden="1" customHeight="1" outlineLevel="1">
      <c r="F53" s="56"/>
    </row>
    <row r="54" spans="2:6" ht="15" hidden="1" customHeight="1" outlineLevel="1">
      <c r="C54" s="18" t="s">
        <v>38</v>
      </c>
      <c r="F54" s="56"/>
    </row>
    <row r="55" spans="2:6" ht="15" hidden="1" customHeight="1" outlineLevel="1">
      <c r="B55" s="18" t="s">
        <v>36</v>
      </c>
      <c r="C55" t="s">
        <v>47</v>
      </c>
      <c r="D55" t="s">
        <v>41</v>
      </c>
      <c r="E55" t="s">
        <v>46</v>
      </c>
      <c r="F55" s="56"/>
    </row>
    <row r="56" spans="2:6" ht="15" hidden="1" customHeight="1" outlineLevel="1">
      <c r="B56" s="20" t="s">
        <v>50</v>
      </c>
      <c r="C56" s="19">
        <v>540</v>
      </c>
      <c r="D56" s="19">
        <v>275</v>
      </c>
      <c r="E56" s="19">
        <v>22500</v>
      </c>
      <c r="F56" s="56"/>
    </row>
    <row r="57" spans="2:6" ht="15" hidden="1" customHeight="1" outlineLevel="1">
      <c r="B57" s="20" t="s">
        <v>49</v>
      </c>
      <c r="C57" s="19">
        <v>360</v>
      </c>
      <c r="D57" s="19">
        <v>535</v>
      </c>
      <c r="E57" s="19">
        <v>24800</v>
      </c>
      <c r="F57" s="56"/>
    </row>
    <row r="58" spans="2:6" ht="15" hidden="1" customHeight="1" outlineLevel="1">
      <c r="B58" s="20" t="s">
        <v>51</v>
      </c>
      <c r="C58" s="19">
        <v>4575</v>
      </c>
      <c r="D58" s="19">
        <v>335</v>
      </c>
      <c r="E58" s="19">
        <v>53750</v>
      </c>
      <c r="F58" s="56"/>
    </row>
    <row r="59" spans="2:6" ht="15" hidden="1" customHeight="1" outlineLevel="1">
      <c r="B59" s="20" t="s">
        <v>35</v>
      </c>
      <c r="C59" s="19">
        <v>5475</v>
      </c>
      <c r="D59" s="19">
        <v>1145</v>
      </c>
      <c r="E59" s="19">
        <v>101050</v>
      </c>
      <c r="F59" s="56"/>
    </row>
    <row r="60" spans="2:6" collapsed="1">
      <c r="F60" s="56"/>
    </row>
    <row r="61" spans="2:6">
      <c r="B61" s="42" t="s">
        <v>44</v>
      </c>
      <c r="C61" s="42"/>
      <c r="F61" s="56"/>
    </row>
    <row r="62" spans="2:6">
      <c r="B62" s="18" t="s">
        <v>53</v>
      </c>
      <c r="C62" t="s">
        <v>45</v>
      </c>
      <c r="F62" s="56"/>
    </row>
    <row r="63" spans="2:6" ht="15" hidden="1" customHeight="1" outlineLevel="1">
      <c r="F63" s="56"/>
    </row>
    <row r="64" spans="2:6" ht="15" hidden="1" customHeight="1" outlineLevel="1">
      <c r="C64" s="18" t="s">
        <v>38</v>
      </c>
      <c r="F64" s="56"/>
    </row>
    <row r="65" spans="2:6" ht="15" hidden="1" customHeight="1" outlineLevel="1">
      <c r="B65" s="18" t="s">
        <v>36</v>
      </c>
      <c r="C65" t="s">
        <v>47</v>
      </c>
      <c r="D65" t="s">
        <v>46</v>
      </c>
      <c r="F65" s="56"/>
    </row>
    <row r="66" spans="2:6" ht="15" hidden="1" customHeight="1" outlineLevel="1">
      <c r="B66" s="20" t="s">
        <v>26</v>
      </c>
      <c r="C66" s="19">
        <v>80</v>
      </c>
      <c r="D66" s="19">
        <v>3760</v>
      </c>
      <c r="F66" s="56"/>
    </row>
    <row r="67" spans="2:6" ht="15" hidden="1" customHeight="1" outlineLevel="1">
      <c r="B67" s="20" t="s">
        <v>17</v>
      </c>
      <c r="C67" s="19">
        <v>250</v>
      </c>
      <c r="D67" s="19">
        <v>5875</v>
      </c>
      <c r="F67" s="56"/>
    </row>
    <row r="68" spans="2:6" ht="15" hidden="1" customHeight="1" outlineLevel="1">
      <c r="B68" s="20" t="s">
        <v>20</v>
      </c>
      <c r="C68" s="19">
        <v>1000</v>
      </c>
      <c r="D68" s="19">
        <v>9000</v>
      </c>
      <c r="F68" s="56"/>
    </row>
    <row r="69" spans="2:6" ht="15" hidden="1" customHeight="1" outlineLevel="1">
      <c r="B69" s="20" t="s">
        <v>9</v>
      </c>
      <c r="C69" s="19">
        <v>20</v>
      </c>
      <c r="D69" s="19">
        <v>2460</v>
      </c>
      <c r="F69" s="56"/>
    </row>
    <row r="70" spans="2:6" ht="15" hidden="1" customHeight="1" outlineLevel="1">
      <c r="B70" s="20" t="s">
        <v>24</v>
      </c>
      <c r="C70" s="19">
        <v>120</v>
      </c>
      <c r="D70" s="19">
        <v>7860</v>
      </c>
      <c r="F70" s="56"/>
    </row>
    <row r="71" spans="2:6" ht="15" hidden="1" customHeight="1" outlineLevel="1">
      <c r="B71" s="20" t="s">
        <v>30</v>
      </c>
      <c r="C71" s="19">
        <v>100</v>
      </c>
      <c r="D71" s="19">
        <v>650</v>
      </c>
      <c r="F71" s="56"/>
    </row>
    <row r="72" spans="2:6" ht="15" hidden="1" customHeight="1" outlineLevel="1">
      <c r="B72" s="20" t="s">
        <v>14</v>
      </c>
      <c r="C72" s="19">
        <v>170</v>
      </c>
      <c r="D72" s="19">
        <v>1785</v>
      </c>
      <c r="F72" s="56"/>
    </row>
    <row r="73" spans="2:6" ht="15" hidden="1" customHeight="1" outlineLevel="1">
      <c r="B73" s="20" t="s">
        <v>12</v>
      </c>
      <c r="C73" s="19">
        <v>50</v>
      </c>
      <c r="D73" s="19">
        <v>7350</v>
      </c>
      <c r="F73" s="56"/>
    </row>
    <row r="74" spans="2:6" ht="15" hidden="1" customHeight="1" outlineLevel="1">
      <c r="B74" s="20" t="s">
        <v>22</v>
      </c>
      <c r="C74" s="19">
        <v>9000</v>
      </c>
      <c r="D74" s="19">
        <v>27000</v>
      </c>
      <c r="F74" s="56"/>
    </row>
    <row r="75" spans="2:6" ht="15" hidden="1" customHeight="1" outlineLevel="1">
      <c r="B75" s="20" t="s">
        <v>28</v>
      </c>
      <c r="C75" s="19">
        <v>160</v>
      </c>
      <c r="D75" s="19">
        <v>1840</v>
      </c>
      <c r="F75" s="56"/>
    </row>
    <row r="76" spans="2:6" ht="15" hidden="1" customHeight="1" outlineLevel="1">
      <c r="B76" s="20" t="s">
        <v>35</v>
      </c>
      <c r="C76" s="19">
        <v>10950</v>
      </c>
      <c r="D76" s="19">
        <v>67580</v>
      </c>
      <c r="F76" s="56"/>
    </row>
    <row r="77" spans="2:6" ht="15" hidden="1" customHeight="1" outlineLevel="1">
      <c r="F77" s="56"/>
    </row>
    <row r="78" spans="2:6" collapsed="1">
      <c r="B78" s="18" t="s">
        <v>81</v>
      </c>
      <c r="C78" t="s">
        <v>45</v>
      </c>
      <c r="F78" s="56"/>
    </row>
    <row r="79" spans="2:6" hidden="1" outlineLevel="3"/>
    <row r="80" spans="2:6" hidden="1" outlineLevel="3">
      <c r="C80" s="18" t="s">
        <v>38</v>
      </c>
    </row>
    <row r="81" spans="1:5" hidden="1" outlineLevel="3">
      <c r="B81" s="18" t="s">
        <v>36</v>
      </c>
      <c r="C81" t="s">
        <v>47</v>
      </c>
      <c r="D81" t="s">
        <v>42</v>
      </c>
      <c r="E81" t="s">
        <v>46</v>
      </c>
    </row>
    <row r="82" spans="1:5" hidden="1" outlineLevel="3">
      <c r="B82" s="20" t="s">
        <v>49</v>
      </c>
      <c r="C82" s="19">
        <v>6300</v>
      </c>
      <c r="D82" s="19">
        <v>784</v>
      </c>
      <c r="E82" s="19">
        <v>54570</v>
      </c>
    </row>
    <row r="83" spans="1:5" hidden="1" outlineLevel="3">
      <c r="B83" s="20" t="s">
        <v>52</v>
      </c>
      <c r="C83" s="19">
        <v>4650</v>
      </c>
      <c r="D83" s="19">
        <v>109</v>
      </c>
      <c r="E83" s="19">
        <v>13010</v>
      </c>
    </row>
    <row r="84" spans="1:5" hidden="1" outlineLevel="3">
      <c r="B84" s="20" t="s">
        <v>35</v>
      </c>
      <c r="C84" s="19">
        <v>10950</v>
      </c>
      <c r="D84" s="19">
        <v>893</v>
      </c>
      <c r="E84" s="19">
        <v>67580</v>
      </c>
    </row>
    <row r="85" spans="1:5" ht="15.75" collapsed="1">
      <c r="B85" s="60" t="s">
        <v>73</v>
      </c>
    </row>
    <row r="86" spans="1:5">
      <c r="A86" s="45"/>
    </row>
    <row r="88" spans="1:5">
      <c r="B88" s="43"/>
      <c r="C88" s="43"/>
    </row>
    <row r="89" spans="1:5">
      <c r="B89" s="43"/>
      <c r="C89" s="43"/>
    </row>
    <row r="90" spans="1:5">
      <c r="B90" s="44"/>
      <c r="C90" s="45"/>
    </row>
  </sheetData>
  <sheetProtection formatColumns="0" formatRows="0" selectLockedCells="1" selectUnlockedCells="1"/>
  <mergeCells count="3">
    <mergeCell ref="B2:C2"/>
    <mergeCell ref="B35:C35"/>
    <mergeCell ref="B61:C61"/>
  </mergeCells>
  <pageMargins left="0.7" right="0.7" top="0.75" bottom="0.75" header="0.3" footer="0.3"/>
  <pageSetup paperSize="9" scale="73" fitToHeight="0" orientation="landscape" horizontalDpi="1200" verticalDpi="1200" r:id="rId7"/>
  <drawing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Product Master</vt:lpstr>
      <vt:lpstr>Stock Inflow</vt:lpstr>
      <vt:lpstr>Stock Outflow</vt:lpstr>
      <vt:lpstr>DASHBOARD</vt:lpstr>
      <vt:lpstr>DASHBOARD!Print_Area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LSAqui</cp:lastModifiedBy>
  <dcterms:created xsi:type="dcterms:W3CDTF">2019-10-13T12:29:26Z</dcterms:created>
  <dcterms:modified xsi:type="dcterms:W3CDTF">2020-10-04T13:04:57Z</dcterms:modified>
</cp:coreProperties>
</file>