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Uni\TA\AIAB\"/>
    </mc:Choice>
  </mc:AlternateContent>
  <xr:revisionPtr revIDLastSave="0" documentId="13_ncr:9_{8C5E9037-A36F-43EA-837C-658EA0FC72AE}" xr6:coauthVersionLast="47" xr6:coauthVersionMax="47" xr10:uidLastSave="{00000000-0000-0000-0000-000000000000}"/>
  <bookViews>
    <workbookView xWindow="-98" yWindow="-98" windowWidth="20715" windowHeight="13276" xr2:uid="{4B58E710-134C-407B-AB36-0D73C11389BE}"/>
  </bookViews>
  <sheets>
    <sheet name="Cos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E12" i="1"/>
  <c r="E35" i="1"/>
  <c r="D35" i="1"/>
  <c r="H35" i="1" s="1"/>
  <c r="G35" i="1"/>
  <c r="D13" i="1"/>
  <c r="D11" i="1"/>
  <c r="G33" i="1"/>
  <c r="H33" i="1" s="1"/>
  <c r="G34" i="1"/>
  <c r="D34" i="1"/>
  <c r="E34" i="1" s="1"/>
  <c r="E13" i="1" s="1"/>
  <c r="E20" i="1"/>
  <c r="E22" i="1"/>
  <c r="D22" i="1"/>
  <c r="F22" i="1" s="1"/>
  <c r="D20" i="1"/>
  <c r="G36" i="1"/>
  <c r="H36" i="1" s="1"/>
  <c r="D28" i="1"/>
  <c r="E28" i="1" s="1"/>
  <c r="E18" i="1" s="1"/>
  <c r="G31" i="1"/>
  <c r="D31" i="1"/>
  <c r="E31" i="1" s="1"/>
  <c r="E17" i="1" s="1"/>
  <c r="D30" i="1"/>
  <c r="D32" i="1"/>
  <c r="E32" i="1" s="1"/>
  <c r="F30" i="1"/>
  <c r="G30" i="1" s="1"/>
  <c r="E19" i="1"/>
  <c r="G32" i="1"/>
  <c r="G29" i="1"/>
  <c r="G28" i="1"/>
  <c r="G27" i="1"/>
  <c r="H27" i="1" s="1"/>
  <c r="G26" i="1"/>
  <c r="H26" i="1" s="1"/>
  <c r="G25" i="1"/>
  <c r="H25" i="1" s="1"/>
  <c r="D29" i="1"/>
  <c r="E29" i="1"/>
  <c r="E11" i="1" s="1"/>
  <c r="E16" i="1"/>
  <c r="D18" i="1"/>
  <c r="D17" i="1"/>
  <c r="D14" i="1"/>
  <c r="D15" i="1"/>
  <c r="F15" i="1" s="1"/>
  <c r="D16" i="1"/>
  <c r="E14" i="1"/>
  <c r="F12" i="1"/>
  <c r="D10" i="1"/>
  <c r="F10" i="1" s="1"/>
  <c r="D9" i="1"/>
  <c r="F9" i="1" s="1"/>
  <c r="F20" i="1" l="1"/>
  <c r="H34" i="1"/>
  <c r="D37" i="1"/>
  <c r="F13" i="1"/>
  <c r="E30" i="1"/>
  <c r="E21" i="1" s="1"/>
  <c r="H31" i="1"/>
  <c r="F18" i="1"/>
  <c r="F17" i="1"/>
  <c r="H28" i="1"/>
  <c r="H30" i="1"/>
  <c r="D19" i="1"/>
  <c r="F19" i="1" s="1"/>
  <c r="F11" i="1"/>
  <c r="H32" i="1"/>
  <c r="F16" i="1"/>
  <c r="H29" i="1"/>
  <c r="F14" i="1"/>
  <c r="H37" i="1" l="1"/>
  <c r="F21" i="1"/>
  <c r="F23" i="1" s="1"/>
  <c r="E23" i="1"/>
  <c r="D23" i="1"/>
  <c r="E37" i="1"/>
  <c r="K17" i="1" l="1"/>
  <c r="L17" i="1" l="1"/>
  <c r="M17" i="1" s="1"/>
</calcChain>
</file>

<file path=xl/sharedStrings.xml><?xml version="1.0" encoding="utf-8"?>
<sst xmlns="http://schemas.openxmlformats.org/spreadsheetml/2006/main" count="64" uniqueCount="56">
  <si>
    <t>Part</t>
  </si>
  <si>
    <t>Quantity</t>
  </si>
  <si>
    <t>Price</t>
  </si>
  <si>
    <t>Link</t>
  </si>
  <si>
    <t>One robot</t>
  </si>
  <si>
    <t>Chassis</t>
  </si>
  <si>
    <t>Robotics HAT</t>
  </si>
  <si>
    <t>Screwdriver set</t>
  </si>
  <si>
    <t>No. of robots</t>
  </si>
  <si>
    <t>Battery holder</t>
  </si>
  <si>
    <t>Subtotal</t>
  </si>
  <si>
    <t>Pico</t>
  </si>
  <si>
    <t>USB cable</t>
  </si>
  <si>
    <t>Mass parts</t>
  </si>
  <si>
    <t>480 Picos</t>
  </si>
  <si>
    <t>Per unit</t>
  </si>
  <si>
    <t>Battey wire</t>
  </si>
  <si>
    <t>Sensors</t>
  </si>
  <si>
    <t>Bracket</t>
  </si>
  <si>
    <t>Standoffs</t>
  </si>
  <si>
    <t>Jumper wires</t>
  </si>
  <si>
    <t>Jumper wire pack</t>
  </si>
  <si>
    <t>Battery wire 100</t>
  </si>
  <si>
    <t>Total</t>
  </si>
  <si>
    <t>Overall total</t>
  </si>
  <si>
    <t>Batteries</t>
  </si>
  <si>
    <t>https://uk.farnell.com/multicomp-pro/mp000316/battery-holder-aa-snap-on/dp/3126550</t>
  </si>
  <si>
    <t>https://uk.rs-online.com/web/p/battery-contacts/0489021A</t>
  </si>
  <si>
    <t>https://thepihut.com/products/adafruit-mini-3-layer-round-robot-chassis-kit-2wd-with-dc-motors</t>
  </si>
  <si>
    <t>https://uk.rs-online.com/web/p/raspberry-pi/2122161</t>
  </si>
  <si>
    <t xml:space="preserve">https://uk.rs-online.com/web/p/raspberry-pi-hats-add-ons/2247771 </t>
  </si>
  <si>
    <t>Battery pack (25)</t>
  </si>
  <si>
    <t>Pack No.</t>
  </si>
  <si>
    <t>https://www.amazon.co.uk/AZDelivery-Jumper-Arduino-Raspberry-Breadboard/dp/B07KFMSW7H/ref=sr_1_2_sspa?crid=19725KF16NW6E&amp;keywords=jumper+wires+female+to+female&amp;qid=1656959549&amp;sprefix=jumper+wires+female+to+female%2Caps%2C173&amp;sr=8-2-spons&amp;psc=1&amp;smid=A1X7QLRQH87QA3&amp;spLa=ZW5jcnlwdGVkUXVhbGlmaWVyPUEyWkRJQkJMU0xCVVZWJmVuY3J5cHRlZElkPUEwMzczNDMxT0hZTFRLVDZTQU1IJmVuY3J5cHRlZEFkSWQ9QTAzNDQxNzcxT0FXSVBINDdXMUVaJndpZGdldE5hbWU9c3BfYXRmJmFjdGlvbj1jbGlja1JlZGlyZWN0JmRvTm90TG9nQ2xpY2s9dHJ1ZQ==</t>
  </si>
  <si>
    <t>GPIO pins</t>
  </si>
  <si>
    <t>GPIO pins bent</t>
  </si>
  <si>
    <t>Brackets</t>
  </si>
  <si>
    <t>Tax estimate</t>
  </si>
  <si>
    <t>https://uk.farnell.com/samtec/tsm-106-01-l-sv/header-2-54mm-smt-1x6way/dp/1885916?gclid=Cj0KCQjwn4qWBhCvARIsAFNAMiiYRfdX1duqVF0wFziPSGICP_X8NMUw8hSbvnjkP-bCPHq1M65q3IkaArQ4EALw_wcB&amp;mckv=_dc|pcrid|565467377247|plid||kword||match||slid||product|1885916|pgrid|125527087130|ptaid|pla-1641699961606|&amp;CMP=KNC-GUK-GEN-SHOPPING-SMART-AUTOMATION-MEDIUMROAS-Test860&amp;gross_price=true</t>
  </si>
  <si>
    <t>https://www.amazon.co.uk/Pack-Single-2-54-Header-Connector/dp/B06XR8CV8P/ref=sr_1_12?crid=2JSGMMV5H4YZU&amp;keywords=l+shape+gpio+pins&amp;qid=1656959778&amp;sprefix=l+shape+gpio+pins%2Caps%2C90&amp;sr=8-12</t>
  </si>
  <si>
    <t>MH sensor 10</t>
  </si>
  <si>
    <t>Total estimate</t>
  </si>
  <si>
    <t>https://www.amazon.co.uk/DollaTek-Digital-Intensity-Resistor-Photoresistor/dp/B07DJ4CMF7/ref=sr_1_12?crid=LFUTNEIY5FMZ&amp;keywords=mh+photoresistor+light+sensor+module&amp;qid=1656960864&amp;sprefix=mh+photoresistor+light+sensor+module%2Caps%2C352&amp;sr=8-12</t>
  </si>
  <si>
    <t>Min Quantity</t>
  </si>
  <si>
    <t>https://www.amazon.co.uk/gp/product/B07RBJN9YF/ref=ppx_yo_dt_b_search_asin_title?ie=UTF8&amp;psc=1</t>
  </si>
  <si>
    <t>https://uk.rs-online.com/web/p/standoffs/2808878</t>
  </si>
  <si>
    <t>M3 screws</t>
  </si>
  <si>
    <t>Standoffs bag 100</t>
  </si>
  <si>
    <t>https://uk.rs-online.com/web/p/self-tapping-screws/4831202</t>
  </si>
  <si>
    <t>Key</t>
  </si>
  <si>
    <t>PiHut</t>
  </si>
  <si>
    <t>RS</t>
  </si>
  <si>
    <t>Amazon</t>
  </si>
  <si>
    <t>Farnell</t>
  </si>
  <si>
    <t>https://www.amazon.co.uk/Screwdriver-Electrical-Precision-Non-Slip-Professional/dp/B07R6SVFSV/ref=sr_1_9?crid=2UWGDCI191K6M&amp;keywords=screwdriver&amp;qid=1656962226&amp;sprefix=screwdriverr%2Caps%2C223&amp;sr=8-9</t>
  </si>
  <si>
    <t>https://www.amazon.co.uk/AmazonBasics-Pre-Charged-Rechargeable-Batteries-Packaging-Black/dp/B007B9NXAC/ref=sr_1_1_sspa?crid=2RG1JZ4ZDBGJP&amp;keywords=RECHARGABLE+BATTERIES&amp;qid=1656962642&amp;sprefix=rechargable+batterie%2Caps%2C106&amp;sr=8-1-spons&amp;psc=1&amp;spLa=ZW5jcnlwdGVkUXVhbGlmaWVyPUEzVkJGTEY1SDZPUldNJmVuY3J5cHRlZElkPUEwMjQ3ODcyM0hGM1hXMkc0NjZGRiZlbmNyeXB0ZWRBZElkPUEwMDQ5NDY4QVcyODJKRFRPMVFYJndpZGdldE5hbWU9c3BfYXRmJmFjdGlvbj1jbGlja1JlZGlyZWN0JmRvTm90TG9nQ2xpY2s9dHJ1ZQ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</si>
</sst>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/>
    <xf numFmtId="0" fontId="0" fillId="2" borderId="0" xfId="0" applyFill="1"/>
    <xf numFmtId="44" fontId="0" fillId="0" borderId="0" xfId="1" applyFont="1"/>
    <xf numFmtId="44" fontId="0" fillId="0" borderId="0" xfId="0" applyNumberFormat="1"/>
    <xf numFmtId="0" fontId="0" fillId="3" borderId="0" xfId="0" applyFill="1"/>
    <xf numFmtId="43" fontId="0" fillId="0" borderId="0" xfId="1" applyNumberFormat="1" applyFont="1"/>
    <xf numFmtId="0" fontId="2" fillId="4" borderId="0" xfId="2" applyFill="1" applyAlignment="1">
      <alignment horizontal="left" vertical="center" indent="2" readingOrder="1"/>
    </xf>
    <xf numFmtId="0" fontId="0" fillId="4" borderId="0" xfId="0" applyFill="1"/>
    <xf numFmtId="0" fontId="2" fillId="5" borderId="0" xfId="2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uk.rs-online.com/web/p/raspberry-pi-hats-add-ons/2247771" TargetMode="External"/><Relationship Id="rId1" Type="http://schemas.openxmlformats.org/officeDocument/2006/relationships/hyperlink" Target="https://thepihut.com/products/adafruit-mini-3-layer-round-robot-chassis-kit-2wd-with-dc-moto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869AD-DEB9-4A91-8D35-D3F3B1BDBC77}">
  <dimension ref="C4:O37"/>
  <sheetViews>
    <sheetView tabSelected="1" topLeftCell="A4" workbookViewId="0">
      <selection activeCell="G12" sqref="G12"/>
    </sheetView>
  </sheetViews>
  <sheetFormatPr defaultRowHeight="14.25" x14ac:dyDescent="0.45"/>
  <cols>
    <col min="3" max="3" width="20.1328125" customWidth="1"/>
    <col min="4" max="4" width="9.86328125" bestFit="1" customWidth="1"/>
    <col min="5" max="5" width="9.1328125" bestFit="1" customWidth="1"/>
    <col min="6" max="6" width="11.73046875" customWidth="1"/>
    <col min="7" max="7" width="12.265625" customWidth="1"/>
    <col min="8" max="8" width="13.33203125" customWidth="1"/>
    <col min="11" max="11" width="17.1328125" customWidth="1"/>
    <col min="12" max="12" width="12.796875" customWidth="1"/>
    <col min="13" max="13" width="12.9296875" customWidth="1"/>
  </cols>
  <sheetData>
    <row r="4" spans="3:15" x14ac:dyDescent="0.45">
      <c r="G4" s="3" t="s">
        <v>8</v>
      </c>
    </row>
    <row r="5" spans="3:15" x14ac:dyDescent="0.45">
      <c r="G5">
        <v>1</v>
      </c>
    </row>
    <row r="7" spans="3:15" x14ac:dyDescent="0.45">
      <c r="C7" s="1" t="s">
        <v>4</v>
      </c>
      <c r="D7" s="1"/>
      <c r="E7" s="1"/>
      <c r="F7" s="1"/>
      <c r="G7" s="1"/>
    </row>
    <row r="8" spans="3:15" x14ac:dyDescent="0.45">
      <c r="C8" s="3" t="s">
        <v>0</v>
      </c>
      <c r="D8" s="3" t="s">
        <v>1</v>
      </c>
      <c r="E8" s="3" t="s">
        <v>2</v>
      </c>
      <c r="F8" s="3" t="s">
        <v>10</v>
      </c>
      <c r="G8" s="3" t="s">
        <v>3</v>
      </c>
      <c r="O8" t="s">
        <v>49</v>
      </c>
    </row>
    <row r="9" spans="3:15" x14ac:dyDescent="0.45">
      <c r="C9" t="s">
        <v>5</v>
      </c>
      <c r="D9">
        <f>G5*1</f>
        <v>1</v>
      </c>
      <c r="E9">
        <v>23.7</v>
      </c>
      <c r="F9">
        <f>D9*E9</f>
        <v>23.7</v>
      </c>
      <c r="G9" s="8" t="s">
        <v>28</v>
      </c>
      <c r="O9" s="9" t="s">
        <v>50</v>
      </c>
    </row>
    <row r="10" spans="3:15" x14ac:dyDescent="0.45">
      <c r="C10" t="s">
        <v>6</v>
      </c>
      <c r="D10">
        <f>G5*1</f>
        <v>1</v>
      </c>
      <c r="E10">
        <v>13.75</v>
      </c>
      <c r="F10">
        <f t="shared" ref="F10:F22" si="0">D10*E10</f>
        <v>13.75</v>
      </c>
      <c r="G10" s="10" t="s">
        <v>30</v>
      </c>
      <c r="O10" s="11" t="s">
        <v>51</v>
      </c>
    </row>
    <row r="11" spans="3:15" x14ac:dyDescent="0.45">
      <c r="C11" t="s">
        <v>9</v>
      </c>
      <c r="D11">
        <f>G5*1</f>
        <v>1</v>
      </c>
      <c r="E11">
        <f>E29</f>
        <v>0.80800000000000005</v>
      </c>
      <c r="F11">
        <f t="shared" si="0"/>
        <v>0.80800000000000005</v>
      </c>
      <c r="G11" s="6"/>
      <c r="O11" s="12" t="s">
        <v>52</v>
      </c>
    </row>
    <row r="12" spans="3:15" x14ac:dyDescent="0.45">
      <c r="C12" t="s">
        <v>25</v>
      </c>
      <c r="D12">
        <f>G5*4</f>
        <v>4</v>
      </c>
      <c r="E12">
        <f>E35</f>
        <v>0.60799999999999998</v>
      </c>
      <c r="F12">
        <f t="shared" si="0"/>
        <v>2.4319999999999999</v>
      </c>
      <c r="G12" s="6"/>
      <c r="O12" s="13" t="s">
        <v>53</v>
      </c>
    </row>
    <row r="13" spans="3:15" x14ac:dyDescent="0.45">
      <c r="C13" t="s">
        <v>7</v>
      </c>
      <c r="D13">
        <f>ROUNDUP(G5*0.2,0)</f>
        <v>1</v>
      </c>
      <c r="E13">
        <f>E34</f>
        <v>0.81066666666666676</v>
      </c>
      <c r="F13">
        <f t="shared" si="0"/>
        <v>0.81066666666666676</v>
      </c>
      <c r="G13" s="6"/>
    </row>
    <row r="14" spans="3:15" x14ac:dyDescent="0.45">
      <c r="C14" t="s">
        <v>11</v>
      </c>
      <c r="D14">
        <f>G5*1</f>
        <v>1</v>
      </c>
      <c r="E14">
        <f>E25</f>
        <v>3.2759999999999998</v>
      </c>
      <c r="F14">
        <f t="shared" si="0"/>
        <v>3.2759999999999998</v>
      </c>
      <c r="G14" s="6"/>
    </row>
    <row r="15" spans="3:15" x14ac:dyDescent="0.45">
      <c r="C15" t="s">
        <v>12</v>
      </c>
      <c r="D15">
        <f>G5*1</f>
        <v>1</v>
      </c>
      <c r="F15">
        <f t="shared" si="0"/>
        <v>0</v>
      </c>
    </row>
    <row r="16" spans="3:15" x14ac:dyDescent="0.45">
      <c r="C16" t="s">
        <v>16</v>
      </c>
      <c r="D16">
        <f>G5*1</f>
        <v>1</v>
      </c>
      <c r="E16">
        <f>E27</f>
        <v>0.317</v>
      </c>
      <c r="F16">
        <f t="shared" si="0"/>
        <v>0.317</v>
      </c>
      <c r="G16" s="6"/>
      <c r="K16" s="3" t="s">
        <v>24</v>
      </c>
      <c r="L16" s="3" t="s">
        <v>37</v>
      </c>
      <c r="M16" s="3" t="s">
        <v>41</v>
      </c>
    </row>
    <row r="17" spans="3:13" x14ac:dyDescent="0.45">
      <c r="C17" t="s">
        <v>17</v>
      </c>
      <c r="D17">
        <f>G5*4</f>
        <v>4</v>
      </c>
      <c r="E17">
        <f>E31</f>
        <v>0.55920000000000003</v>
      </c>
      <c r="F17">
        <f t="shared" si="0"/>
        <v>2.2368000000000001</v>
      </c>
      <c r="G17" s="6"/>
      <c r="K17" s="5">
        <f>H37-(E23*G5)+F23</f>
        <v>1700.2973940000004</v>
      </c>
      <c r="L17" s="5">
        <f>K17*0.2</f>
        <v>340.05947880000008</v>
      </c>
      <c r="M17" s="5">
        <f>SUM(K17:L17)</f>
        <v>2040.3568728000005</v>
      </c>
    </row>
    <row r="18" spans="3:13" x14ac:dyDescent="0.45">
      <c r="C18" t="s">
        <v>18</v>
      </c>
      <c r="D18">
        <f>G5*4</f>
        <v>4</v>
      </c>
      <c r="E18">
        <f>E28</f>
        <v>9.3200000000000005E-2</v>
      </c>
      <c r="F18">
        <f t="shared" si="0"/>
        <v>0.37280000000000002</v>
      </c>
      <c r="G18" s="6"/>
    </row>
    <row r="19" spans="3:13" x14ac:dyDescent="0.45">
      <c r="C19" t="s">
        <v>20</v>
      </c>
      <c r="D19">
        <f>G5*(3*(D17/G5))</f>
        <v>12</v>
      </c>
      <c r="E19">
        <f>E26</f>
        <v>3.7449999999999997E-2</v>
      </c>
      <c r="F19">
        <f t="shared" si="0"/>
        <v>0.44939999999999997</v>
      </c>
      <c r="G19" s="6"/>
    </row>
    <row r="20" spans="3:13" x14ac:dyDescent="0.45">
      <c r="C20" t="s">
        <v>46</v>
      </c>
      <c r="D20">
        <f>12*G5</f>
        <v>12</v>
      </c>
      <c r="E20">
        <f>E33</f>
        <v>0.21</v>
      </c>
      <c r="F20">
        <f t="shared" si="0"/>
        <v>2.52</v>
      </c>
      <c r="G20" s="6"/>
    </row>
    <row r="21" spans="3:13" x14ac:dyDescent="0.45">
      <c r="C21" t="s">
        <v>34</v>
      </c>
      <c r="D21">
        <v>40</v>
      </c>
      <c r="E21">
        <f>E30</f>
        <v>3.5960000000000002E-3</v>
      </c>
      <c r="F21">
        <f>D21*E21</f>
        <v>0.14384000000000002</v>
      </c>
      <c r="G21" s="6"/>
    </row>
    <row r="22" spans="3:13" x14ac:dyDescent="0.45">
      <c r="C22" t="s">
        <v>19</v>
      </c>
      <c r="D22">
        <f>G5*6</f>
        <v>6</v>
      </c>
      <c r="E22">
        <f>E36</f>
        <v>0.17599999999999999</v>
      </c>
      <c r="F22">
        <f t="shared" si="0"/>
        <v>1.056</v>
      </c>
      <c r="G22" s="6"/>
    </row>
    <row r="23" spans="3:13" x14ac:dyDescent="0.45">
      <c r="C23" s="3" t="s">
        <v>23</v>
      </c>
      <c r="D23">
        <f>SUM(D9:D22)</f>
        <v>89</v>
      </c>
      <c r="E23" s="4">
        <f>SUM(E9:E22)</f>
        <v>44.349112666666677</v>
      </c>
      <c r="F23" s="4">
        <f>SUM(F9:F22)</f>
        <v>51.872506666666666</v>
      </c>
    </row>
    <row r="24" spans="3:13" x14ac:dyDescent="0.45">
      <c r="C24" s="3" t="s">
        <v>13</v>
      </c>
      <c r="D24" s="3" t="s">
        <v>2</v>
      </c>
      <c r="E24" s="3" t="s">
        <v>15</v>
      </c>
      <c r="F24" s="3" t="s">
        <v>32</v>
      </c>
      <c r="G24" s="3" t="s">
        <v>43</v>
      </c>
      <c r="H24" s="3" t="s">
        <v>10</v>
      </c>
      <c r="I24" s="3" t="s">
        <v>3</v>
      </c>
    </row>
    <row r="25" spans="3:13" x14ac:dyDescent="0.45">
      <c r="C25" t="s">
        <v>14</v>
      </c>
      <c r="D25" s="2">
        <v>1572.48</v>
      </c>
      <c r="E25">
        <v>3.2759999999999998</v>
      </c>
      <c r="F25">
        <v>480</v>
      </c>
      <c r="G25">
        <f>IF(G5&gt;F25,(ROUND(G5/F25,0)+1),1)</f>
        <v>1</v>
      </c>
      <c r="H25">
        <f>D25*G25</f>
        <v>1572.48</v>
      </c>
      <c r="I25" s="11" t="s">
        <v>29</v>
      </c>
    </row>
    <row r="26" spans="3:13" x14ac:dyDescent="0.45">
      <c r="C26" t="s">
        <v>21</v>
      </c>
      <c r="D26">
        <v>7.49</v>
      </c>
      <c r="E26">
        <v>3.7449999999999997E-2</v>
      </c>
      <c r="F26">
        <v>200</v>
      </c>
      <c r="G26">
        <f>IF(G5&gt;F26,(ROUND(G5/F26,0)+1),1)</f>
        <v>1</v>
      </c>
      <c r="H26">
        <f t="shared" ref="H26:H36" si="1">D26*G26</f>
        <v>7.49</v>
      </c>
      <c r="I26" s="12" t="s">
        <v>33</v>
      </c>
    </row>
    <row r="27" spans="3:13" x14ac:dyDescent="0.45">
      <c r="C27" t="s">
        <v>22</v>
      </c>
      <c r="D27">
        <v>31.7</v>
      </c>
      <c r="E27">
        <v>0.317</v>
      </c>
      <c r="F27">
        <v>100</v>
      </c>
      <c r="G27">
        <f>IF(G5&gt;F27,(ROUND(G5/F27,0)+1),1)</f>
        <v>1</v>
      </c>
      <c r="H27">
        <f t="shared" si="1"/>
        <v>31.7</v>
      </c>
      <c r="I27" s="11" t="s">
        <v>27</v>
      </c>
    </row>
    <row r="28" spans="3:13" x14ac:dyDescent="0.45">
      <c r="C28" t="s">
        <v>36</v>
      </c>
      <c r="D28">
        <f>6.99*0.8</f>
        <v>5.5920000000000005</v>
      </c>
      <c r="E28">
        <f>D28/F28</f>
        <v>9.3200000000000005E-2</v>
      </c>
      <c r="F28">
        <v>60</v>
      </c>
      <c r="G28">
        <f>IF(G5&gt;F28,(ROUND(G5/F28,0)+1),1)</f>
        <v>1</v>
      </c>
      <c r="H28">
        <f t="shared" si="1"/>
        <v>5.5920000000000005</v>
      </c>
      <c r="I28" s="12" t="s">
        <v>44</v>
      </c>
    </row>
    <row r="29" spans="3:13" x14ac:dyDescent="0.45">
      <c r="C29" t="s">
        <v>31</v>
      </c>
      <c r="D29">
        <f>1.01*0.8*25</f>
        <v>20.200000000000003</v>
      </c>
      <c r="E29">
        <f>1.01*0.8</f>
        <v>0.80800000000000005</v>
      </c>
      <c r="F29">
        <v>25</v>
      </c>
      <c r="G29">
        <f>IF(G5&gt;F29,(ROUND(G5/F29,0)+1),1)</f>
        <v>1</v>
      </c>
      <c r="H29">
        <f t="shared" si="1"/>
        <v>20.200000000000003</v>
      </c>
      <c r="I29" s="13" t="s">
        <v>26</v>
      </c>
    </row>
    <row r="30" spans="3:13" x14ac:dyDescent="0.45">
      <c r="C30" t="s">
        <v>34</v>
      </c>
      <c r="D30">
        <f>8.99*0.8</f>
        <v>7.1920000000000002</v>
      </c>
      <c r="E30">
        <f>D30/F30</f>
        <v>3.5960000000000002E-3</v>
      </c>
      <c r="F30">
        <f>40*50</f>
        <v>2000</v>
      </c>
      <c r="G30">
        <f>IF(G5&gt;F30,(ROUND(G5/F30,0)+1),1)</f>
        <v>1</v>
      </c>
      <c r="H30">
        <f t="shared" si="1"/>
        <v>7.1920000000000002</v>
      </c>
      <c r="I30" s="12" t="s">
        <v>39</v>
      </c>
    </row>
    <row r="31" spans="3:13" x14ac:dyDescent="0.45">
      <c r="C31" t="s">
        <v>40</v>
      </c>
      <c r="D31">
        <f>6.99*0.8</f>
        <v>5.5920000000000005</v>
      </c>
      <c r="E31">
        <f>D31/10</f>
        <v>0.55920000000000003</v>
      </c>
      <c r="F31">
        <v>10</v>
      </c>
      <c r="G31">
        <f>IF(G5&gt;F31,(ROUND(G5/F31,0)+1),1)</f>
        <v>1</v>
      </c>
      <c r="H31">
        <f t="shared" si="1"/>
        <v>5.5920000000000005</v>
      </c>
      <c r="I31" s="12" t="s">
        <v>42</v>
      </c>
    </row>
    <row r="32" spans="3:13" x14ac:dyDescent="0.45">
      <c r="C32" t="s">
        <v>35</v>
      </c>
      <c r="D32">
        <f>(1.05*0.8)*10</f>
        <v>8.4</v>
      </c>
      <c r="E32">
        <f>D32/10</f>
        <v>0.84000000000000008</v>
      </c>
      <c r="F32">
        <v>10</v>
      </c>
      <c r="G32">
        <f>IF(G5&gt;F32,(ROUND(G5/F32,0)+1),1)</f>
        <v>1</v>
      </c>
      <c r="H32">
        <f t="shared" si="1"/>
        <v>8.4</v>
      </c>
      <c r="I32" s="13" t="s">
        <v>38</v>
      </c>
    </row>
    <row r="33" spans="3:9" x14ac:dyDescent="0.45">
      <c r="C33" t="s">
        <v>46</v>
      </c>
      <c r="D33">
        <v>3.42</v>
      </c>
      <c r="E33">
        <v>0.21</v>
      </c>
      <c r="F33">
        <v>100</v>
      </c>
      <c r="G33">
        <f>IF(G5&gt;F33,(ROUND(G5/F33,0)+1),1)</f>
        <v>1</v>
      </c>
      <c r="H33">
        <f t="shared" si="1"/>
        <v>3.42</v>
      </c>
      <c r="I33" s="11" t="s">
        <v>48</v>
      </c>
    </row>
    <row r="34" spans="3:9" x14ac:dyDescent="0.45">
      <c r="C34" t="s">
        <v>7</v>
      </c>
      <c r="D34">
        <f>3.04*0.8</f>
        <v>2.4320000000000004</v>
      </c>
      <c r="E34">
        <f>D34/F34</f>
        <v>0.81066666666666676</v>
      </c>
      <c r="F34">
        <v>3</v>
      </c>
      <c r="G34">
        <f>IF(G5&gt;F34,(ROUND(G5/F34,0)+1),1)</f>
        <v>1</v>
      </c>
      <c r="H34">
        <f t="shared" si="1"/>
        <v>2.4320000000000004</v>
      </c>
      <c r="I34" s="12" t="s">
        <v>54</v>
      </c>
    </row>
    <row r="35" spans="3:9" x14ac:dyDescent="0.45">
      <c r="C35" t="s">
        <v>25</v>
      </c>
      <c r="D35">
        <f>9.12*0.8</f>
        <v>7.2959999999999994</v>
      </c>
      <c r="E35">
        <f>D35/12</f>
        <v>0.60799999999999998</v>
      </c>
      <c r="F35">
        <v>12</v>
      </c>
      <c r="G35">
        <f>IF(G5&gt;F35,(ROUND(G5/F35,0)+1),1)</f>
        <v>1</v>
      </c>
      <c r="H35">
        <f t="shared" si="1"/>
        <v>7.2959999999999994</v>
      </c>
      <c r="I35" s="12" t="s">
        <v>55</v>
      </c>
    </row>
    <row r="36" spans="3:9" x14ac:dyDescent="0.45">
      <c r="C36" t="s">
        <v>47</v>
      </c>
      <c r="D36">
        <v>20.98</v>
      </c>
      <c r="E36">
        <v>0.17599999999999999</v>
      </c>
      <c r="F36">
        <v>100</v>
      </c>
      <c r="G36">
        <f>IF(G5&gt;F36,(ROUND(G5/F36,0)+1),1)</f>
        <v>1</v>
      </c>
      <c r="H36">
        <f t="shared" si="1"/>
        <v>20.98</v>
      </c>
      <c r="I36" s="11" t="s">
        <v>45</v>
      </c>
    </row>
    <row r="37" spans="3:9" x14ac:dyDescent="0.45">
      <c r="C37" s="3" t="s">
        <v>23</v>
      </c>
      <c r="D37" s="4">
        <f>SUM(D25:D36)</f>
        <v>1692.7740000000006</v>
      </c>
      <c r="E37" s="4">
        <f>SUM(E25:E36)</f>
        <v>7.7391126666666663</v>
      </c>
      <c r="F37" s="7"/>
      <c r="H37" s="4">
        <f>SUM(H25:H36)</f>
        <v>1692.7740000000006</v>
      </c>
    </row>
  </sheetData>
  <mergeCells count="1">
    <mergeCell ref="C7:G7"/>
  </mergeCells>
  <hyperlinks>
    <hyperlink ref="G9" r:id="rId1" xr:uid="{0DC5FF92-178B-4078-8E40-38696947F405}"/>
    <hyperlink ref="G10" r:id="rId2" display="https://uk.rs-online.com/web/p/raspberry-pi-hats-add-ons/2247771" xr:uid="{BF07A95C-C4FC-4616-82EB-85B245B7ADFB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Dexter Shepherd</dc:creator>
  <cp:lastModifiedBy>Dexter Shepherd</cp:lastModifiedBy>
  <dcterms:created xsi:type="dcterms:W3CDTF">2022-07-04T17:56:02Z</dcterms:created>
  <dcterms:modified xsi:type="dcterms:W3CDTF">2022-07-04T19:25:32Z</dcterms:modified>
</cp:coreProperties>
</file>