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iangshu\Desktop\"/>
    </mc:Choice>
  </mc:AlternateContent>
  <bookViews>
    <workbookView xWindow="0" yWindow="0" windowWidth="20385" windowHeight="9945" tabRatio="877"/>
  </bookViews>
  <sheets>
    <sheet name="测试记录总体说明" sheetId="1" r:id="rId1"/>
    <sheet name="路由转发" sheetId="12" r:id="rId2"/>
    <sheet name="WIFI" sheetId="7" r:id="rId3"/>
    <sheet name="平台交互" sheetId="16" r:id="rId4"/>
  </sheets>
  <definedNames>
    <definedName name="_xlnm._FilterDatabase" localSheetId="2" hidden="1">WIFI!$I$1:$I$94</definedName>
    <definedName name="_xlnm._FilterDatabase" localSheetId="1" hidden="1">路由转发!$I$1:$I$41</definedName>
    <definedName name="_xlnm._FilterDatabase" localSheetId="3" hidden="1">平台交互!$I$1:$I$44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6" l="1"/>
  <c r="L15" i="16"/>
  <c r="L12" i="12"/>
  <c r="L9" i="12"/>
  <c r="L8" i="7"/>
  <c r="L29" i="12"/>
  <c r="L14" i="16"/>
  <c r="L13" i="16"/>
  <c r="L12" i="16"/>
  <c r="L17" i="12"/>
  <c r="L11" i="16"/>
  <c r="L31" i="7"/>
  <c r="L30" i="7"/>
  <c r="L10" i="16"/>
  <c r="L93" i="7"/>
  <c r="L32" i="12"/>
  <c r="L16" i="12"/>
  <c r="L15" i="12"/>
  <c r="L14" i="12"/>
  <c r="L13" i="12"/>
  <c r="L9" i="16"/>
  <c r="L8" i="12"/>
  <c r="L30" i="12"/>
  <c r="L8" i="16"/>
  <c r="L52" i="7"/>
  <c r="B11" i="1" l="1"/>
  <c r="B12" i="1"/>
  <c r="B13" i="1"/>
  <c r="M13" i="1"/>
  <c r="M11" i="1"/>
  <c r="M12" i="1"/>
  <c r="M14" i="1" l="1"/>
  <c r="B14" i="1"/>
  <c r="E11" i="1"/>
  <c r="J13" i="1"/>
  <c r="N12" i="1"/>
  <c r="F11" i="1"/>
  <c r="E12" i="1"/>
  <c r="H11" i="1"/>
  <c r="F13" i="1"/>
  <c r="N13" i="1"/>
  <c r="K13" i="1"/>
  <c r="H12" i="1"/>
  <c r="I11" i="1"/>
  <c r="J11" i="1"/>
  <c r="L11" i="1"/>
  <c r="K11" i="1"/>
  <c r="H13" i="1"/>
  <c r="I13" i="1"/>
  <c r="G13" i="1"/>
  <c r="G11" i="1"/>
  <c r="J12" i="1"/>
  <c r="L13" i="1"/>
  <c r="G12" i="1"/>
  <c r="L12" i="1"/>
  <c r="E13" i="1"/>
  <c r="N11" i="1"/>
  <c r="I12" i="1"/>
  <c r="K12" i="1"/>
  <c r="F12" i="1"/>
  <c r="G14" i="1" l="1"/>
  <c r="E14" i="1"/>
  <c r="I14" i="1"/>
  <c r="N14" i="1"/>
  <c r="C12" i="1"/>
  <c r="D12" i="1" s="1"/>
  <c r="C13" i="1"/>
  <c r="D13" i="1" s="1"/>
  <c r="H14" i="1"/>
  <c r="F14" i="1"/>
  <c r="J14" i="1"/>
  <c r="C11" i="1"/>
  <c r="D11" i="1" s="1"/>
  <c r="K14" i="1"/>
  <c r="L14" i="1"/>
  <c r="C14" i="1" l="1"/>
  <c r="D14" i="1" s="1"/>
</calcChain>
</file>

<file path=xl/sharedStrings.xml><?xml version="1.0" encoding="utf-8"?>
<sst xmlns="http://schemas.openxmlformats.org/spreadsheetml/2006/main" count="1038" uniqueCount="495">
  <si>
    <t>模块描述</t>
  </si>
  <si>
    <t>测试环境</t>
  </si>
  <si>
    <t>测试版本</t>
  </si>
  <si>
    <t>测试日期</t>
  </si>
  <si>
    <t>测试人员</t>
  </si>
  <si>
    <t>用例编号</t>
  </si>
  <si>
    <t>子功能</t>
  </si>
  <si>
    <t>测试项</t>
  </si>
  <si>
    <t>测试优先级</t>
  </si>
  <si>
    <t>前置条件</t>
  </si>
  <si>
    <t>测试步骤及数据</t>
  </si>
  <si>
    <t>预期结果</t>
  </si>
  <si>
    <t>P/F/NT/Delay</t>
  </si>
  <si>
    <t>缺陷严重级</t>
  </si>
  <si>
    <t>实际测试结果</t>
  </si>
  <si>
    <t>备注</t>
  </si>
  <si>
    <t>自动化标志</t>
  </si>
  <si>
    <t>WIFI_测试用例</t>
  </si>
  <si>
    <t>路由转发_测试用例</t>
  </si>
  <si>
    <t>平台交互_测试用例</t>
  </si>
  <si>
    <t>较低</t>
  </si>
  <si>
    <t>M</t>
  </si>
  <si>
    <t>低</t>
  </si>
  <si>
    <t>高</t>
  </si>
  <si>
    <t>WIFI</t>
  </si>
  <si>
    <t>中</t>
  </si>
  <si>
    <t>较高</t>
  </si>
  <si>
    <t>20MHZ</t>
  </si>
  <si>
    <t>40MHZ</t>
  </si>
  <si>
    <t>n</t>
  </si>
  <si>
    <t>1.设置无线网卡1为auto模式，查看无线网卡1工作模式
2.使用无线网卡2在同一信道进行干扰打流，逐步增大打流流量至满速，查看无线网卡1工作模式变化情况</t>
  </si>
  <si>
    <t>1.设置无线网卡1为auto模式，使用无线网卡2（auto）在同一信道进行满速干扰打流，查看无线网卡1工作模式
2.，逐步减小打流流量至不打流，查看无线网卡1工作模式变化情况</t>
  </si>
  <si>
    <t>无线模式-5G</t>
  </si>
  <si>
    <t>AUTO-802.11a</t>
  </si>
  <si>
    <t>1.设置无线网卡1为802.11a
2.设置无线网卡2为auto模式
3.开启主机，让无线网卡接入主机的无线网络
4.确认终端能否ping通网关</t>
  </si>
  <si>
    <t>AUITO-802.11n</t>
  </si>
  <si>
    <t>1.设置无线网卡1为802.11n
2.设置无线网卡2为auto模式
3.开启主机，让无线网卡接入主机的无线网络
4.确认终端能否ping通网关</t>
  </si>
  <si>
    <t>1.无线网卡1工作n模式，和无线网卡2工作在ac模式
2.两无线终端都能可以ping通网关</t>
  </si>
  <si>
    <t>AUTO-802.11ac</t>
  </si>
  <si>
    <t>1.设置无线网卡1为802.11ac
2.设置无线网卡2为auto模式
3.开启主机，让无线网卡接入主机的无线网络
4.确认终端能否ping通网关</t>
  </si>
  <si>
    <t>1.无线网卡1工作ac模式，和无线网卡2工作在ac模式
2.两无线终端都能可以ping通网关</t>
  </si>
  <si>
    <t>802.11a转802.11n</t>
  </si>
  <si>
    <t>1.设置无线网卡1为802.11a，设置无线网卡2为auto模式
2.开启主机，让无线网卡接入主机的无线网络
3.把无线网卡1切换成802.11n模式
4.确认l两无线网卡的工作模式和终端能否ping通网关</t>
  </si>
  <si>
    <t>1.无线网卡1工作a模式，切换过程对无线网卡2没有影响</t>
  </si>
  <si>
    <t>802.11a转802.11ac</t>
  </si>
  <si>
    <t>1.设置无线网卡1为802.11a，设置无线网卡2为auto模式
2.开启主机，让无线网卡接入主机的无线网络
3.把无线网卡1切换成802.11ac模式
4.确认l两无线网卡的工作模式和终端能否ping通网关</t>
  </si>
  <si>
    <t>802.11n转802.11ac</t>
  </si>
  <si>
    <t>1.设置无线网卡1为802.11n，设置无线网卡2为auto模式
2.开启主机，让无线网卡接入主机的无线网络
3.把无线网卡1切换成802.11ac模式
4.确认l两无线网卡的工作模式和终端能否ping通网关</t>
  </si>
  <si>
    <t>1.无线网卡1工作n模式，切换过程对无线网卡2没有影响</t>
  </si>
  <si>
    <t xml:space="preserve">1.开启主机，无线网卡设置为以下模式，接入主机的无线网络，把HT mode设置成40MHz，确认主机工作模式，查看无线网卡工作模式
2.确认终端能否ping通网关
</t>
  </si>
  <si>
    <t>1.无线网卡工作在n模式
2.终端能ping通网关</t>
  </si>
  <si>
    <t>ac</t>
  </si>
  <si>
    <t>1.无线网卡工作在ac模式
4.终端能ping通网关</t>
  </si>
  <si>
    <t>80MHZ</t>
  </si>
  <si>
    <t xml:space="preserve">1.开启主机，无线网卡设置为以下模式，接入主机的无线网络，把HT mode设置成80MHz，确认主机工作模式，查看无线网卡工作模式
2.确认终端能否ping通网关
</t>
  </si>
  <si>
    <t>a/n/ac模式自动切换</t>
  </si>
  <si>
    <t>1.无线网卡工作在n模式
2.无线网卡1工作模式变化ac-n-a</t>
  </si>
  <si>
    <t>1.无线网卡工作在a模式
2.无线网卡1工作模式变化a-n-ac</t>
  </si>
  <si>
    <t>SSID</t>
  </si>
  <si>
    <t>1.设置SSID，输入以下参数
2.在终端查看该SSID
3.终端无线连接设备,查看效果</t>
  </si>
  <si>
    <t>最小长度1</t>
  </si>
  <si>
    <t>1.输入的ssid需合法，不合法会有校验
2.ssid可以被终端查看到
3.终端正常连接</t>
  </si>
  <si>
    <t>空</t>
  </si>
  <si>
    <t xml:space="preserve">
测试ezviz- 12345</t>
  </si>
  <si>
    <t>输入最长字符32</t>
  </si>
  <si>
    <t>输入33位字符</t>
  </si>
  <si>
    <t>1.输入的ssid需合法，不合法会有校验
2.ssid只有前32位会生效，被查看到
3.终端正常连接</t>
  </si>
  <si>
    <t>1.更改SSID之后，终端应该处于离线状态，获取不到ip，ping不通网关
2.需要重新连接</t>
  </si>
  <si>
    <t xml:space="preserve">1.设置SSID为隐藏，不可见
2.用终端查看SSID
3.终端手工输入SSID，让其加入设备网络
</t>
  </si>
  <si>
    <t>1.终端无法查到该SSID
2.手工加入设备网络成功</t>
  </si>
  <si>
    <t>1.配置路由器，设置SSID和密码
2.终端通过wifi接入该路由器
3.更改SSID，查看终端接入情况和ping网关的测试情况</t>
  </si>
  <si>
    <t>WPS</t>
  </si>
  <si>
    <t>加密方式WPA/WPA2-PSK</t>
  </si>
  <si>
    <t>SSID:测试ezviz- 12345
密码8位：测e- 12</t>
  </si>
  <si>
    <t>1.如上操作之后，新的终端能接入基本网络
2.上网正常</t>
  </si>
  <si>
    <t>SSID:测试ezviz- 12345
密码长度：64位</t>
  </si>
  <si>
    <t>加密方式WPA2-PSK</t>
  </si>
  <si>
    <t xml:space="preserve">5G
</t>
  </si>
  <si>
    <t>1.配置设备，设置SSID和密码为以下参数，开启基本无线网络，使用信道149
2.重置萤石设备，按提示接入无线网络
3.按下一键接入按钮
4.两分钟之内查看新的终端是否接入成功</t>
  </si>
  <si>
    <t>1.配置设备，设置SSID和密码为以下参数，开启基本网络和访客网络，使用信道157
2.重置萤石设备，按提示接入无线网络
3.按下一键接入按钮
4.两分钟之内查看新的终端是否接入成功</t>
  </si>
  <si>
    <t>WPA2(AES)</t>
  </si>
  <si>
    <t>1.无线终端都能通过加密认证，且能ping通网关</t>
  </si>
  <si>
    <t>63位长度</t>
  </si>
  <si>
    <t>1.无线网卡1和无线网卡2,都工作在802.11n模式
2.无线终端都能通过加密认证，且正常上网</t>
  </si>
  <si>
    <t>特殊字符</t>
  </si>
  <si>
    <t>最长字符64个字符</t>
  </si>
  <si>
    <t>1.无线网卡1和无线网卡2,都工作在802.11n模式
2.只能输入64位十六进制的数
3.无线终端都能通过加密认证，且正常上网</t>
  </si>
  <si>
    <t>混合模式</t>
  </si>
  <si>
    <t>最长字符63个字符</t>
  </si>
  <si>
    <t>安全类型-5G</t>
  </si>
  <si>
    <t>802.11ac</t>
  </si>
  <si>
    <t>1.设置无线网卡1,2,3分别为802.11an和ac模式
2.开启主机，采用WPA2-PSK的加密模式
3.让无线网卡接入设备的无线网络，检查设备工作模式
4.检查终端ping网关情况</t>
  </si>
  <si>
    <t>1.设置无线网卡1为802.11ac
2.设置无线网卡2为auto模式
3.开启主机，采用WPA2-PSK的加密模式
4.输入各种格式和长度的密码
4.让无线网卡接入设备的无线网络，确认设备工作模式
5.检查终端ping网关情况</t>
  </si>
  <si>
    <t>1.无线网卡1和无线网卡2,都工作在802.11ac模式
2.无线终端都能通过加密认证，且正常上网</t>
  </si>
  <si>
    <t>1.设置无线网卡1，2,3为802.11an和ac
2.开启wifi，采用WPA\WPA2PSK混合模式的加密模式
3.让无线网卡接入设备的无线网络
4.检查终端ping网关情况</t>
  </si>
  <si>
    <t>1.设置无线网卡1为802.11ac
3.开启wifi，采用WPA\WPA2PSK混合模式的加密模式
4.输入各种格式和长度的密码
4.让无线网卡接入设备的无线网络，确认设备工作模式
5.检查终端ping网关情况</t>
  </si>
  <si>
    <t>无线开关</t>
  </si>
  <si>
    <t>1.用终端搜索信号，并加入网络</t>
  </si>
  <si>
    <t>1.wifi默认打开，能搜索到信号，且能加入网络</t>
  </si>
  <si>
    <t>1.命令重启设备</t>
  </si>
  <si>
    <t>1.重启后能正常搜索到信号，且能加入网络</t>
  </si>
  <si>
    <t>5G</t>
  </si>
  <si>
    <t>1.掉电重启设备</t>
  </si>
  <si>
    <t>隐藏网络</t>
  </si>
  <si>
    <t>1.隐藏基本网络的ssid
2.用终端手工加入基本网络</t>
  </si>
  <si>
    <t>1.能加入网络</t>
  </si>
  <si>
    <t>1.重启后依然可以自动加入</t>
  </si>
  <si>
    <t>1.命令重启</t>
  </si>
  <si>
    <t>1.设备上设置信道自动选择，设置为以下频道带宽
2.另一台路由器上强制信道
3.查看设备上的信道选择，可在终端处无线网卡上查看
4.更改路由器的信道，强制成与设备相同
5.查看设备的信道变化</t>
  </si>
  <si>
    <t>HT20</t>
  </si>
  <si>
    <t>HT40</t>
  </si>
  <si>
    <t>更改当前信道</t>
  </si>
  <si>
    <t>1.点击更改当前信道按钮，查看设备wifi信道变化</t>
  </si>
  <si>
    <t>1.无线网络断连后重新自动连接，wifi信道发生的切换</t>
  </si>
  <si>
    <t>无线信道-5G</t>
  </si>
  <si>
    <t>5G(中)
HT20
信道遍历</t>
  </si>
  <si>
    <t>1.使用软件搜索信号显示wifi信道为36</t>
  </si>
  <si>
    <t>5G（中）
HT40
信道遍历</t>
  </si>
  <si>
    <t>信道自动选择</t>
  </si>
  <si>
    <t xml:space="preserve">当路由器上的强制信道与设备上的信道冲突时，设备上的信道会自动调节到空闲的信道上。
</t>
  </si>
  <si>
    <t>HT80</t>
  </si>
  <si>
    <t>有线</t>
  </si>
  <si>
    <t>ROU_NAT_001</t>
  </si>
  <si>
    <t>NAT</t>
  </si>
  <si>
    <t>有线口NAT</t>
  </si>
  <si>
    <t>1.发送出去的报文的source ip地址必须是wan口的ip，没有LAN口侧分配的ip地址</t>
  </si>
  <si>
    <t>ROU_NAT_002</t>
  </si>
  <si>
    <t>无线口NAT</t>
  </si>
  <si>
    <t>ROU_NAT_003</t>
  </si>
  <si>
    <t>ROU_NAT_004</t>
  </si>
  <si>
    <t>ROU_NAT_005</t>
  </si>
  <si>
    <t>ROU_NAT_006</t>
  </si>
  <si>
    <t>ROU_NAT_007</t>
  </si>
  <si>
    <t>ROU_NAT_008</t>
  </si>
  <si>
    <t>转发</t>
  </si>
  <si>
    <t>1.无线与无线之间的终端无法通行
2.无线与有线之间的pc可以通行</t>
  </si>
  <si>
    <t>5G
无线隔离</t>
  </si>
  <si>
    <t>1.开启无线隔离功能，在wifi接入两终端，wan接入一终端
2.检测无线终端之间的连通性（ping）
3.检测无线与wan口之间的连通性（ping）</t>
  </si>
  <si>
    <t>DMZ</t>
  </si>
  <si>
    <t>1.只有在配置了DMZ的ip报文才能通过wan到达lan侧
设置了DMZ的主机可以正常访问外网</t>
  </si>
  <si>
    <t>UPnP</t>
  </si>
  <si>
    <t>1.打开UPnP的功能后，WAN口和lan上都报文都能映射到相应端口
2.关闭后，映射会被关闭</t>
  </si>
  <si>
    <t>命令重启</t>
  </si>
  <si>
    <t>重启之后，配置还在且能正常工作</t>
  </si>
  <si>
    <t>掉电重启</t>
  </si>
  <si>
    <t>1.局域网内的终端能收到该报文
2.删除配置后，报文无法被正常转发，终端无法收到报文</t>
  </si>
  <si>
    <t>1.选择端口转发
2.配置局域网内的ip地址和udp端口号
3.从外部使用iperf发送WAN-ip+端口的报文
4.删除该端口转发配置</t>
  </si>
  <si>
    <t>1.选择端口转发
2.配置局域网内的ip地址和tcp/udp端口号
3.从外部使用iperf发送WAN-ip+tcp端口的报文
4.从外部使用iperf发送WAN-ip+udp端口的报文
5.删除该端口转发配置</t>
  </si>
  <si>
    <t>1.复位之后，配置还在且能正常工作</t>
  </si>
  <si>
    <t>端口映射系列的组合测试</t>
  </si>
  <si>
    <t>1.配置DMZ内的ip
2.配置端口映射
3.使用iperf发流，查看生效情况</t>
  </si>
  <si>
    <t>1.端口映射的优先级大于DMZ，端口映射生效</t>
  </si>
  <si>
    <t>1.配置端口映射
2.配置DMZ内的ip
3.使用iperf发流，查看生效情况</t>
  </si>
  <si>
    <t>1.配置DMZ内的ip
2.局域网内用软件触发upnp
3.使用iperf发流，查看生效情况</t>
  </si>
  <si>
    <t>1.UPNP的优先级大于DMZ，端口映射生效</t>
  </si>
  <si>
    <t>1.局域网内用软件触发upnp
2.配置DMZ内的ip
3.使用iperf发流，查看生效情况</t>
  </si>
  <si>
    <t>1.同一PC的ip配置端口映射
2.同一pc的应用开启动upnp功能，与step1的端口相同，比如21.
3.使用iperf发流，查看生效情况</t>
  </si>
  <si>
    <t>1.后续开启的端口映射无效</t>
  </si>
  <si>
    <t>1.同一pc的应用开启动upnp功能
2.同一PC的ip配置端口映射，与step1的端口相同，比如21.
3.使用iperf发流，查看生效情况</t>
  </si>
  <si>
    <t>黑名单</t>
  </si>
  <si>
    <t>1.把三种终端连接到设备，分别是基本wifi，广告wifi，有线
2.在设备状态内配置禁止访问
3.查看各个终端在线情况</t>
  </si>
  <si>
    <t>1.禁止后，终端下线，无法重新连接</t>
  </si>
  <si>
    <t>1.没有禁止项,无法禁止</t>
  </si>
  <si>
    <t>1.禁止的依然在禁止列表内，无法连接</t>
  </si>
  <si>
    <t>1.删除禁止访问列表
2.查看端口接入情况</t>
  </si>
  <si>
    <t>1.终端能够接入设备</t>
  </si>
  <si>
    <t>各子功能描述
NAT:简单描述该模块要实现的功能
ARP:简单描述该模块要实现的功能
转发:简单描述该模块要实现的功能
访问服务控制:简单描述该模块要实现的功能
广告网络的路由:简单描述该模块要实现的功能</t>
    <phoneticPr fontId="1" type="noConversion"/>
  </si>
  <si>
    <t>添加</t>
  </si>
  <si>
    <t>删除</t>
  </si>
  <si>
    <t>设备IP地址</t>
  </si>
  <si>
    <t>Reg_001</t>
  </si>
  <si>
    <t>注册</t>
  </si>
  <si>
    <t>1.设备启动，查看设备是否发起注册</t>
  </si>
  <si>
    <t>1.设备向平台发起注册，向LBS发起连接</t>
  </si>
  <si>
    <t>Reg_002</t>
  </si>
  <si>
    <t>1.设备网络正常</t>
  </si>
  <si>
    <t>1.查看设备向LBS发起连接后，LBS的返回</t>
  </si>
  <si>
    <t>1.返回DAS和STUN地址（海外没有stun服务器，不会返回stun地址）</t>
  </si>
  <si>
    <t>Reg_003</t>
  </si>
  <si>
    <t>1.设备端getCivilStatus查看各服务器地址</t>
  </si>
  <si>
    <t>das</t>
  </si>
  <si>
    <t>1.地址获取正确</t>
  </si>
  <si>
    <t>Reg_004</t>
  </si>
  <si>
    <t>stun</t>
  </si>
  <si>
    <t>1.地址获取正确（海外没有stun服务器，不会返回stun地址）</t>
  </si>
  <si>
    <t>Reg_005</t>
  </si>
  <si>
    <t>1.查看设备连接DAS后，DAS的返回</t>
  </si>
  <si>
    <t>1.返回alarm地址和端口、ntp地址和设备心跳间隔(心跳间隔打印为heartbeat_interval_)</t>
  </si>
  <si>
    <t>Reg_006</t>
  </si>
  <si>
    <t>alarm</t>
  </si>
  <si>
    <t>1.地址获取正确，端口号正确</t>
  </si>
  <si>
    <t>Reg_007</t>
  </si>
  <si>
    <t>ntp</t>
  </si>
  <si>
    <t>Reg_008</t>
  </si>
  <si>
    <t>1.查看DAS返回的设备心跳间隔</t>
  </si>
  <si>
    <t>1.心跳间隔正确（已添加账户为30s，未添加账户为180s）(心跳间隔打印为heartbeat_interval_)</t>
  </si>
  <si>
    <t>Reg_009</t>
  </si>
  <si>
    <t>1.设备已联网，未添加到平台用户</t>
  </si>
  <si>
    <t>1.查看设备注册到DAS的状态（设备端getCivilStatus查看）</t>
  </si>
  <si>
    <t>1.联网后，registered状态10s内变为True
2.注册时间更新为该时刻</t>
  </si>
  <si>
    <t>Reg_010</t>
  </si>
  <si>
    <t>1.设备已联网，已添加到平台用户</t>
  </si>
  <si>
    <t>Reg_011</t>
  </si>
  <si>
    <t>1.在客户端查看已注册的设备状态</t>
  </si>
  <si>
    <t>1.显示设备在线</t>
  </si>
  <si>
    <t>Reg_012</t>
  </si>
  <si>
    <t>重连</t>
  </si>
  <si>
    <t>1.设备注册时连不上das，查看是否重连</t>
  </si>
  <si>
    <t>1.设备会尝试3次重连
2.3次连不上会去lbs重新查询新的das地址
1.3个心跳收不到，设备会去重连。串口打印[set_peer_addr]can't get host by name dev.ezvizlife.com即表示在重连</t>
  </si>
  <si>
    <t>Reg_013</t>
  </si>
  <si>
    <t>1.设备和das连接断开，心跳超时后，查看设备尝试连接次数（串口日志查看）</t>
  </si>
  <si>
    <t>1.设备会尝试3次重连
2.3次连不上会去lbs重新查询新的das地址</t>
  </si>
  <si>
    <t>Reg_014</t>
  </si>
  <si>
    <t>1.3次尝试中，重连成功，查看注册状态</t>
  </si>
  <si>
    <t>1.设备恢复在线状态
2.registered状态10s内变为True
3.注册时间更新为该时刻</t>
  </si>
  <si>
    <t>Reg_015</t>
  </si>
  <si>
    <t>1.设备已联网
2.das失效</t>
  </si>
  <si>
    <t>1.重新获取到新的das地址后，查看注册状态</t>
  </si>
  <si>
    <t>1.registered状态10s内变为True
2.注册时间更新为该时刻</t>
  </si>
  <si>
    <t>Reg_016</t>
  </si>
  <si>
    <t xml:space="preserve">1.系统启动后wan口先连上不能上外网的，等一会切换到能连外网的网络，查看是否能连上平台       </t>
  </si>
  <si>
    <t>1.注册成功</t>
  </si>
  <si>
    <t>Reg_017</t>
  </si>
  <si>
    <t>1.系统启动后wan口连上能上外网的网络，等一会切换到不能上外网的网络，等X3C与平台断开，再连上能上外网的网络，看是否能连上平台</t>
  </si>
  <si>
    <t>KeepAlive_001</t>
  </si>
  <si>
    <t>心跳保持</t>
  </si>
  <si>
    <t>已注册，未添加账户</t>
  </si>
  <si>
    <t>1.在串口打印中查看设备心跳时间间隔</t>
  </si>
  <si>
    <t>1.心跳时间间隔为180S</t>
  </si>
  <si>
    <t>KeepAlive_002</t>
  </si>
  <si>
    <t>1.将设备断网
2.设备端getCivilStatus查看registered状态</t>
  </si>
  <si>
    <t>1.一个心跳周期内registered状态仍为TRUE，超出后状态为FALSE（一个心跳没收到后，进行一次重连，再连不上则将状态置为FALSE；可能TCP层有其他判断，提前发现连接断开，即可变为FALSE）</t>
  </si>
  <si>
    <t>KeepAlive_003</t>
  </si>
  <si>
    <t>1.将设备断网
2.三个心跳周期内，在客户端输入序列号查找添加</t>
  </si>
  <si>
    <t>1.能查找到设备，但添加失败，提示不在线</t>
  </si>
  <si>
    <t>KeepAlive_004</t>
  </si>
  <si>
    <t>1.将设备断网
2.三个心跳周期后，在客户端输入序列号查找添加</t>
  </si>
  <si>
    <t>1.查找不到设备，提示不在线</t>
  </si>
  <si>
    <t>KeepAlive_005</t>
  </si>
  <si>
    <t>已注册，已添加账户</t>
  </si>
  <si>
    <t>1.心跳时间间隔为30S</t>
  </si>
  <si>
    <t>KeepAlive_006</t>
  </si>
  <si>
    <t>KeepAlive_007</t>
  </si>
  <si>
    <t>1.将设备断网
2.三个心跳周期内，查看设备在线情况</t>
  </si>
  <si>
    <t>1.设备仍显示在线</t>
  </si>
  <si>
    <t>KeepAlive_008</t>
  </si>
  <si>
    <t>1.将设备断网
2.三个心跳周期后，查看设备在线情况</t>
  </si>
  <si>
    <t>1.设备显示掉线</t>
  </si>
  <si>
    <t>KeepAlive_009</t>
  </si>
  <si>
    <t>已注册，添加账户后删除</t>
  </si>
  <si>
    <t>1.心跳时间间隔仍为30S，一段时间后（das定期轮询，但轮询周期不确定）变为180s</t>
  </si>
  <si>
    <t>Add_001</t>
  </si>
  <si>
    <t>添加删除</t>
  </si>
  <si>
    <t>1.设备已注册，未添加账户</t>
  </si>
  <si>
    <t>1.将设备添加至账户，查看心跳间隔</t>
  </si>
  <si>
    <t>1.心跳时间间隔被设为30s</t>
  </si>
  <si>
    <t>Add_002</t>
  </si>
  <si>
    <t>1.将设备添加至账户，查看alarm地址</t>
  </si>
  <si>
    <t>1.alarm地址被设置为当前平台的alarm地址</t>
  </si>
  <si>
    <t>Add_003</t>
  </si>
  <si>
    <t>1.设备已注册，已添加账户</t>
  </si>
  <si>
    <t>1.将设备从账户下删除，查看心跳间隔</t>
  </si>
  <si>
    <t>Add_004</t>
  </si>
  <si>
    <t>2.将设备从账户下删除，查看alarm地址</t>
  </si>
  <si>
    <t>1.设备重新注册后，alarm地址被清零</t>
  </si>
  <si>
    <t>各子功能描述
注册:简单描述该模块要实现的功能
心跳保持:简单描述该模块要实现的功能
添加删除:简单描述该模块要实现的功能
信息上报:简单描述该模块要实现的功能</t>
    <phoneticPr fontId="1" type="noConversion"/>
  </si>
  <si>
    <t>信息上报</t>
  </si>
  <si>
    <t xml:space="preserve">1.注册完成后，查看设备信息的上报
</t>
  </si>
  <si>
    <t>长序列号</t>
  </si>
  <si>
    <t>1.上报正确</t>
  </si>
  <si>
    <t>短序列号</t>
  </si>
  <si>
    <t>设备型号</t>
  </si>
  <si>
    <t>软件版本</t>
  </si>
  <si>
    <t>mac地址</t>
  </si>
  <si>
    <t xml:space="preserve">自定义设备名称（与设备型号一致）
</t>
  </si>
  <si>
    <t>测试记录总体说明</t>
  </si>
  <si>
    <t>项目名称</t>
  </si>
  <si>
    <t>SVN路径</t>
  </si>
  <si>
    <t>测试时间</t>
  </si>
  <si>
    <t>测试任务</t>
  </si>
  <si>
    <t>模块用例记录</t>
  </si>
  <si>
    <t>用例执行记录</t>
  </si>
  <si>
    <t>用例筛选策略</t>
  </si>
  <si>
    <t>测试概述</t>
  </si>
  <si>
    <t>模块名称</t>
  </si>
  <si>
    <t>模块测试用例数</t>
  </si>
  <si>
    <t>执行用例数</t>
  </si>
  <si>
    <t>执行覆盖率</t>
  </si>
  <si>
    <t>P</t>
  </si>
  <si>
    <t>F(高)</t>
  </si>
  <si>
    <t>F(中)</t>
  </si>
  <si>
    <t>F(低)</t>
  </si>
  <si>
    <t>建议</t>
  </si>
  <si>
    <t>Delay</t>
  </si>
  <si>
    <t>Defer</t>
  </si>
  <si>
    <t>NT</t>
  </si>
  <si>
    <t>Block</t>
  </si>
  <si>
    <t>路由转发</t>
  </si>
  <si>
    <t>平台交互</t>
  </si>
  <si>
    <t>合计</t>
  </si>
  <si>
    <t>各子功能描述</t>
    <phoneticPr fontId="1" type="noConversion"/>
  </si>
  <si>
    <t>WIFI_009</t>
  </si>
  <si>
    <t>WIFI_010</t>
  </si>
  <si>
    <t>WIFI_011</t>
  </si>
  <si>
    <t>WIFI_012</t>
  </si>
  <si>
    <t>WIFI_013</t>
  </si>
  <si>
    <t>WIFI_014</t>
  </si>
  <si>
    <t>WIFI_015</t>
  </si>
  <si>
    <t>WIFI_016</t>
  </si>
  <si>
    <t>WIFI_017</t>
  </si>
  <si>
    <t>WIFI_018</t>
  </si>
  <si>
    <t>WIFI_019</t>
  </si>
  <si>
    <t>WIFI_020</t>
  </si>
  <si>
    <t>WIFI_021</t>
  </si>
  <si>
    <t>WIFI_022</t>
  </si>
  <si>
    <t>WIFI_023</t>
  </si>
  <si>
    <t>WIFI_024</t>
  </si>
  <si>
    <t>WIFI_025</t>
  </si>
  <si>
    <t>WIFI_026</t>
  </si>
  <si>
    <t>WIFI_027</t>
  </si>
  <si>
    <t>WIFI_028</t>
  </si>
  <si>
    <t>WIFI_029</t>
  </si>
  <si>
    <t>WIFI_037</t>
  </si>
  <si>
    <t>WIFI_038</t>
  </si>
  <si>
    <t>WIFI_039</t>
  </si>
  <si>
    <t>WIFI_040</t>
  </si>
  <si>
    <t>WIFI_041</t>
  </si>
  <si>
    <t>WIFI_042</t>
  </si>
  <si>
    <t>WIFI_043</t>
  </si>
  <si>
    <t>WIFI_044</t>
  </si>
  <si>
    <t>WIFI_045</t>
  </si>
  <si>
    <t>WIFI_046</t>
  </si>
  <si>
    <t>WIFI_047</t>
  </si>
  <si>
    <t>WIFI_048</t>
  </si>
  <si>
    <t>WIFI_049</t>
  </si>
  <si>
    <t>WIFI_050</t>
  </si>
  <si>
    <t>WIFI_065</t>
  </si>
  <si>
    <t>WIFI_066</t>
  </si>
  <si>
    <t>WIFI_067</t>
  </si>
  <si>
    <t>WIFI_068</t>
  </si>
  <si>
    <t>WIFI_069</t>
  </si>
  <si>
    <t>WIFI_070</t>
  </si>
  <si>
    <t>WIFI_071</t>
  </si>
  <si>
    <t>WIFI_072</t>
  </si>
  <si>
    <t>WIFI_073</t>
  </si>
  <si>
    <t>WIFI_074</t>
  </si>
  <si>
    <t>WIFI_075</t>
  </si>
  <si>
    <t>WIFI_076</t>
  </si>
  <si>
    <t>WIFI_077</t>
  </si>
  <si>
    <t>WIFI_078</t>
  </si>
  <si>
    <t>1.PC通过W3的LAN网口接入网络
2.在WAN口上使用Wireshark抓包，查看发送报文的ip地址</t>
  </si>
  <si>
    <t>1.PC通过W3的wifi接入私有网络
2.在WAN口上使用Wireshark抓包，查看发送报文的ip地址</t>
  </si>
  <si>
    <t>1.开启DMZ
2.配置DMZ的ip地址
3.使用Ixchaiot的High_Performance_Throughput脚本在WAN口侧发送目的为W3的WAN-ip的upd或tcp报文
4.在LAN侧使用Wireshark发抓包查看是否接收到该报文
5.在WAN口发送其他ip的tcp/udp报文
6.在LAN侧发抓包查看是否接收到该报文
7.DMZ主机访问外网</t>
  </si>
  <si>
    <t>1.开启UPnP功能
2.客户端启用迅雷UPnP的应用
3.在WAN口使用X-cap软件发送报文给局域网内的终端，在LAN口（包括wifi口）上使用Wireshark抓包。查看是否转发到了相应端口
4.在W3上查看，是否有UPnP端口映射成功
5.关闭W3的UPnP功能更
6.重复以上实验</t>
  </si>
  <si>
    <t>1.开启UPnP功能
2.客户端启用UPnP的应用
3.在W3上查看，是否有UPnP端口映射成功
4.关闭客户端上的upnp应用，查看W3上的端口释放情况
5.再次发包查看，终端接收情况</t>
  </si>
  <si>
    <t>1.应用关闭后，W3上的upnp端口会自动释放
2.外网终端无法发送报文到局域网终端</t>
  </si>
  <si>
    <t>1.选择端口转发
2.配置局域网内的ip地址和tcp端口号
3.从外部使用iperf发送目的为W3WAN-ip+端口的报文
4.删除该端口转发配置</t>
  </si>
  <si>
    <t>端口映射
(单端口/多端口，最多32个端口)</t>
    <phoneticPr fontId="1" type="noConversion"/>
  </si>
  <si>
    <t>访问服务控制</t>
    <phoneticPr fontId="1" type="noConversion"/>
  </si>
  <si>
    <t>白名单</t>
    <phoneticPr fontId="1" type="noConversion"/>
  </si>
  <si>
    <t>同时配置</t>
    <phoneticPr fontId="1" type="noConversion"/>
  </si>
  <si>
    <t>NP</t>
    <phoneticPr fontId="1" type="noConversion"/>
  </si>
  <si>
    <t>W3高端家庭商用出口路由开发</t>
    <phoneticPr fontId="1" type="noConversion"/>
  </si>
  <si>
    <t>姜舒</t>
    <phoneticPr fontId="1" type="noConversion"/>
  </si>
  <si>
    <t>1.无线网卡1工作a模式，和无线网卡2工作在ac模式
2.两无线终端都能可以ping通网关</t>
    <phoneticPr fontId="1" type="noConversion"/>
  </si>
  <si>
    <t>更新点1/3/4、Wi-Fi（5G）、路由转发</t>
    <phoneticPr fontId="1" type="noConversion"/>
  </si>
  <si>
    <t>双频合一</t>
    <phoneticPr fontId="1" type="noConversion"/>
  </si>
  <si>
    <t>基本wifi</t>
    <phoneticPr fontId="1" type="noConversion"/>
  </si>
  <si>
    <t xml:space="preserve"> https://192.0.0.240/PJ05D2017050802</t>
    <phoneticPr fontId="1" type="noConversion"/>
  </si>
  <si>
    <t>V1.3.2 build 170825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</si>
  <si>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测试对象：</t>
    </r>
    <r>
      <rPr>
        <sz val="10"/>
        <color theme="1"/>
        <rFont val="宋体"/>
        <family val="3"/>
        <charset val="134"/>
        <scheme val="minor"/>
      </rPr>
      <t xml:space="preserve">
CS-W3-WD1200G
</t>
    </r>
    <r>
      <rPr>
        <b/>
        <sz val="10"/>
        <color theme="1"/>
        <rFont val="宋体"/>
        <family val="3"/>
        <charset val="134"/>
        <scheme val="minor"/>
      </rPr>
      <t>硬件环境：</t>
    </r>
    <r>
      <rPr>
        <sz val="10"/>
        <color theme="1"/>
        <rFont val="宋体"/>
        <family val="3"/>
        <charset val="134"/>
        <scheme val="minor"/>
      </rPr>
      <t xml:space="preserve">
iPhone6、oppoR9
</t>
    </r>
    <r>
      <rPr>
        <b/>
        <sz val="10"/>
        <color theme="1"/>
        <rFont val="宋体"/>
        <family val="3"/>
        <charset val="134"/>
        <scheme val="minor"/>
      </rPr>
      <t>软件环境：</t>
    </r>
    <r>
      <rPr>
        <sz val="10"/>
        <color theme="1"/>
        <rFont val="宋体"/>
        <family val="3"/>
        <charset val="134"/>
        <scheme val="minor"/>
      </rPr>
      <t xml:space="preserve">
test2、test5平台
Chrome、Safari
SecureCRT</t>
    </r>
    <phoneticPr fontId="1" type="noConversion"/>
  </si>
  <si>
    <t>5G
私网SSID</t>
    <phoneticPr fontId="9" type="noConversion"/>
  </si>
  <si>
    <t>1.可以设置</t>
    <phoneticPr fontId="9" type="noConversion"/>
  </si>
  <si>
    <t>为空时ios没有 安卓有 笔记本有</t>
    <phoneticPr fontId="9" type="noConversion"/>
  </si>
  <si>
    <t>5G</t>
    <phoneticPr fontId="9" type="noConversion"/>
  </si>
  <si>
    <t>1.配置路由器，设置SSID和密码为以下参数，开启基本无线网络，使用信道149
2.按下一键接入按钮
3.点击网卡接入无线网络
4.两分钟之内查看新的终端是否接入成功</t>
    <phoneticPr fontId="9" type="noConversion"/>
  </si>
  <si>
    <t>1.配置路由器，设置SSID和密码为以下参数，开启基本网络和访客网络，使用信道157
2.按下一键接入按钮
3.点击网卡接入无线网络
4.两分钟之内查看新的终端是否接入成功</t>
    <phoneticPr fontId="9" type="noConversion"/>
  </si>
  <si>
    <t>smartcfg</t>
    <phoneticPr fontId="1" type="noConversion"/>
  </si>
  <si>
    <t>1.开启wifi，采用WPA2-PSK的加密模式
2.让无线网卡接入设备无线网络，确认设备工作模式
3.检查终端ping网关情况</t>
    <phoneticPr fontId="9" type="noConversion"/>
  </si>
  <si>
    <t>1.无线终端都能通过加密认证，且能ping通网关</t>
    <phoneticPr fontId="9" type="noConversion"/>
  </si>
  <si>
    <t>WPA\WPA2PSK</t>
    <phoneticPr fontId="9" type="noConversion"/>
  </si>
  <si>
    <t>1.开启wifi，采用WPA\WPA2PSK的加密模式
2.让无线网卡接入设备无线网络，确认设备工作模式
3.检查终端ping网关情况</t>
    <phoneticPr fontId="9" type="noConversion"/>
  </si>
  <si>
    <t>1.设置无线网卡1为802.11ac
2.开启设备，设置工作信道N
3.使用inSSIDer软件搜索wifi信号，确认终端接入的信道是否为N</t>
    <phoneticPr fontId="9" type="noConversion"/>
  </si>
  <si>
    <t>无不加密功能</t>
    <phoneticPr fontId="9" type="noConversion"/>
  </si>
  <si>
    <t>5G（中）
HT80
信道遍历</t>
    <phoneticPr fontId="9" type="noConversion"/>
  </si>
  <si>
    <t>WIFI_001</t>
    <phoneticPr fontId="1" type="noConversion"/>
  </si>
  <si>
    <t>WIFI_002</t>
  </si>
  <si>
    <t>WIFI_003</t>
  </si>
  <si>
    <t>WIFI_004</t>
  </si>
  <si>
    <t>WIFI_005</t>
  </si>
  <si>
    <t>WIFI_006</t>
  </si>
  <si>
    <t>WIFI_007</t>
  </si>
  <si>
    <t>WIFI_008</t>
  </si>
  <si>
    <t>WIFI_030</t>
  </si>
  <si>
    <t>WIFI_031</t>
  </si>
  <si>
    <t>WIFI_032</t>
  </si>
  <si>
    <t>WIFI_033</t>
  </si>
  <si>
    <t>WIFI_034</t>
  </si>
  <si>
    <t>WIFI_035</t>
  </si>
  <si>
    <t>WIFI_036</t>
  </si>
  <si>
    <t>WIFI_051</t>
  </si>
  <si>
    <t>WIFI_052</t>
  </si>
  <si>
    <t>WIFI_053</t>
  </si>
  <si>
    <t>WIFI_054</t>
  </si>
  <si>
    <t>WIFI_055</t>
  </si>
  <si>
    <t>WIFI_056</t>
  </si>
  <si>
    <t>WIFI_057</t>
  </si>
  <si>
    <t>WIFI_058</t>
  </si>
  <si>
    <t>WIFI_059</t>
  </si>
  <si>
    <t>WIFI_060</t>
  </si>
  <si>
    <t>WIFI_061</t>
  </si>
  <si>
    <t>WIFI_062</t>
  </si>
  <si>
    <t>WIFI_063</t>
  </si>
  <si>
    <t>WIFI_064</t>
  </si>
  <si>
    <t>WIFI_079</t>
  </si>
  <si>
    <t>WIFI_080</t>
  </si>
  <si>
    <t>WIFI_081</t>
  </si>
  <si>
    <t>WIFI_082</t>
  </si>
  <si>
    <t>WIFI_083</t>
  </si>
  <si>
    <t>WIFI_084</t>
  </si>
  <si>
    <t>WIFI_085</t>
  </si>
  <si>
    <t>WIFI_086</t>
  </si>
  <si>
    <t>WIFI_087</t>
  </si>
  <si>
    <t>2.4G
无线隔离</t>
    <phoneticPr fontId="1" type="noConversion"/>
  </si>
  <si>
    <t>ROU_NAT_009</t>
  </si>
  <si>
    <t>ROU_NAT_010</t>
  </si>
  <si>
    <t>ROU_NAT_011</t>
  </si>
  <si>
    <t>ROU_NAT_012</t>
  </si>
  <si>
    <t>ROU_NAT_013</t>
  </si>
  <si>
    <t>ROU_NAT_014</t>
  </si>
  <si>
    <t>ROU_NAT_015</t>
  </si>
  <si>
    <t>ROU_NAT_016</t>
  </si>
  <si>
    <t>ROU_NAT_017</t>
  </si>
  <si>
    <t>ROU_NAT_018</t>
  </si>
  <si>
    <t>ROU_NAT_019</t>
  </si>
  <si>
    <t>ROU_NAT_020</t>
  </si>
  <si>
    <t>ROU_NAT_021</t>
  </si>
  <si>
    <t>ROU_NAT_022</t>
  </si>
  <si>
    <t>ROU_NAT_023</t>
  </si>
  <si>
    <t>ROU_NAT_024</t>
  </si>
  <si>
    <t>ROU_NAT_025</t>
  </si>
  <si>
    <t>ROU_NAT_026</t>
  </si>
  <si>
    <t>ROU_NAT_027</t>
  </si>
  <si>
    <t>ROU_NAT_028</t>
  </si>
  <si>
    <t>ROU_NAT_029</t>
  </si>
  <si>
    <t>ROU_NAT_030</t>
  </si>
  <si>
    <t>ROU_NAT_031</t>
  </si>
  <si>
    <t>ROU_NAT_032</t>
  </si>
  <si>
    <t>ROU_NAT_033</t>
  </si>
  <si>
    <t>ROU_NAT_034</t>
  </si>
  <si>
    <t>开启白名单功能</t>
    <phoneticPr fontId="1" type="noConversion"/>
  </si>
  <si>
    <t>1.直接接入无法接入</t>
    <phoneticPr fontId="1" type="noConversion"/>
  </si>
  <si>
    <t>1.一键配置下可以接入</t>
    <phoneticPr fontId="1" type="noConversion"/>
  </si>
  <si>
    <t>1.新增规则可以接入</t>
    <phoneticPr fontId="1" type="noConversion"/>
  </si>
  <si>
    <t>1.删除规则无法接入</t>
    <phoneticPr fontId="1" type="noConversion"/>
  </si>
  <si>
    <t>1.原接入终端直接到白名单</t>
    <phoneticPr fontId="1" type="noConversion"/>
  </si>
  <si>
    <t>1.修改规则无法接入</t>
    <phoneticPr fontId="1" type="noConversion"/>
  </si>
  <si>
    <t>1.同时在黑白名单内</t>
    <phoneticPr fontId="1" type="noConversion"/>
  </si>
  <si>
    <t>1.白名单模式下可以上网</t>
    <phoneticPr fontId="1" type="noConversion"/>
  </si>
  <si>
    <t>1.黑名单模式下不能上网</t>
    <phoneticPr fontId="1" type="noConversion"/>
  </si>
  <si>
    <t>1.重启设备后一样</t>
    <phoneticPr fontId="1" type="noConversion"/>
  </si>
  <si>
    <t>1.双频合一开启</t>
    <phoneticPr fontId="1" type="noConversion"/>
  </si>
  <si>
    <t>1.优先接入5G</t>
    <phoneticPr fontId="1" type="noConversion"/>
  </si>
  <si>
    <t>1.只支持2.4G的</t>
    <phoneticPr fontId="1" type="noConversion"/>
  </si>
  <si>
    <t>1.连接到2.4G</t>
    <phoneticPr fontId="1" type="noConversion"/>
  </si>
  <si>
    <t>F</t>
    <phoneticPr fontId="11" type="noConversion"/>
  </si>
  <si>
    <t>问题：,1.5G信道设为52~64时，手机和笔记本电脑等终端搜索wifi信号较慢，修改后要过一两分钟才能重新搜到,补充：,1.修改为52~64以外的其他信道，终端很快就能重新连上</t>
  </si>
  <si>
    <t>F</t>
    <phoneticPr fontId="11" type="noConversion"/>
  </si>
  <si>
    <t>问题：,1.设备恢复出厂，手机连接wifi后自动弹出的欢迎页显示不正确,2.只显示一个角落，标题为登录，没有按钮可以操作,补充：,1.用两个ios手机连接均有这个问题,2.安卓的oppo手机跳转正常，显示欢迎页，但跳转成功前有一瞬间显示web的界面</t>
  </si>
  <si>
    <t>操作步骤：,1.设备恢复出厂，关闭双频合一，关闭2.4G,2.连接5G终端,3.按下一键接入按钮,问题：,1.2分钟的一键配置结束后，已连接的5G终端被加入黑名单，但设备实际处于了白名单上网模式（表现为终端显示在黑名单列表里，但仍能上网；新终端无法直接接入）,2.此时重启设备，或配置一下网络参数，令无线模块重启，则设备处于黑名单上网模式，之前已连接的5G终端被加入黑名单，无法再接入wifi,补充：,1.日志时间点11:00左右</t>
  </si>
  <si>
    <t>操作步骤：_x000D_
1.上级路由的LAN口接镜像交换机的上联口_x000D_
2.PC接入镜像交换机监控口_x000D_
3.W3的WAN口接入该交换机_x000D_
4.W3下有线/无线接入一下终端，如电脑，手机等，电脑手机访问网页_x000D_
问题：_x000D_
1.在WAN口抓包，可以抓到局域网的ip地址（报文中mac为wan口mac，但ip是终端局域网ip）_x000D_
补充：_x000D_
1.有线连接的PC，无线连接的手机都有该问题_x000D_
2.UPNP，端口映射，DMZ开关没有直接的影响，开关都有该问题_x000D_
3.相关的配置、抓包文件、日志见附件</t>
  </si>
  <si>
    <t>F</t>
    <phoneticPr fontId="11" type="noConversion"/>
  </si>
  <si>
    <t>问题：_x000D_
1.插入电源时偶现冒火花</t>
  </si>
  <si>
    <t>操作步骤:,1.W3的WAN口接入上级路由LAN口（W3的WAN口分配到的ip为75.100）,2.C5S接入W3的LAN口，C5S的UPNP成功，映射成功的外部端口为P,3.PC接入上级路由的LAN，telnet到75:100:P,问题：,1.无法telnet成功,补充：,1.UDP也不通,2.修改过局域网网段后问题必现</t>
  </si>
  <si>
    <t>F</t>
    <phoneticPr fontId="11" type="noConversion"/>
  </si>
  <si>
    <t>问题：_x000D_
1.偶现通过APP在线升级，提示设备升级包校验失败_x000D_
补充：_x000D_
1.重新进行升级，升级成功_x000D_
2.在家测试，没有日志（上行PPPOE网络）</t>
  </si>
  <si>
    <t>问题：_x000D_
1.出现一次上电后设备未启动成功_x000D_
2.LAN口PC获取不到地址，串口没反应，见日志，先是没启动成功，重启后恢复_x000D_
补充：_x000D_
1.重新上电恢复</t>
  </si>
  <si>
    <t>问题：_x000D_
1.PPPOE拨号成功，网络正常，但界面始终提示正在拨号中_x000D_
补充：_x000D_
1.使用华数网络</t>
  </si>
  <si>
    <t>操作步骤：_x000D_
1.防蹭网开启，触发一键接入_x000D_
2.进入防蹭网设置界面，在一键接入过程中删除一条已有的规则_x000D_
3.尝试其他终端连接WiFi_x000D_
问题：_x000D_
1.删除过规则后，其他终端都无法连上WiFi_x000D_
补充：_x000D_
1.本次一键接入停止后重新触发，尝试连接，终端可以连上</t>
  </si>
  <si>
    <t>问题：_x000D_
1.双频合一开启时，手机连接wifi，工作频段在2.4G和5G之间切换，不稳定_x000D_
2.见附件日志，搜索关键字6c:5c:14:1b:5f:c8，在15:07以后 _x000D_
补充：_x000D_
1.此时只有另一个ios手机连接着wifi</t>
  </si>
  <si>
    <t>问题：_x000D_
1.test2的移动客户端，W3设备详情点不进去，显示为IPC特有的设置按钮_x000D_
补充：_x000D_
1.将型号改为W1也有同样的问题_x000D_
2.型号改为W1后添加到线上正常_x000D_
3.不确定能力集是否有差别</t>
  </si>
  <si>
    <t>问题：_x000D_
1.防蹭网模式开启，终端连接wifi时不支持wps_x000D_
2.防蹭网关闭时可以wps_x000D_
补充：_x000D_
1.试了四次问题一样，不排除网络环境的干扰</t>
  </si>
  <si>
    <t>问题：_x000D_
1.wifi密码强度不足时没提示强度不足，提示建议加强度_x000D_
补充：_x000D_
1.请一并检查其他校验框（H5、向导、登录密码）</t>
  </si>
  <si>
    <t>问题：_x000D_
1.进行wifi开关或参数设置时，web经常自动登出_x000D_
2.见10:19左右的日志</t>
  </si>
  <si>
    <t>问题：_x000D_
1.设置端口转发规则后，端口转发设置页面内容加载有一秒延时，先显示空，再显示实际的内容_x000D_
补充：_x000D_
1.UPNP等其他界面没有这样的延时</t>
  </si>
  <si>
    <t>问题：_x000D_
1.手机连其他网络，通过app在线升级W3，进度条到50%处停住，一段时间后直接提示升级成功</t>
  </si>
  <si>
    <t>问题：_x000D_
1.手机连W3的wifi，通过app进行升级，进度条到一半停住</t>
  </si>
  <si>
    <t>问题：_x000D_
1.检测上网方式失败后，切换上网方式点击保存，提示正在检测上网方式无法保存，见附件9:16左右的日志_x000D_
补充：_x000D_
1.PPPOE方式，断电上电，检测上网方式失败，切换为DHCP，点击保存，提示正在检测上网方式，无法保存</t>
  </si>
  <si>
    <t>问题：_x000D_
1.防蹭网功能相关提示不到位，体验不佳_x000D_
2.防蹭网功能开启后，如果首次使用的话，不知道怎么才能让手机连上W3的WiFi</t>
  </si>
  <si>
    <t>问题：_x000D_
1.无线默认无密码，终端连接可以使用网络，不安全</t>
  </si>
  <si>
    <t>操作步骤:_x000D_
1.W3的LAN口下接X3C和PC，W3的局域网网段为15_x000D_
2.X3C的设备地址设为192.168.15.199_x000D_
3.通过PC访问X3C的本地页面_x000D_
问题：_x000D_
1.无法访问，但ping的通_x000D_
补充:_x000D_
1.PC接入X3C的LAN口可以访问成功</t>
  </si>
  <si>
    <t>操作步骤:_x000D_
1.PC1和W3的wan口连到上级路由_x000D_
2.W3下的终端2开启DMZ_x000D_
3.PC1访问W3的wan口ip_x000D_
问题：_x000D_
1.终端2是带管理页面的ipc时，无法访问ipc本地界面，抓包可见数据转发成功，但无法进入界面_x000D_
2.终端2为PC时，通过PC1远程桌面访问终端2的PC，能够成功连接，但无法进入</t>
  </si>
  <si>
    <t>P</t>
    <phoneticPr fontId="11" type="noConversion"/>
  </si>
  <si>
    <t>问题：_x000D_
1.wifi设置界面，建议开关名称和开关位置距离调整近一些</t>
  </si>
  <si>
    <t>2017-8-28~2017-9-15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</si>
</sst>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%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 applyProtection="0"/>
    <xf numFmtId="0" fontId="6" fillId="0" borderId="0"/>
  </cellStyleXfs>
  <cellXfs count="6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</cellXfs>
  <cellStyles count="24">
    <cellStyle name="百分比 2 2" xfId="13"/>
    <cellStyle name="常规" xfId="0" builtinId="0"/>
    <cellStyle name="常规 10 2 2" xfId="6"/>
    <cellStyle name="常规 10 2 2 2" xfId="19"/>
    <cellStyle name="常规 10 3" xfId="9"/>
    <cellStyle name="常规 10 3 2" xfId="11"/>
    <cellStyle name="常规 10 3_9100 ST系列DVR（V2.0.0）项目测试用例系统测试用例--邓雯雯 2 2 2" xfId="10"/>
    <cellStyle name="常规 10 9 2" xfId="7"/>
    <cellStyle name="常规 15" xfId="15"/>
    <cellStyle name="常规 2 2 12" xfId="17"/>
    <cellStyle name="常规 2 2 12 5" xfId="20"/>
    <cellStyle name="常规 2 2 12 6 2" xfId="8"/>
    <cellStyle name="常规 2 2 2" xfId="22"/>
    <cellStyle name="常规 2 2 2 2" xfId="3"/>
    <cellStyle name="常规 2 2 2 2 2" xfId="5"/>
    <cellStyle name="常规 2 20 2" xfId="23"/>
    <cellStyle name="常规 2 3 5" xfId="2"/>
    <cellStyle name="常规 2 3 5 5 2" xfId="16"/>
    <cellStyle name="常规 2 4_9100 ST系列DVR（V2.0.0）项目测试用例系统测试用例--邓雯雯" xfId="12"/>
    <cellStyle name="常规 3" xfId="21"/>
    <cellStyle name="常规 42 2" xfId="1"/>
    <cellStyle name="常规 6 2 2 2" xfId="4"/>
    <cellStyle name="常规 6 2 2 2 2" xfId="14"/>
    <cellStyle name="常规 6_9100 ST系列DVR（V2.0.0）项目测试用例系统测试用例——邓雯雯修改 2" xfId="18"/>
  </cellStyles>
  <dxfs count="70"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ndense val="0"/>
        <extend val="0"/>
        <color auto="1"/>
      </font>
    </dxf>
    <dxf>
      <font>
        <color rgb="FFFF0000"/>
      </font>
    </dxf>
    <dxf>
      <font>
        <color rgb="FFFF0000"/>
      </font>
    </dxf>
    <dxf>
      <font>
        <color rgb="FF0000FF"/>
      </font>
    </dxf>
    <dxf>
      <font>
        <color rgb="FFFF0000"/>
      </font>
    </dxf>
    <dxf>
      <font>
        <color rgb="FF0000FF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6" sqref="B6:P6"/>
    </sheetView>
  </sheetViews>
  <sheetFormatPr defaultRowHeight="13.5" x14ac:dyDescent="0.15"/>
  <cols>
    <col min="1" max="1" width="15.625" customWidth="1"/>
    <col min="15" max="15" width="35.625" customWidth="1"/>
    <col min="16" max="16" width="15.625" customWidth="1"/>
  </cols>
  <sheetData>
    <row r="1" spans="1:16" ht="18.75" x14ac:dyDescent="0.15">
      <c r="A1" s="31" t="s">
        <v>275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</row>
    <row r="2" spans="1:16" s="15" customFormat="1" ht="12" x14ac:dyDescent="0.15">
      <c r="A2" s="2" t="s">
        <v>276</v>
      </c>
      <c r="B2" s="26" t="s">
        <v>362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s="15" customFormat="1" ht="12" x14ac:dyDescent="0.15">
      <c r="A3" s="2" t="s">
        <v>277</v>
      </c>
      <c r="B3" s="26" t="s">
        <v>368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s="15" customFormat="1" ht="12" x14ac:dyDescent="0.15">
      <c r="A4" s="2" t="s">
        <v>2</v>
      </c>
      <c r="B4" s="26" t="s">
        <v>369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s="15" customFormat="1" ht="12" x14ac:dyDescent="0.15">
      <c r="A5" s="2" t="s">
        <v>278</v>
      </c>
      <c r="B5" s="26" t="s">
        <v>494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s="15" customFormat="1" ht="165" customHeight="1" x14ac:dyDescent="0.15">
      <c r="A6" s="2" t="s">
        <v>1</v>
      </c>
      <c r="B6" s="26" t="s">
        <v>370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spans="1:16" s="15" customFormat="1" ht="12" x14ac:dyDescent="0.15">
      <c r="A7" s="2" t="s">
        <v>4</v>
      </c>
      <c r="B7" s="23" t="s">
        <v>279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s="15" customFormat="1" ht="12" x14ac:dyDescent="0.15">
      <c r="A8" s="16" t="s">
        <v>363</v>
      </c>
      <c r="B8" s="26" t="s">
        <v>365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1:16" s="15" customFormat="1" ht="12" x14ac:dyDescent="0.15">
      <c r="A9" s="23" t="s">
        <v>280</v>
      </c>
      <c r="B9" s="25"/>
      <c r="C9" s="23" t="s">
        <v>281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9" t="s">
        <v>282</v>
      </c>
      <c r="P9" s="29" t="s">
        <v>283</v>
      </c>
    </row>
    <row r="10" spans="1:16" s="15" customFormat="1" ht="24" x14ac:dyDescent="0.15">
      <c r="A10" s="2" t="s">
        <v>284</v>
      </c>
      <c r="B10" s="2" t="s">
        <v>285</v>
      </c>
      <c r="C10" s="2" t="s">
        <v>286</v>
      </c>
      <c r="D10" s="2" t="s">
        <v>287</v>
      </c>
      <c r="E10" s="2" t="s">
        <v>288</v>
      </c>
      <c r="F10" s="2" t="s">
        <v>289</v>
      </c>
      <c r="G10" s="2" t="s">
        <v>290</v>
      </c>
      <c r="H10" s="2" t="s">
        <v>291</v>
      </c>
      <c r="I10" s="2" t="s">
        <v>292</v>
      </c>
      <c r="J10" s="2" t="s">
        <v>293</v>
      </c>
      <c r="K10" s="2" t="s">
        <v>294</v>
      </c>
      <c r="L10" s="2" t="s">
        <v>295</v>
      </c>
      <c r="M10" s="2" t="s">
        <v>361</v>
      </c>
      <c r="N10" s="2" t="s">
        <v>296</v>
      </c>
      <c r="O10" s="30"/>
      <c r="P10" s="30"/>
    </row>
    <row r="11" spans="1:16" s="15" customFormat="1" ht="12" x14ac:dyDescent="0.15">
      <c r="A11" s="16" t="s">
        <v>24</v>
      </c>
      <c r="B11" s="16">
        <f>COUNTA(WIFI!A8:A9602)</f>
        <v>87</v>
      </c>
      <c r="C11" s="16">
        <f t="shared" ref="C11:C13" ca="1" si="0">SUM(E11:K11)-I11</f>
        <v>82</v>
      </c>
      <c r="D11" s="17">
        <f t="shared" ref="D11:D14" ca="1" si="1">IF(C11=0,0%,C11/B11)</f>
        <v>0.94252873563218387</v>
      </c>
      <c r="E11" s="16">
        <f t="shared" ref="E11:E13" ca="1" si="2">COUNTIF(INDIRECT(A11&amp;"!I:I"),"P")</f>
        <v>77</v>
      </c>
      <c r="F11" s="16">
        <f t="shared" ref="F11:F13" ca="1" si="3">COUNTIFS(INDIRECT(A11&amp;"!I:I"),"F",INDIRECT(A11&amp;"!J:J"),"高")</f>
        <v>0</v>
      </c>
      <c r="G11" s="16">
        <f t="shared" ref="G11:G13" ca="1" si="4">COUNTIFS(INDIRECT(A11&amp;"!I:I"),"F",INDIRECT(A11&amp;"!J:J"),"中")</f>
        <v>2</v>
      </c>
      <c r="H11" s="16">
        <f t="shared" ref="H11:H13" ca="1" si="5">COUNTIFS(INDIRECT(A11&amp;"!I:I"),"F",INDIRECT(A11&amp;"!J:J"),"低")</f>
        <v>3</v>
      </c>
      <c r="I11" s="16">
        <f t="shared" ref="I11:I13" ca="1" si="6">COUNTIF(INDIRECT(A11&amp;"!J:J"),"建议")</f>
        <v>0</v>
      </c>
      <c r="J11" s="16">
        <f t="shared" ref="J11:J13" ca="1" si="7">COUNTIF(INDIRECT(A11&amp;"!I:I"),"Delay")</f>
        <v>0</v>
      </c>
      <c r="K11" s="16">
        <f t="shared" ref="K11:K13" ca="1" si="8">COUNTIF(INDIRECT(A11&amp;"!I:I"),"Defer")</f>
        <v>0</v>
      </c>
      <c r="L11" s="16">
        <f t="shared" ref="L11:L13" ca="1" si="9">COUNTIF(INDIRECT(A11&amp;"!I:I"),"NT")</f>
        <v>0</v>
      </c>
      <c r="M11" s="16">
        <f t="shared" ref="M11:M13" ca="1" si="10">COUNTIF(INDIRECT(A11&amp;"!I:I"),"NP")</f>
        <v>0</v>
      </c>
      <c r="N11" s="16">
        <f t="shared" ref="N11:N13" ca="1" si="11">COUNTIF(INDIRECT(A11&amp;"!I:I"),"Block")</f>
        <v>5</v>
      </c>
      <c r="O11" s="11"/>
      <c r="P11" s="11"/>
    </row>
    <row r="12" spans="1:16" s="15" customFormat="1" ht="12" x14ac:dyDescent="0.15">
      <c r="A12" s="16" t="s">
        <v>297</v>
      </c>
      <c r="B12" s="16">
        <f>COUNTA(路由转发!A8:A9908)</f>
        <v>34</v>
      </c>
      <c r="C12" s="16">
        <f t="shared" ca="1" si="0"/>
        <v>34</v>
      </c>
      <c r="D12" s="17">
        <f t="shared" ca="1" si="1"/>
        <v>1</v>
      </c>
      <c r="E12" s="16">
        <f t="shared" ca="1" si="2"/>
        <v>23</v>
      </c>
      <c r="F12" s="16">
        <f t="shared" ca="1" si="3"/>
        <v>0</v>
      </c>
      <c r="G12" s="16">
        <f t="shared" ca="1" si="4"/>
        <v>7</v>
      </c>
      <c r="H12" s="16">
        <f t="shared" ca="1" si="5"/>
        <v>4</v>
      </c>
      <c r="I12" s="16">
        <f t="shared" ca="1" si="6"/>
        <v>0</v>
      </c>
      <c r="J12" s="16">
        <f t="shared" ca="1" si="7"/>
        <v>0</v>
      </c>
      <c r="K12" s="16">
        <f t="shared" ca="1" si="8"/>
        <v>0</v>
      </c>
      <c r="L12" s="16">
        <f t="shared" ca="1" si="9"/>
        <v>0</v>
      </c>
      <c r="M12" s="16">
        <f t="shared" ca="1" si="10"/>
        <v>0</v>
      </c>
      <c r="N12" s="16">
        <f t="shared" ca="1" si="11"/>
        <v>0</v>
      </c>
      <c r="O12" s="11"/>
      <c r="P12" s="11"/>
    </row>
    <row r="13" spans="1:16" s="15" customFormat="1" ht="12" x14ac:dyDescent="0.15">
      <c r="A13" s="16" t="s">
        <v>298</v>
      </c>
      <c r="B13" s="16">
        <f>COUNTA(平台交互!A8:A10056)</f>
        <v>37</v>
      </c>
      <c r="C13" s="16">
        <f t="shared" ca="1" si="0"/>
        <v>37</v>
      </c>
      <c r="D13" s="17">
        <f t="shared" ca="1" si="1"/>
        <v>1</v>
      </c>
      <c r="E13" s="16">
        <f t="shared" ca="1" si="2"/>
        <v>30</v>
      </c>
      <c r="F13" s="16">
        <f t="shared" ca="1" si="3"/>
        <v>0</v>
      </c>
      <c r="G13" s="16">
        <f t="shared" ca="1" si="4"/>
        <v>3</v>
      </c>
      <c r="H13" s="16">
        <f t="shared" ca="1" si="5"/>
        <v>4</v>
      </c>
      <c r="I13" s="16">
        <f t="shared" ca="1" si="6"/>
        <v>2</v>
      </c>
      <c r="J13" s="16">
        <f t="shared" ca="1" si="7"/>
        <v>0</v>
      </c>
      <c r="K13" s="16">
        <f t="shared" ca="1" si="8"/>
        <v>0</v>
      </c>
      <c r="L13" s="16">
        <f t="shared" ca="1" si="9"/>
        <v>0</v>
      </c>
      <c r="M13" s="16">
        <f t="shared" ca="1" si="10"/>
        <v>0</v>
      </c>
      <c r="N13" s="16">
        <f t="shared" ca="1" si="11"/>
        <v>0</v>
      </c>
      <c r="O13" s="11"/>
      <c r="P13" s="11"/>
    </row>
    <row r="14" spans="1:16" s="15" customFormat="1" ht="12" x14ac:dyDescent="0.15">
      <c r="A14" s="2" t="s">
        <v>299</v>
      </c>
      <c r="B14" s="16">
        <f>SUM(B11:B13)</f>
        <v>158</v>
      </c>
      <c r="C14" s="16">
        <f ca="1">SUM(C11:C13)</f>
        <v>153</v>
      </c>
      <c r="D14" s="17">
        <f t="shared" ca="1" si="1"/>
        <v>0.96835443037974689</v>
      </c>
      <c r="E14" s="16">
        <f ca="1">SUM(E11:E13)</f>
        <v>130</v>
      </c>
      <c r="F14" s="16">
        <f ca="1">SUM(F11:F13)</f>
        <v>0</v>
      </c>
      <c r="G14" s="16">
        <f ca="1">SUM(G11:G13)</f>
        <v>12</v>
      </c>
      <c r="H14" s="16">
        <f ca="1">SUM(H11:H13)</f>
        <v>11</v>
      </c>
      <c r="I14" s="16">
        <f ca="1">SUM(I11:I13)</f>
        <v>2</v>
      </c>
      <c r="J14" s="16">
        <f ca="1">SUM(J11:J13)</f>
        <v>0</v>
      </c>
      <c r="K14" s="16">
        <f ca="1">SUM(K11:K13)</f>
        <v>0</v>
      </c>
      <c r="L14" s="16">
        <f ca="1">SUM(L11:L13)</f>
        <v>0</v>
      </c>
      <c r="M14" s="16">
        <f ca="1">SUM(M11:M13)</f>
        <v>0</v>
      </c>
      <c r="N14" s="16">
        <f ca="1">SUM(N11:N13)</f>
        <v>5</v>
      </c>
      <c r="O14" s="11"/>
      <c r="P14" s="11"/>
    </row>
  </sheetData>
  <mergeCells count="12">
    <mergeCell ref="B6:P6"/>
    <mergeCell ref="A1:P1"/>
    <mergeCell ref="B2:P2"/>
    <mergeCell ref="B3:P3"/>
    <mergeCell ref="B4:P4"/>
    <mergeCell ref="B5:P5"/>
    <mergeCell ref="B7:P7"/>
    <mergeCell ref="B8:P8"/>
    <mergeCell ref="A9:B9"/>
    <mergeCell ref="C9:N9"/>
    <mergeCell ref="O9:O10"/>
    <mergeCell ref="P9:P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I10" sqref="I1:I1048576"/>
    </sheetView>
  </sheetViews>
  <sheetFormatPr defaultRowHeight="13.5" x14ac:dyDescent="0.15"/>
  <cols>
    <col min="1" max="3" width="12.625" customWidth="1"/>
    <col min="4" max="4" width="6.625" customWidth="1"/>
    <col min="5" max="5" width="12.625" customWidth="1"/>
    <col min="6" max="6" width="32.625" customWidth="1"/>
    <col min="7" max="7" width="12.625" customWidth="1"/>
    <col min="8" max="8" width="32.625" customWidth="1"/>
    <col min="9" max="10" width="6.625" customWidth="1"/>
    <col min="11" max="11" width="32.625" customWidth="1"/>
    <col min="12" max="12" width="12.625" customWidth="1"/>
    <col min="13" max="13" width="6.625" customWidth="1"/>
  </cols>
  <sheetData>
    <row r="1" spans="1:13" ht="18.75" x14ac:dyDescent="0.1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x14ac:dyDescent="0.15">
      <c r="A2" s="2" t="s">
        <v>0</v>
      </c>
      <c r="B2" s="42" t="s">
        <v>166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x14ac:dyDescent="0.15">
      <c r="A3" s="2" t="s">
        <v>1</v>
      </c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x14ac:dyDescent="0.15">
      <c r="A4" s="2" t="s">
        <v>2</v>
      </c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3" x14ac:dyDescent="0.15">
      <c r="A5" s="2" t="s">
        <v>3</v>
      </c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x14ac:dyDescent="0.15">
      <c r="A6" s="2" t="s">
        <v>4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24" x14ac:dyDescent="0.1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3" t="s">
        <v>10</v>
      </c>
      <c r="G7" s="25"/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 ht="192" x14ac:dyDescent="0.15">
      <c r="A8" s="3" t="s">
        <v>122</v>
      </c>
      <c r="B8" s="39" t="s">
        <v>123</v>
      </c>
      <c r="C8" s="1" t="s">
        <v>124</v>
      </c>
      <c r="D8" s="1" t="s">
        <v>25</v>
      </c>
      <c r="E8" s="48" t="s">
        <v>9</v>
      </c>
      <c r="F8" s="6" t="s">
        <v>350</v>
      </c>
      <c r="G8" s="6"/>
      <c r="H8" s="6" t="s">
        <v>125</v>
      </c>
      <c r="I8" s="62" t="s">
        <v>465</v>
      </c>
      <c r="J8" s="62" t="s">
        <v>25</v>
      </c>
      <c r="K8" s="63" t="s">
        <v>470</v>
      </c>
      <c r="L8" s="64" t="str">
        <f>HYPERLINK("http://rd2.hikvision.com.cn/hikvision/rdweb/WFPMDefect.nsf/0/611EBD76D6C9908C4825819B00317819?opendocument","BGA170494159")</f>
        <v>BGA170494159</v>
      </c>
      <c r="M8" s="1" t="s">
        <v>21</v>
      </c>
    </row>
    <row r="9" spans="1:13" ht="108" x14ac:dyDescent="0.15">
      <c r="A9" s="8" t="s">
        <v>126</v>
      </c>
      <c r="B9" s="40"/>
      <c r="C9" s="19" t="s">
        <v>127</v>
      </c>
      <c r="D9" s="1" t="s">
        <v>25</v>
      </c>
      <c r="E9" s="34"/>
      <c r="F9" s="6" t="s">
        <v>351</v>
      </c>
      <c r="G9" s="6"/>
      <c r="H9" s="6" t="s">
        <v>125</v>
      </c>
      <c r="I9" s="62" t="s">
        <v>465</v>
      </c>
      <c r="J9" s="62" t="s">
        <v>22</v>
      </c>
      <c r="K9" s="63" t="s">
        <v>490</v>
      </c>
      <c r="L9" s="64" t="str">
        <f>HYPERLINK("http://rd2.hikvision.com.cn/hikvision/rdweb/WFPMDefect.nsf/0/14F7F48E43546E534825818C002D7BAD?opendocument","BGA170462508")</f>
        <v>BGA170462508</v>
      </c>
      <c r="M9" s="1" t="s">
        <v>21</v>
      </c>
    </row>
    <row r="10" spans="1:13" ht="48" x14ac:dyDescent="0.15">
      <c r="A10" s="8" t="s">
        <v>128</v>
      </c>
      <c r="B10" s="39" t="s">
        <v>134</v>
      </c>
      <c r="C10" s="1" t="s">
        <v>136</v>
      </c>
      <c r="D10" s="1" t="s">
        <v>25</v>
      </c>
      <c r="E10" s="9"/>
      <c r="F10" s="6" t="s">
        <v>137</v>
      </c>
      <c r="G10" s="6"/>
      <c r="H10" s="6" t="s">
        <v>135</v>
      </c>
      <c r="I10" s="1" t="s">
        <v>288</v>
      </c>
      <c r="J10" s="1"/>
      <c r="K10" s="6"/>
      <c r="L10" s="6"/>
      <c r="M10" s="1" t="s">
        <v>21</v>
      </c>
    </row>
    <row r="11" spans="1:13" ht="48" x14ac:dyDescent="0.15">
      <c r="A11" s="8" t="s">
        <v>129</v>
      </c>
      <c r="B11" s="40"/>
      <c r="C11" s="13" t="s">
        <v>423</v>
      </c>
      <c r="D11" s="13" t="s">
        <v>25</v>
      </c>
      <c r="E11" s="21"/>
      <c r="F11" s="22" t="s">
        <v>137</v>
      </c>
      <c r="G11" s="22"/>
      <c r="H11" s="22" t="s">
        <v>135</v>
      </c>
      <c r="I11" s="13" t="s">
        <v>288</v>
      </c>
      <c r="J11" s="13"/>
      <c r="K11" s="22"/>
      <c r="L11" s="22"/>
      <c r="M11" s="13"/>
    </row>
    <row r="12" spans="1:13" ht="120" x14ac:dyDescent="0.15">
      <c r="A12" s="8" t="s">
        <v>130</v>
      </c>
      <c r="B12" s="40"/>
      <c r="C12" s="1" t="s">
        <v>138</v>
      </c>
      <c r="D12" s="1" t="s">
        <v>23</v>
      </c>
      <c r="E12" s="48"/>
      <c r="F12" s="6" t="s">
        <v>352</v>
      </c>
      <c r="G12" s="6"/>
      <c r="H12" s="6" t="s">
        <v>139</v>
      </c>
      <c r="I12" s="62" t="s">
        <v>465</v>
      </c>
      <c r="J12" s="62" t="s">
        <v>22</v>
      </c>
      <c r="K12" s="63" t="s">
        <v>491</v>
      </c>
      <c r="L12" s="64" t="str">
        <f>HYPERLINK("http://rd2.hikvision.com.cn/hikvision/rdweb/WFPMDefect.nsf/0/91B18139B6B92F854825818C002AD4D7?opendocument","BGA170462292")</f>
        <v>BGA170462292</v>
      </c>
      <c r="M12" s="1" t="s">
        <v>21</v>
      </c>
    </row>
    <row r="13" spans="1:13" ht="108" x14ac:dyDescent="0.15">
      <c r="A13" s="8" t="s">
        <v>131</v>
      </c>
      <c r="B13" s="40"/>
      <c r="C13" s="39" t="s">
        <v>140</v>
      </c>
      <c r="D13" s="1" t="s">
        <v>26</v>
      </c>
      <c r="E13" s="34"/>
      <c r="F13" s="6" t="s">
        <v>353</v>
      </c>
      <c r="G13" s="6"/>
      <c r="H13" s="6" t="s">
        <v>141</v>
      </c>
      <c r="I13" s="62" t="s">
        <v>465</v>
      </c>
      <c r="J13" s="62" t="s">
        <v>25</v>
      </c>
      <c r="K13" s="63" t="s">
        <v>473</v>
      </c>
      <c r="L13" s="64" t="str">
        <f>HYPERLINK("http://rd2.hikvision.com.cn/hikvision/rdweb/WFPMDefect.nsf/0/848EF5626646B0EE48258199002F3222?opendocument","BGA170488331")</f>
        <v>BGA170488331</v>
      </c>
      <c r="M13" s="1" t="s">
        <v>21</v>
      </c>
    </row>
    <row r="14" spans="1:13" ht="72" x14ac:dyDescent="0.15">
      <c r="A14" s="8" t="s">
        <v>132</v>
      </c>
      <c r="B14" s="40"/>
      <c r="C14" s="40"/>
      <c r="D14" s="1" t="s">
        <v>26</v>
      </c>
      <c r="E14" s="34"/>
      <c r="F14" s="6" t="s">
        <v>354</v>
      </c>
      <c r="G14" s="6"/>
      <c r="H14" s="6" t="s">
        <v>355</v>
      </c>
      <c r="I14" s="62" t="s">
        <v>474</v>
      </c>
      <c r="J14" s="62" t="s">
        <v>25</v>
      </c>
      <c r="K14" s="63" t="s">
        <v>475</v>
      </c>
      <c r="L14" s="64" t="str">
        <f>HYPERLINK("http://rd2.hikvision.com.cn/hikvision/rdweb/WFPMDefect.nsf/0/E14AF06717A11D63482581950007F3F7?opendocument","BGA170480422")</f>
        <v>BGA170480422</v>
      </c>
      <c r="M14" s="1" t="s">
        <v>21</v>
      </c>
    </row>
    <row r="15" spans="1:13" ht="72" x14ac:dyDescent="0.15">
      <c r="A15" s="8" t="s">
        <v>133</v>
      </c>
      <c r="B15" s="40"/>
      <c r="C15" s="40"/>
      <c r="D15" s="1" t="s">
        <v>22</v>
      </c>
      <c r="E15" s="34"/>
      <c r="F15" s="6" t="s">
        <v>142</v>
      </c>
      <c r="G15" s="6"/>
      <c r="H15" s="6" t="s">
        <v>143</v>
      </c>
      <c r="I15" s="62" t="s">
        <v>465</v>
      </c>
      <c r="J15" s="62" t="s">
        <v>25</v>
      </c>
      <c r="K15" s="63" t="s">
        <v>476</v>
      </c>
      <c r="L15" s="64" t="str">
        <f>HYPERLINK("http://rd2.hikvision.com.cn/hikvision/rdweb/WFPMDefect.nsf/0/0C09A35B00663BC54825819500079382?opendocument","BGA170480417")</f>
        <v>BGA170480417</v>
      </c>
      <c r="M15" s="1" t="s">
        <v>21</v>
      </c>
    </row>
    <row r="16" spans="1:13" ht="60" x14ac:dyDescent="0.15">
      <c r="A16" s="8" t="s">
        <v>424</v>
      </c>
      <c r="B16" s="40"/>
      <c r="C16" s="41"/>
      <c r="D16" s="1" t="s">
        <v>22</v>
      </c>
      <c r="E16" s="34"/>
      <c r="F16" s="6" t="s">
        <v>144</v>
      </c>
      <c r="G16" s="6"/>
      <c r="H16" s="6" t="s">
        <v>143</v>
      </c>
      <c r="I16" s="62" t="s">
        <v>471</v>
      </c>
      <c r="J16" s="62" t="s">
        <v>25</v>
      </c>
      <c r="K16" s="63" t="s">
        <v>477</v>
      </c>
      <c r="L16" s="64" t="str">
        <f>HYPERLINK("http://rd2.hikvision.com.cn/hikvision/rdweb/WFPMDefect.nsf/0/F9738041062E2FAE4825819400072FAA?opendocument","BGA170477892")</f>
        <v>BGA170477892</v>
      </c>
      <c r="M16" s="1" t="s">
        <v>21</v>
      </c>
    </row>
    <row r="17" spans="1:13" ht="72" x14ac:dyDescent="0.15">
      <c r="A17" s="8" t="s">
        <v>425</v>
      </c>
      <c r="B17" s="40"/>
      <c r="C17" s="53" t="s">
        <v>357</v>
      </c>
      <c r="D17" s="1" t="s">
        <v>25</v>
      </c>
      <c r="E17" s="34"/>
      <c r="F17" s="6" t="s">
        <v>356</v>
      </c>
      <c r="G17" s="6"/>
      <c r="H17" s="6" t="s">
        <v>145</v>
      </c>
      <c r="I17" s="62" t="s">
        <v>465</v>
      </c>
      <c r="J17" s="62" t="s">
        <v>22</v>
      </c>
      <c r="K17" s="63" t="s">
        <v>484</v>
      </c>
      <c r="L17" s="64" t="str">
        <f>HYPERLINK("http://rd2.hikvision.com.cn/hikvision/rdweb/WFPMDefect.nsf/0/578BB232EA6D4F764825819A002C3919?opendocument","BGA170491014")</f>
        <v>BGA170491014</v>
      </c>
      <c r="M17" s="1" t="s">
        <v>21</v>
      </c>
    </row>
    <row r="18" spans="1:13" ht="48" x14ac:dyDescent="0.15">
      <c r="A18" s="8" t="s">
        <v>426</v>
      </c>
      <c r="B18" s="40"/>
      <c r="C18" s="57"/>
      <c r="D18" s="1" t="s">
        <v>25</v>
      </c>
      <c r="E18" s="34"/>
      <c r="F18" s="6" t="s">
        <v>146</v>
      </c>
      <c r="G18" s="6"/>
      <c r="H18" s="6" t="s">
        <v>145</v>
      </c>
      <c r="I18" s="13" t="s">
        <v>288</v>
      </c>
      <c r="J18" s="1"/>
      <c r="K18" s="6"/>
      <c r="L18" s="6"/>
      <c r="M18" s="1" t="s">
        <v>21</v>
      </c>
    </row>
    <row r="19" spans="1:13" ht="84" x14ac:dyDescent="0.15">
      <c r="A19" s="8" t="s">
        <v>427</v>
      </c>
      <c r="B19" s="40"/>
      <c r="C19" s="57"/>
      <c r="D19" s="1" t="s">
        <v>25</v>
      </c>
      <c r="E19" s="34"/>
      <c r="F19" s="6" t="s">
        <v>147</v>
      </c>
      <c r="G19" s="6"/>
      <c r="H19" s="6" t="s">
        <v>145</v>
      </c>
      <c r="I19" s="13" t="s">
        <v>288</v>
      </c>
      <c r="J19" s="1"/>
      <c r="K19" s="6"/>
      <c r="L19" s="6"/>
      <c r="M19" s="1" t="s">
        <v>21</v>
      </c>
    </row>
    <row r="20" spans="1:13" x14ac:dyDescent="0.15">
      <c r="A20" s="8" t="s">
        <v>428</v>
      </c>
      <c r="B20" s="40"/>
      <c r="C20" s="57"/>
      <c r="D20" s="1" t="s">
        <v>22</v>
      </c>
      <c r="E20" s="34"/>
      <c r="F20" s="6" t="s">
        <v>142</v>
      </c>
      <c r="G20" s="6"/>
      <c r="H20" s="6" t="s">
        <v>148</v>
      </c>
      <c r="I20" s="13" t="s">
        <v>288</v>
      </c>
      <c r="J20" s="1"/>
      <c r="K20" s="6"/>
      <c r="L20" s="6"/>
      <c r="M20" s="1" t="s">
        <v>21</v>
      </c>
    </row>
    <row r="21" spans="1:13" x14ac:dyDescent="0.15">
      <c r="A21" s="8" t="s">
        <v>429</v>
      </c>
      <c r="B21" s="40"/>
      <c r="C21" s="54"/>
      <c r="D21" s="1" t="s">
        <v>22</v>
      </c>
      <c r="E21" s="34"/>
      <c r="F21" s="6" t="s">
        <v>144</v>
      </c>
      <c r="G21" s="6"/>
      <c r="H21" s="6" t="s">
        <v>148</v>
      </c>
      <c r="I21" s="13" t="s">
        <v>288</v>
      </c>
      <c r="J21" s="1"/>
      <c r="K21" s="6"/>
      <c r="L21" s="6"/>
      <c r="M21" s="1" t="s">
        <v>21</v>
      </c>
    </row>
    <row r="22" spans="1:13" ht="36" x14ac:dyDescent="0.15">
      <c r="A22" s="8" t="s">
        <v>430</v>
      </c>
      <c r="B22" s="40"/>
      <c r="C22" s="39" t="s">
        <v>149</v>
      </c>
      <c r="D22" s="1" t="s">
        <v>20</v>
      </c>
      <c r="E22" s="34"/>
      <c r="F22" s="6" t="s">
        <v>150</v>
      </c>
      <c r="G22" s="6"/>
      <c r="H22" s="6" t="s">
        <v>151</v>
      </c>
      <c r="I22" s="13" t="s">
        <v>288</v>
      </c>
      <c r="J22" s="1"/>
      <c r="K22" s="6"/>
      <c r="L22" s="6"/>
      <c r="M22" s="1" t="s">
        <v>21</v>
      </c>
    </row>
    <row r="23" spans="1:13" ht="36" x14ac:dyDescent="0.15">
      <c r="A23" s="8" t="s">
        <v>431</v>
      </c>
      <c r="B23" s="40"/>
      <c r="C23" s="40"/>
      <c r="D23" s="1" t="s">
        <v>20</v>
      </c>
      <c r="E23" s="34"/>
      <c r="F23" s="6" t="s">
        <v>152</v>
      </c>
      <c r="G23" s="6"/>
      <c r="H23" s="6" t="s">
        <v>151</v>
      </c>
      <c r="I23" s="13" t="s">
        <v>288</v>
      </c>
      <c r="J23" s="1"/>
      <c r="K23" s="6"/>
      <c r="L23" s="6"/>
      <c r="M23" s="1" t="s">
        <v>21</v>
      </c>
    </row>
    <row r="24" spans="1:13" ht="36" x14ac:dyDescent="0.15">
      <c r="A24" s="8" t="s">
        <v>432</v>
      </c>
      <c r="B24" s="40"/>
      <c r="C24" s="40"/>
      <c r="D24" s="1" t="s">
        <v>20</v>
      </c>
      <c r="E24" s="34"/>
      <c r="F24" s="6" t="s">
        <v>153</v>
      </c>
      <c r="G24" s="6"/>
      <c r="H24" s="6" t="s">
        <v>154</v>
      </c>
      <c r="I24" s="13" t="s">
        <v>288</v>
      </c>
      <c r="J24" s="1"/>
      <c r="K24" s="6"/>
      <c r="L24" s="6"/>
      <c r="M24" s="1" t="s">
        <v>21</v>
      </c>
    </row>
    <row r="25" spans="1:13" ht="36" x14ac:dyDescent="0.15">
      <c r="A25" s="8" t="s">
        <v>433</v>
      </c>
      <c r="B25" s="40"/>
      <c r="C25" s="40"/>
      <c r="D25" s="1" t="s">
        <v>20</v>
      </c>
      <c r="E25" s="34"/>
      <c r="F25" s="6" t="s">
        <v>155</v>
      </c>
      <c r="G25" s="6"/>
      <c r="H25" s="6" t="s">
        <v>154</v>
      </c>
      <c r="I25" s="13" t="s">
        <v>288</v>
      </c>
      <c r="J25" s="1"/>
      <c r="K25" s="6"/>
      <c r="L25" s="6"/>
      <c r="M25" s="1" t="s">
        <v>21</v>
      </c>
    </row>
    <row r="26" spans="1:13" ht="48" x14ac:dyDescent="0.15">
      <c r="A26" s="8" t="s">
        <v>434</v>
      </c>
      <c r="B26" s="40"/>
      <c r="C26" s="40"/>
      <c r="D26" s="1" t="s">
        <v>20</v>
      </c>
      <c r="E26" s="34"/>
      <c r="F26" s="6" t="s">
        <v>156</v>
      </c>
      <c r="G26" s="6"/>
      <c r="H26" s="6" t="s">
        <v>157</v>
      </c>
      <c r="I26" s="13" t="s">
        <v>288</v>
      </c>
      <c r="J26" s="1"/>
      <c r="K26" s="6"/>
      <c r="L26" s="6"/>
      <c r="M26" s="1" t="s">
        <v>21</v>
      </c>
    </row>
    <row r="27" spans="1:13" ht="48" x14ac:dyDescent="0.15">
      <c r="A27" s="8" t="s">
        <v>435</v>
      </c>
      <c r="B27" s="41"/>
      <c r="C27" s="41"/>
      <c r="D27" s="1" t="s">
        <v>20</v>
      </c>
      <c r="E27" s="35"/>
      <c r="F27" s="6" t="s">
        <v>158</v>
      </c>
      <c r="G27" s="6"/>
      <c r="H27" s="6" t="s">
        <v>157</v>
      </c>
      <c r="I27" s="13" t="s">
        <v>288</v>
      </c>
      <c r="J27" s="1"/>
      <c r="K27" s="6"/>
      <c r="L27" s="6"/>
      <c r="M27" s="1" t="s">
        <v>21</v>
      </c>
    </row>
    <row r="28" spans="1:13" ht="48" customHeight="1" x14ac:dyDescent="0.15">
      <c r="A28" s="8" t="s">
        <v>436</v>
      </c>
      <c r="B28" s="53" t="s">
        <v>358</v>
      </c>
      <c r="C28" s="53" t="s">
        <v>359</v>
      </c>
      <c r="D28" s="50" t="s">
        <v>23</v>
      </c>
      <c r="E28" s="56"/>
      <c r="F28" s="36" t="s">
        <v>450</v>
      </c>
      <c r="G28" s="10"/>
      <c r="H28" s="10" t="s">
        <v>455</v>
      </c>
      <c r="I28" s="1" t="s">
        <v>288</v>
      </c>
      <c r="J28" s="1"/>
      <c r="K28" s="10"/>
      <c r="L28" s="10"/>
      <c r="M28" s="1" t="s">
        <v>21</v>
      </c>
    </row>
    <row r="29" spans="1:13" ht="48" customHeight="1" x14ac:dyDescent="0.15">
      <c r="A29" s="8" t="s">
        <v>437</v>
      </c>
      <c r="B29" s="57"/>
      <c r="C29" s="57"/>
      <c r="D29" s="50" t="s">
        <v>23</v>
      </c>
      <c r="E29" s="58"/>
      <c r="F29" s="37"/>
      <c r="G29" s="10"/>
      <c r="H29" s="22" t="s">
        <v>451</v>
      </c>
      <c r="I29" s="62" t="s">
        <v>465</v>
      </c>
      <c r="J29" s="62" t="s">
        <v>22</v>
      </c>
      <c r="K29" s="63" t="s">
        <v>488</v>
      </c>
      <c r="L29" s="64" t="str">
        <f>HYPERLINK("http://rd2.hikvision.com.cn/hikvision/rdweb/WFPMDefect.nsf/0/5F26DD0CCFA8FE3C48258194000C2C18?opendocument","BGA170478050")</f>
        <v>BGA170478050</v>
      </c>
      <c r="M29" s="1" t="s">
        <v>21</v>
      </c>
    </row>
    <row r="30" spans="1:13" ht="48" customHeight="1" x14ac:dyDescent="0.15">
      <c r="A30" s="8" t="s">
        <v>438</v>
      </c>
      <c r="B30" s="57"/>
      <c r="C30" s="57"/>
      <c r="D30" s="50" t="s">
        <v>23</v>
      </c>
      <c r="E30" s="58"/>
      <c r="F30" s="37"/>
      <c r="G30" s="10"/>
      <c r="H30" s="22" t="s">
        <v>452</v>
      </c>
      <c r="I30" s="62" t="s">
        <v>465</v>
      </c>
      <c r="J30" s="62" t="s">
        <v>25</v>
      </c>
      <c r="K30" s="63" t="s">
        <v>469</v>
      </c>
      <c r="L30" s="64" t="str">
        <f>HYPERLINK("http://rd2.hikvision.com.cn/hikvision/rdweb/WFPMDefect.nsf/0/2CFDCA6DF58903414825819C0017AAEB?opendocument","BGA170495921")</f>
        <v>BGA170495921</v>
      </c>
      <c r="M30" s="1" t="s">
        <v>21</v>
      </c>
    </row>
    <row r="31" spans="1:13" x14ac:dyDescent="0.15">
      <c r="A31" s="8" t="s">
        <v>439</v>
      </c>
      <c r="B31" s="57"/>
      <c r="C31" s="57"/>
      <c r="D31" s="50" t="s">
        <v>22</v>
      </c>
      <c r="E31" s="58"/>
      <c r="F31" s="37"/>
      <c r="G31" s="10"/>
      <c r="H31" s="22" t="s">
        <v>453</v>
      </c>
      <c r="I31" s="13" t="s">
        <v>288</v>
      </c>
      <c r="J31" s="1"/>
      <c r="K31" s="10"/>
      <c r="L31" s="10"/>
      <c r="M31" s="1" t="s">
        <v>21</v>
      </c>
    </row>
    <row r="32" spans="1:13" ht="120" x14ac:dyDescent="0.15">
      <c r="A32" s="8" t="s">
        <v>440</v>
      </c>
      <c r="B32" s="57"/>
      <c r="C32" s="57"/>
      <c r="D32" s="50" t="s">
        <v>22</v>
      </c>
      <c r="E32" s="58"/>
      <c r="F32" s="37"/>
      <c r="G32" s="10"/>
      <c r="H32" s="22" t="s">
        <v>454</v>
      </c>
      <c r="I32" s="62" t="s">
        <v>465</v>
      </c>
      <c r="J32" s="62" t="s">
        <v>25</v>
      </c>
      <c r="K32" s="63" t="s">
        <v>478</v>
      </c>
      <c r="L32" s="64" t="str">
        <f>HYPERLINK("http://rd2.hikvision.com.cn/hikvision/rdweb/WFPMDefect.nsf/0/E3C13CAB328B2FA44825818D0039BF5A?opendocument","BGA170465815")</f>
        <v>BGA170465815</v>
      </c>
      <c r="M32" s="1" t="s">
        <v>21</v>
      </c>
    </row>
    <row r="33" spans="1:13" x14ac:dyDescent="0.15">
      <c r="A33" s="8" t="s">
        <v>441</v>
      </c>
      <c r="B33" s="57"/>
      <c r="C33" s="54"/>
      <c r="D33" s="50" t="s">
        <v>23</v>
      </c>
      <c r="E33" s="59"/>
      <c r="F33" s="38"/>
      <c r="G33" s="10"/>
      <c r="H33" s="10" t="s">
        <v>456</v>
      </c>
      <c r="I33" s="13" t="s">
        <v>288</v>
      </c>
      <c r="J33" s="1"/>
      <c r="K33" s="10"/>
      <c r="L33" s="10"/>
      <c r="M33" s="1" t="s">
        <v>21</v>
      </c>
    </row>
    <row r="34" spans="1:13" ht="48" customHeight="1" x14ac:dyDescent="0.15">
      <c r="A34" s="8" t="s">
        <v>442</v>
      </c>
      <c r="B34" s="57"/>
      <c r="C34" s="53" t="s">
        <v>159</v>
      </c>
      <c r="D34" s="50" t="s">
        <v>23</v>
      </c>
      <c r="E34" s="58"/>
      <c r="F34" s="36" t="s">
        <v>160</v>
      </c>
      <c r="G34" s="10" t="s">
        <v>367</v>
      </c>
      <c r="H34" s="10" t="s">
        <v>161</v>
      </c>
      <c r="I34" s="1" t="s">
        <v>288</v>
      </c>
      <c r="J34" s="1"/>
      <c r="K34" s="10"/>
      <c r="L34" s="10"/>
      <c r="M34" s="1" t="s">
        <v>21</v>
      </c>
    </row>
    <row r="35" spans="1:13" ht="48" customHeight="1" x14ac:dyDescent="0.15">
      <c r="A35" s="8" t="s">
        <v>443</v>
      </c>
      <c r="B35" s="57"/>
      <c r="C35" s="57"/>
      <c r="D35" s="50" t="s">
        <v>23</v>
      </c>
      <c r="E35" s="58"/>
      <c r="F35" s="38"/>
      <c r="G35" s="10" t="s">
        <v>121</v>
      </c>
      <c r="H35" s="10" t="s">
        <v>162</v>
      </c>
      <c r="I35" s="13" t="s">
        <v>288</v>
      </c>
      <c r="J35" s="13"/>
      <c r="K35" s="10"/>
      <c r="L35" s="10"/>
      <c r="M35" s="1" t="s">
        <v>21</v>
      </c>
    </row>
    <row r="36" spans="1:13" x14ac:dyDescent="0.15">
      <c r="A36" s="8" t="s">
        <v>444</v>
      </c>
      <c r="B36" s="57"/>
      <c r="C36" s="57"/>
      <c r="D36" s="50" t="s">
        <v>22</v>
      </c>
      <c r="E36" s="58"/>
      <c r="F36" s="10" t="s">
        <v>99</v>
      </c>
      <c r="G36" s="10"/>
      <c r="H36" s="10" t="s">
        <v>163</v>
      </c>
      <c r="I36" s="13" t="s">
        <v>288</v>
      </c>
      <c r="J36" s="13"/>
      <c r="K36" s="10"/>
      <c r="L36" s="10"/>
      <c r="M36" s="1" t="s">
        <v>21</v>
      </c>
    </row>
    <row r="37" spans="1:13" x14ac:dyDescent="0.15">
      <c r="A37" s="8" t="s">
        <v>445</v>
      </c>
      <c r="B37" s="57"/>
      <c r="C37" s="57"/>
      <c r="D37" s="50" t="s">
        <v>22</v>
      </c>
      <c r="E37" s="58"/>
      <c r="F37" s="10" t="s">
        <v>102</v>
      </c>
      <c r="G37" s="10"/>
      <c r="H37" s="10" t="s">
        <v>163</v>
      </c>
      <c r="I37" s="13" t="s">
        <v>288</v>
      </c>
      <c r="J37" s="13"/>
      <c r="K37" s="10"/>
      <c r="L37" s="10"/>
      <c r="M37" s="1" t="s">
        <v>21</v>
      </c>
    </row>
    <row r="38" spans="1:13" ht="24" x14ac:dyDescent="0.15">
      <c r="A38" s="8" t="s">
        <v>446</v>
      </c>
      <c r="B38" s="57"/>
      <c r="C38" s="54"/>
      <c r="D38" s="50" t="s">
        <v>23</v>
      </c>
      <c r="E38" s="59"/>
      <c r="F38" s="10" t="s">
        <v>164</v>
      </c>
      <c r="G38" s="10"/>
      <c r="H38" s="10" t="s">
        <v>165</v>
      </c>
      <c r="I38" s="13" t="s">
        <v>288</v>
      </c>
      <c r="J38" s="13"/>
      <c r="K38" s="10"/>
      <c r="L38" s="10"/>
      <c r="M38" s="1" t="s">
        <v>21</v>
      </c>
    </row>
    <row r="39" spans="1:13" ht="48" customHeight="1" x14ac:dyDescent="0.15">
      <c r="A39" s="8" t="s">
        <v>447</v>
      </c>
      <c r="B39" s="57"/>
      <c r="C39" s="53" t="s">
        <v>360</v>
      </c>
      <c r="D39" s="50" t="s">
        <v>23</v>
      </c>
      <c r="E39" s="58"/>
      <c r="F39" s="36" t="s">
        <v>457</v>
      </c>
      <c r="G39" s="18"/>
      <c r="H39" s="18" t="s">
        <v>458</v>
      </c>
      <c r="I39" s="13" t="s">
        <v>288</v>
      </c>
      <c r="J39" s="13"/>
      <c r="K39" s="14"/>
      <c r="L39" s="14"/>
      <c r="M39" s="13" t="s">
        <v>21</v>
      </c>
    </row>
    <row r="40" spans="1:13" ht="48" customHeight="1" x14ac:dyDescent="0.15">
      <c r="A40" s="8" t="s">
        <v>448</v>
      </c>
      <c r="B40" s="57"/>
      <c r="C40" s="57"/>
      <c r="D40" s="50" t="s">
        <v>23</v>
      </c>
      <c r="E40" s="58"/>
      <c r="F40" s="37"/>
      <c r="G40" s="18"/>
      <c r="H40" s="22" t="s">
        <v>459</v>
      </c>
      <c r="I40" s="13" t="s">
        <v>288</v>
      </c>
      <c r="J40" s="13"/>
      <c r="K40" s="14"/>
      <c r="L40" s="14"/>
      <c r="M40" s="13" t="s">
        <v>21</v>
      </c>
    </row>
    <row r="41" spans="1:13" ht="48" customHeight="1" x14ac:dyDescent="0.15">
      <c r="A41" s="8" t="s">
        <v>449</v>
      </c>
      <c r="B41" s="54"/>
      <c r="C41" s="54"/>
      <c r="D41" s="50" t="s">
        <v>23</v>
      </c>
      <c r="E41" s="59"/>
      <c r="F41" s="38"/>
      <c r="G41" s="18"/>
      <c r="H41" s="18" t="s">
        <v>460</v>
      </c>
      <c r="I41" s="13" t="s">
        <v>288</v>
      </c>
      <c r="J41" s="13"/>
      <c r="K41" s="14"/>
      <c r="L41" s="14"/>
      <c r="M41" s="13" t="s">
        <v>21</v>
      </c>
    </row>
  </sheetData>
  <mergeCells count="24">
    <mergeCell ref="C22:C27"/>
    <mergeCell ref="E12:E27"/>
    <mergeCell ref="C17:C21"/>
    <mergeCell ref="C13:C16"/>
    <mergeCell ref="B10:B27"/>
    <mergeCell ref="B8:B9"/>
    <mergeCell ref="E8:E9"/>
    <mergeCell ref="F7:G7"/>
    <mergeCell ref="A1:M1"/>
    <mergeCell ref="B2:M2"/>
    <mergeCell ref="B3:M3"/>
    <mergeCell ref="B4:M4"/>
    <mergeCell ref="B5:M5"/>
    <mergeCell ref="B6:M6"/>
    <mergeCell ref="C28:C33"/>
    <mergeCell ref="E28:E33"/>
    <mergeCell ref="B28:B41"/>
    <mergeCell ref="C34:C38"/>
    <mergeCell ref="E34:E38"/>
    <mergeCell ref="F34:F35"/>
    <mergeCell ref="C39:C41"/>
    <mergeCell ref="E39:E41"/>
    <mergeCell ref="F28:F33"/>
    <mergeCell ref="F39:F41"/>
  </mergeCells>
  <phoneticPr fontId="1" type="noConversion"/>
  <conditionalFormatting sqref="I1:I27 I34:I1048576">
    <cfRule type="cellIs" dxfId="69" priority="22" operator="equal">
      <formula>"Block"</formula>
    </cfRule>
    <cfRule type="cellIs" dxfId="68" priority="24" operator="equal">
      <formula>"Delay"</formula>
    </cfRule>
    <cfRule type="cellIs" dxfId="67" priority="25" operator="equal">
      <formula>"NT"</formula>
    </cfRule>
    <cfRule type="cellIs" dxfId="66" priority="26" operator="equal">
      <formula>"F"</formula>
    </cfRule>
    <cfRule type="cellIs" dxfId="65" priority="27" operator="equal">
      <formula>"Defer"</formula>
    </cfRule>
    <cfRule type="cellIs" dxfId="64" priority="28" operator="equal">
      <formula>"P"</formula>
    </cfRule>
  </conditionalFormatting>
  <conditionalFormatting sqref="J1:J27 J34:J1048576">
    <cfRule type="cellIs" dxfId="63" priority="21" operator="equal">
      <formula>"建议"</formula>
    </cfRule>
    <cfRule type="cellIs" dxfId="62" priority="23" operator="equal">
      <formula>"高"</formula>
    </cfRule>
    <cfRule type="cellIs" dxfId="61" priority="29" operator="equal">
      <formula>"中"</formula>
    </cfRule>
    <cfRule type="cellIs" dxfId="60" priority="30" operator="equal">
      <formula>"低"</formula>
    </cfRule>
  </conditionalFormatting>
  <conditionalFormatting sqref="I28:I33">
    <cfRule type="cellIs" dxfId="59" priority="12" operator="equal">
      <formula>"Block"</formula>
    </cfRule>
    <cfRule type="cellIs" dxfId="58" priority="14" operator="equal">
      <formula>"Delay"</formula>
    </cfRule>
    <cfRule type="cellIs" dxfId="57" priority="15" operator="equal">
      <formula>"NT"</formula>
    </cfRule>
    <cfRule type="cellIs" dxfId="56" priority="16" operator="equal">
      <formula>"F"</formula>
    </cfRule>
    <cfRule type="cellIs" dxfId="55" priority="17" operator="equal">
      <formula>"Defer"</formula>
    </cfRule>
    <cfRule type="cellIs" dxfId="54" priority="18" operator="equal">
      <formula>"P"</formula>
    </cfRule>
  </conditionalFormatting>
  <conditionalFormatting sqref="J28:J33">
    <cfRule type="cellIs" dxfId="53" priority="11" operator="equal">
      <formula>"建议"</formula>
    </cfRule>
    <cfRule type="cellIs" dxfId="52" priority="13" operator="equal">
      <formula>"高"</formula>
    </cfRule>
    <cfRule type="cellIs" dxfId="51" priority="19" operator="equal">
      <formula>"中"</formula>
    </cfRule>
    <cfRule type="cellIs" dxfId="50" priority="20" operator="equal">
      <formula>"低"</formula>
    </cfRule>
  </conditionalFormatting>
  <dataValidations count="4">
    <dataValidation type="list" allowBlank="1" showInputMessage="1" showErrorMessage="1" error="Date Error!" sqref="I8:I41">
      <formula1>"P,F,Delay,Defer,Block,NT"</formula1>
    </dataValidation>
    <dataValidation type="list" allowBlank="1" showInputMessage="1" showErrorMessage="1" error="Date Error!" sqref="J8:J41">
      <formula1>"高,中,低,建议"</formula1>
    </dataValidation>
    <dataValidation type="list" allowBlank="1" showInputMessage="1" showErrorMessage="1" error="Date Error!" sqref="M8:M41">
      <formula1>"A,S,M"</formula1>
    </dataValidation>
    <dataValidation type="list" allowBlank="1" showInputMessage="1" showErrorMessage="1" error="Date Error!" sqref="D8:D41">
      <formula1>"高,较高,中,较低,低"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H93" sqref="H93"/>
    </sheetView>
  </sheetViews>
  <sheetFormatPr defaultRowHeight="13.5" x14ac:dyDescent="0.15"/>
  <cols>
    <col min="1" max="3" width="12.625" customWidth="1"/>
    <col min="4" max="4" width="6.625" customWidth="1"/>
    <col min="5" max="5" width="12.625" customWidth="1"/>
    <col min="6" max="6" width="32.625" customWidth="1"/>
    <col min="7" max="7" width="26.875" customWidth="1"/>
    <col min="8" max="8" width="32.625" customWidth="1"/>
    <col min="9" max="10" width="6.625" customWidth="1"/>
    <col min="11" max="11" width="32.625" customWidth="1"/>
    <col min="12" max="12" width="12.625" customWidth="1"/>
    <col min="13" max="13" width="6.625" customWidth="1"/>
  </cols>
  <sheetData>
    <row r="1" spans="1:13" ht="18.75" x14ac:dyDescent="0.15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x14ac:dyDescent="0.15">
      <c r="A2" s="2" t="s">
        <v>0</v>
      </c>
      <c r="B2" s="42" t="s">
        <v>300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x14ac:dyDescent="0.15">
      <c r="A3" s="2" t="s">
        <v>1</v>
      </c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x14ac:dyDescent="0.15">
      <c r="A4" s="2" t="s">
        <v>2</v>
      </c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3" x14ac:dyDescent="0.15">
      <c r="A5" s="2" t="s">
        <v>3</v>
      </c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x14ac:dyDescent="0.15">
      <c r="A6" s="2" t="s">
        <v>4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24" x14ac:dyDescent="0.1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3" t="s">
        <v>10</v>
      </c>
      <c r="G7" s="25"/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 ht="60" x14ac:dyDescent="0.15">
      <c r="A8" s="8" t="s">
        <v>385</v>
      </c>
      <c r="B8" s="39" t="s">
        <v>32</v>
      </c>
      <c r="C8" s="1" t="s">
        <v>33</v>
      </c>
      <c r="D8" s="1" t="s">
        <v>25</v>
      </c>
      <c r="E8" s="48" t="s">
        <v>27</v>
      </c>
      <c r="F8" s="5" t="s">
        <v>34</v>
      </c>
      <c r="G8" s="5"/>
      <c r="H8" s="5" t="s">
        <v>364</v>
      </c>
      <c r="I8" s="62" t="s">
        <v>465</v>
      </c>
      <c r="J8" s="62" t="s">
        <v>22</v>
      </c>
      <c r="K8" s="63" t="s">
        <v>489</v>
      </c>
      <c r="L8" s="64" t="str">
        <f>HYPERLINK("http://rd2.hikvision.com.cn/hikvision/rdweb/WFPMDefect.nsf/0/4616BD48315563AA4825818D00140D4B?opendocument","BGA170464370")</f>
        <v>BGA170464370</v>
      </c>
      <c r="M8" s="1" t="s">
        <v>21</v>
      </c>
    </row>
    <row r="9" spans="1:13" ht="60" x14ac:dyDescent="0.15">
      <c r="A9" s="8" t="s">
        <v>386</v>
      </c>
      <c r="B9" s="40"/>
      <c r="C9" s="1" t="s">
        <v>35</v>
      </c>
      <c r="D9" s="1" t="s">
        <v>25</v>
      </c>
      <c r="E9" s="34"/>
      <c r="F9" s="5" t="s">
        <v>36</v>
      </c>
      <c r="G9" s="5"/>
      <c r="H9" s="5" t="s">
        <v>37</v>
      </c>
      <c r="I9" s="13" t="s">
        <v>288</v>
      </c>
      <c r="J9" s="1"/>
      <c r="K9" s="5"/>
      <c r="L9" s="5"/>
      <c r="M9" s="1" t="s">
        <v>21</v>
      </c>
    </row>
    <row r="10" spans="1:13" ht="60" x14ac:dyDescent="0.15">
      <c r="A10" s="8" t="s">
        <v>387</v>
      </c>
      <c r="B10" s="40"/>
      <c r="C10" s="1" t="s">
        <v>38</v>
      </c>
      <c r="D10" s="1" t="s">
        <v>25</v>
      </c>
      <c r="E10" s="34"/>
      <c r="F10" s="5" t="s">
        <v>39</v>
      </c>
      <c r="G10" s="5"/>
      <c r="H10" s="5" t="s">
        <v>40</v>
      </c>
      <c r="I10" s="13" t="s">
        <v>288</v>
      </c>
      <c r="J10" s="1"/>
      <c r="K10" s="5"/>
      <c r="L10" s="5"/>
      <c r="M10" s="1" t="s">
        <v>21</v>
      </c>
    </row>
    <row r="11" spans="1:13" ht="84" x14ac:dyDescent="0.15">
      <c r="A11" s="8" t="s">
        <v>388</v>
      </c>
      <c r="B11" s="40"/>
      <c r="C11" s="1" t="s">
        <v>41</v>
      </c>
      <c r="D11" s="1" t="s">
        <v>20</v>
      </c>
      <c r="E11" s="34"/>
      <c r="F11" s="5" t="s">
        <v>42</v>
      </c>
      <c r="G11" s="5"/>
      <c r="H11" s="5" t="s">
        <v>43</v>
      </c>
      <c r="I11" s="13" t="s">
        <v>288</v>
      </c>
      <c r="J11" s="1"/>
      <c r="K11" s="5"/>
      <c r="L11" s="5"/>
      <c r="M11" s="1" t="s">
        <v>21</v>
      </c>
    </row>
    <row r="12" spans="1:13" ht="84" x14ac:dyDescent="0.15">
      <c r="A12" s="8" t="s">
        <v>389</v>
      </c>
      <c r="B12" s="40"/>
      <c r="C12" s="1" t="s">
        <v>44</v>
      </c>
      <c r="D12" s="1" t="s">
        <v>20</v>
      </c>
      <c r="E12" s="34"/>
      <c r="F12" s="5" t="s">
        <v>45</v>
      </c>
      <c r="G12" s="5"/>
      <c r="H12" s="5" t="s">
        <v>43</v>
      </c>
      <c r="I12" s="13" t="s">
        <v>288</v>
      </c>
      <c r="J12" s="1"/>
      <c r="K12" s="5"/>
      <c r="L12" s="5"/>
      <c r="M12" s="1" t="s">
        <v>21</v>
      </c>
    </row>
    <row r="13" spans="1:13" ht="84" x14ac:dyDescent="0.15">
      <c r="A13" s="8" t="s">
        <v>390</v>
      </c>
      <c r="B13" s="40"/>
      <c r="C13" s="1" t="s">
        <v>46</v>
      </c>
      <c r="D13" s="1" t="s">
        <v>20</v>
      </c>
      <c r="E13" s="35"/>
      <c r="F13" s="5" t="s">
        <v>47</v>
      </c>
      <c r="G13" s="5"/>
      <c r="H13" s="5" t="s">
        <v>48</v>
      </c>
      <c r="I13" s="13" t="s">
        <v>288</v>
      </c>
      <c r="J13" s="1"/>
      <c r="K13" s="5"/>
      <c r="L13" s="5"/>
      <c r="M13" s="1" t="s">
        <v>21</v>
      </c>
    </row>
    <row r="14" spans="1:13" ht="72" customHeight="1" x14ac:dyDescent="0.15">
      <c r="A14" s="8" t="s">
        <v>391</v>
      </c>
      <c r="B14" s="40"/>
      <c r="C14" s="39" t="s">
        <v>28</v>
      </c>
      <c r="D14" s="1" t="s">
        <v>25</v>
      </c>
      <c r="E14" s="48"/>
      <c r="F14" s="36" t="s">
        <v>49</v>
      </c>
      <c r="G14" s="22" t="s">
        <v>29</v>
      </c>
      <c r="H14" s="22" t="s">
        <v>50</v>
      </c>
      <c r="I14" s="13" t="s">
        <v>288</v>
      </c>
      <c r="J14" s="1"/>
      <c r="K14" s="5"/>
      <c r="L14" s="5"/>
      <c r="M14" s="1"/>
    </row>
    <row r="15" spans="1:13" ht="72" customHeight="1" x14ac:dyDescent="0.15">
      <c r="A15" s="8" t="s">
        <v>392</v>
      </c>
      <c r="B15" s="40"/>
      <c r="C15" s="41"/>
      <c r="D15" s="1" t="s">
        <v>25</v>
      </c>
      <c r="E15" s="34"/>
      <c r="F15" s="38"/>
      <c r="G15" s="5" t="s">
        <v>51</v>
      </c>
      <c r="H15" s="5" t="s">
        <v>52</v>
      </c>
      <c r="I15" s="13" t="s">
        <v>288</v>
      </c>
      <c r="J15" s="1"/>
      <c r="K15" s="5"/>
      <c r="L15" s="5"/>
      <c r="M15" s="1" t="s">
        <v>21</v>
      </c>
    </row>
    <row r="16" spans="1:13" ht="72" customHeight="1" x14ac:dyDescent="0.15">
      <c r="A16" s="8" t="s">
        <v>301</v>
      </c>
      <c r="B16" s="40"/>
      <c r="C16" s="19" t="s">
        <v>53</v>
      </c>
      <c r="D16" s="1" t="s">
        <v>25</v>
      </c>
      <c r="E16" s="34"/>
      <c r="F16" s="20" t="s">
        <v>54</v>
      </c>
      <c r="G16" s="22" t="s">
        <v>51</v>
      </c>
      <c r="H16" s="22" t="s">
        <v>52</v>
      </c>
      <c r="I16" s="13" t="s">
        <v>288</v>
      </c>
      <c r="J16" s="1"/>
      <c r="K16" s="5"/>
      <c r="L16" s="5"/>
      <c r="M16" s="1"/>
    </row>
    <row r="17" spans="1:13" s="52" customFormat="1" ht="60" x14ac:dyDescent="0.15">
      <c r="A17" s="8" t="s">
        <v>302</v>
      </c>
      <c r="B17" s="40"/>
      <c r="C17" s="53" t="s">
        <v>55</v>
      </c>
      <c r="D17" s="50" t="s">
        <v>25</v>
      </c>
      <c r="E17" s="34"/>
      <c r="F17" s="51" t="s">
        <v>30</v>
      </c>
      <c r="G17" s="51"/>
      <c r="H17" s="51" t="s">
        <v>56</v>
      </c>
      <c r="I17" s="50" t="s">
        <v>296</v>
      </c>
      <c r="J17" s="50"/>
      <c r="K17" s="51"/>
      <c r="L17" s="51"/>
      <c r="M17" s="50"/>
    </row>
    <row r="18" spans="1:13" s="52" customFormat="1" ht="60" x14ac:dyDescent="0.15">
      <c r="A18" s="8" t="s">
        <v>303</v>
      </c>
      <c r="B18" s="41"/>
      <c r="C18" s="54"/>
      <c r="D18" s="50" t="s">
        <v>25</v>
      </c>
      <c r="E18" s="35"/>
      <c r="F18" s="51" t="s">
        <v>31</v>
      </c>
      <c r="G18" s="51"/>
      <c r="H18" s="51" t="s">
        <v>57</v>
      </c>
      <c r="I18" s="50" t="s">
        <v>296</v>
      </c>
      <c r="J18" s="50"/>
      <c r="K18" s="51"/>
      <c r="L18" s="51"/>
      <c r="M18" s="50"/>
    </row>
    <row r="19" spans="1:13" ht="24" x14ac:dyDescent="0.15">
      <c r="A19" s="8" t="s">
        <v>304</v>
      </c>
      <c r="B19" s="39" t="s">
        <v>96</v>
      </c>
      <c r="C19" s="39" t="s">
        <v>96</v>
      </c>
      <c r="D19" s="1" t="s">
        <v>23</v>
      </c>
      <c r="E19" s="48" t="s">
        <v>101</v>
      </c>
      <c r="F19" s="12" t="s">
        <v>97</v>
      </c>
      <c r="G19" s="12"/>
      <c r="H19" s="12" t="s">
        <v>98</v>
      </c>
      <c r="I19" s="1" t="s">
        <v>288</v>
      </c>
      <c r="J19" s="1"/>
      <c r="K19" s="5"/>
      <c r="L19" s="5"/>
      <c r="M19" s="1" t="s">
        <v>21</v>
      </c>
    </row>
    <row r="20" spans="1:13" x14ac:dyDescent="0.15">
      <c r="A20" s="8" t="s">
        <v>305</v>
      </c>
      <c r="B20" s="40"/>
      <c r="C20" s="40"/>
      <c r="D20" s="1" t="s">
        <v>23</v>
      </c>
      <c r="E20" s="35"/>
      <c r="F20" s="12" t="s">
        <v>102</v>
      </c>
      <c r="G20" s="12"/>
      <c r="H20" s="12" t="s">
        <v>100</v>
      </c>
      <c r="I20" s="13" t="s">
        <v>288</v>
      </c>
      <c r="J20" s="1"/>
      <c r="K20" s="5"/>
      <c r="L20" s="5"/>
      <c r="M20" s="1"/>
    </row>
    <row r="21" spans="1:13" ht="24" x14ac:dyDescent="0.15">
      <c r="A21" s="8" t="s">
        <v>306</v>
      </c>
      <c r="B21" s="40"/>
      <c r="C21" s="39" t="s">
        <v>103</v>
      </c>
      <c r="D21" s="1" t="s">
        <v>25</v>
      </c>
      <c r="E21" s="48" t="s">
        <v>101</v>
      </c>
      <c r="F21" s="12" t="s">
        <v>104</v>
      </c>
      <c r="G21" s="12"/>
      <c r="H21" s="12" t="s">
        <v>105</v>
      </c>
      <c r="I21" s="13" t="s">
        <v>288</v>
      </c>
      <c r="J21" s="1"/>
      <c r="K21" s="5"/>
      <c r="L21" s="5"/>
      <c r="M21" s="1" t="s">
        <v>21</v>
      </c>
    </row>
    <row r="22" spans="1:13" x14ac:dyDescent="0.15">
      <c r="A22" s="8" t="s">
        <v>307</v>
      </c>
      <c r="B22" s="40"/>
      <c r="C22" s="40"/>
      <c r="D22" s="1" t="s">
        <v>22</v>
      </c>
      <c r="E22" s="35"/>
      <c r="F22" s="12" t="s">
        <v>107</v>
      </c>
      <c r="G22" s="12"/>
      <c r="H22" s="12" t="s">
        <v>106</v>
      </c>
      <c r="I22" s="13" t="s">
        <v>288</v>
      </c>
      <c r="J22" s="1"/>
      <c r="K22" s="5"/>
      <c r="L22" s="5"/>
      <c r="M22" s="1" t="s">
        <v>21</v>
      </c>
    </row>
    <row r="23" spans="1:13" s="55" customFormat="1" ht="36" x14ac:dyDescent="0.15">
      <c r="A23" s="8" t="s">
        <v>308</v>
      </c>
      <c r="B23" s="39" t="s">
        <v>58</v>
      </c>
      <c r="C23" s="39" t="s">
        <v>371</v>
      </c>
      <c r="D23" s="13" t="s">
        <v>20</v>
      </c>
      <c r="E23" s="48" t="s">
        <v>9</v>
      </c>
      <c r="F23" s="36" t="s">
        <v>59</v>
      </c>
      <c r="G23" s="22" t="s">
        <v>60</v>
      </c>
      <c r="H23" s="22" t="s">
        <v>61</v>
      </c>
      <c r="I23" s="13" t="s">
        <v>288</v>
      </c>
      <c r="J23" s="13"/>
      <c r="K23" s="22"/>
      <c r="L23" s="22"/>
      <c r="M23" s="13" t="s">
        <v>21</v>
      </c>
    </row>
    <row r="24" spans="1:13" s="55" customFormat="1" ht="24" customHeight="1" x14ac:dyDescent="0.15">
      <c r="A24" s="8" t="s">
        <v>309</v>
      </c>
      <c r="B24" s="40"/>
      <c r="C24" s="40"/>
      <c r="D24" s="13" t="s">
        <v>20</v>
      </c>
      <c r="E24" s="34"/>
      <c r="F24" s="37"/>
      <c r="G24" s="22" t="s">
        <v>62</v>
      </c>
      <c r="H24" s="22" t="s">
        <v>372</v>
      </c>
      <c r="I24" s="13" t="s">
        <v>288</v>
      </c>
      <c r="J24" s="13"/>
      <c r="K24" s="22"/>
      <c r="L24" s="22" t="s">
        <v>373</v>
      </c>
      <c r="M24" s="13"/>
    </row>
    <row r="25" spans="1:13" s="55" customFormat="1" ht="24" customHeight="1" x14ac:dyDescent="0.15">
      <c r="A25" s="8" t="s">
        <v>310</v>
      </c>
      <c r="B25" s="40"/>
      <c r="C25" s="40"/>
      <c r="D25" s="13" t="s">
        <v>23</v>
      </c>
      <c r="E25" s="34"/>
      <c r="F25" s="37"/>
      <c r="G25" s="22" t="s">
        <v>63</v>
      </c>
      <c r="H25" s="22" t="s">
        <v>61</v>
      </c>
      <c r="I25" s="13" t="s">
        <v>288</v>
      </c>
      <c r="J25" s="13"/>
      <c r="K25" s="22"/>
      <c r="L25" s="22"/>
      <c r="M25" s="13" t="s">
        <v>21</v>
      </c>
    </row>
    <row r="26" spans="1:13" s="55" customFormat="1" ht="24" customHeight="1" x14ac:dyDescent="0.15">
      <c r="A26" s="8" t="s">
        <v>311</v>
      </c>
      <c r="B26" s="40"/>
      <c r="C26" s="40"/>
      <c r="D26" s="13" t="s">
        <v>20</v>
      </c>
      <c r="E26" s="34"/>
      <c r="F26" s="37"/>
      <c r="G26" s="22" t="s">
        <v>64</v>
      </c>
      <c r="H26" s="22" t="s">
        <v>61</v>
      </c>
      <c r="I26" s="13" t="s">
        <v>288</v>
      </c>
      <c r="J26" s="13"/>
      <c r="K26" s="22"/>
      <c r="L26" s="22"/>
      <c r="M26" s="13" t="s">
        <v>21</v>
      </c>
    </row>
    <row r="27" spans="1:13" s="55" customFormat="1" ht="24" customHeight="1" x14ac:dyDescent="0.15">
      <c r="A27" s="8" t="s">
        <v>312</v>
      </c>
      <c r="B27" s="40"/>
      <c r="C27" s="40"/>
      <c r="D27" s="13" t="s">
        <v>20</v>
      </c>
      <c r="E27" s="34"/>
      <c r="F27" s="38"/>
      <c r="G27" s="22" t="s">
        <v>65</v>
      </c>
      <c r="H27" s="22" t="s">
        <v>66</v>
      </c>
      <c r="I27" s="13" t="s">
        <v>288</v>
      </c>
      <c r="J27" s="13"/>
      <c r="K27" s="22"/>
      <c r="L27" s="22"/>
      <c r="M27" s="13"/>
    </row>
    <row r="28" spans="1:13" s="55" customFormat="1" ht="24" customHeight="1" x14ac:dyDescent="0.15">
      <c r="A28" s="8" t="s">
        <v>313</v>
      </c>
      <c r="B28" s="40"/>
      <c r="C28" s="40"/>
      <c r="D28" s="13" t="s">
        <v>22</v>
      </c>
      <c r="E28" s="34"/>
      <c r="F28" s="22" t="s">
        <v>70</v>
      </c>
      <c r="G28" s="22"/>
      <c r="H28" s="22" t="s">
        <v>67</v>
      </c>
      <c r="I28" s="13" t="s">
        <v>288</v>
      </c>
      <c r="J28" s="13"/>
      <c r="K28" s="22"/>
      <c r="L28" s="22"/>
      <c r="M28" s="13" t="s">
        <v>21</v>
      </c>
    </row>
    <row r="29" spans="1:13" s="55" customFormat="1" ht="24" customHeight="1" x14ac:dyDescent="0.15">
      <c r="A29" s="8" t="s">
        <v>314</v>
      </c>
      <c r="B29" s="40"/>
      <c r="C29" s="41"/>
      <c r="D29" s="13" t="s">
        <v>25</v>
      </c>
      <c r="E29" s="34"/>
      <c r="F29" s="22" t="s">
        <v>68</v>
      </c>
      <c r="G29" s="22" t="s">
        <v>63</v>
      </c>
      <c r="H29" s="22" t="s">
        <v>69</v>
      </c>
      <c r="I29" s="13" t="s">
        <v>296</v>
      </c>
      <c r="J29" s="13"/>
      <c r="K29" s="22"/>
      <c r="L29" s="22"/>
      <c r="M29" s="13" t="s">
        <v>21</v>
      </c>
    </row>
    <row r="30" spans="1:13" s="55" customFormat="1" ht="60" customHeight="1" x14ac:dyDescent="0.15">
      <c r="A30" s="8" t="s">
        <v>315</v>
      </c>
      <c r="B30" s="39" t="s">
        <v>71</v>
      </c>
      <c r="C30" s="39" t="s">
        <v>374</v>
      </c>
      <c r="D30" s="13" t="s">
        <v>23</v>
      </c>
      <c r="E30" s="48" t="s">
        <v>72</v>
      </c>
      <c r="F30" s="36" t="s">
        <v>375</v>
      </c>
      <c r="G30" s="22" t="s">
        <v>73</v>
      </c>
      <c r="H30" s="22" t="s">
        <v>74</v>
      </c>
      <c r="I30" s="62" t="s">
        <v>465</v>
      </c>
      <c r="J30" s="62" t="s">
        <v>22</v>
      </c>
      <c r="K30" s="63" t="s">
        <v>481</v>
      </c>
      <c r="L30" s="64" t="str">
        <f>HYPERLINK("http://rd2.hikvision.com.cn/hikvision/rdweb/WFPMDefect.nsf/0/67FCB6024EB56D794825819C003BC577?opendocument","BGA170497754")</f>
        <v>BGA170497754</v>
      </c>
      <c r="M30" s="13" t="s">
        <v>21</v>
      </c>
    </row>
    <row r="31" spans="1:13" s="55" customFormat="1" ht="24" customHeight="1" x14ac:dyDescent="0.15">
      <c r="A31" s="8" t="s">
        <v>316</v>
      </c>
      <c r="B31" s="40"/>
      <c r="C31" s="40"/>
      <c r="D31" s="13" t="s">
        <v>20</v>
      </c>
      <c r="E31" s="34"/>
      <c r="F31" s="37"/>
      <c r="G31" s="22" t="s">
        <v>75</v>
      </c>
      <c r="H31" s="22" t="s">
        <v>74</v>
      </c>
      <c r="I31" s="62" t="s">
        <v>465</v>
      </c>
      <c r="J31" s="62" t="s">
        <v>22</v>
      </c>
      <c r="K31" s="63" t="s">
        <v>482</v>
      </c>
      <c r="L31" s="64" t="str">
        <f>HYPERLINK("http://rd2.hikvision.com.cn/hikvision/rdweb/WFPMDefect.nsf/0/11747DF3B91185144825819C003A0185?opendocument","BGA170497713")</f>
        <v>BGA170497713</v>
      </c>
      <c r="M31" s="13"/>
    </row>
    <row r="32" spans="1:13" s="55" customFormat="1" ht="24" customHeight="1" x14ac:dyDescent="0.15">
      <c r="A32" s="8" t="s">
        <v>317</v>
      </c>
      <c r="B32" s="40"/>
      <c r="C32" s="40"/>
      <c r="D32" s="13" t="s">
        <v>23</v>
      </c>
      <c r="E32" s="48" t="s">
        <v>76</v>
      </c>
      <c r="F32" s="36" t="s">
        <v>376</v>
      </c>
      <c r="G32" s="22" t="s">
        <v>73</v>
      </c>
      <c r="H32" s="22" t="s">
        <v>74</v>
      </c>
      <c r="I32" s="13" t="s">
        <v>288</v>
      </c>
      <c r="J32" s="13"/>
      <c r="K32" s="22"/>
      <c r="L32" s="22"/>
      <c r="M32" s="13"/>
    </row>
    <row r="33" spans="1:13" s="55" customFormat="1" ht="24" customHeight="1" x14ac:dyDescent="0.15">
      <c r="A33" s="8" t="s">
        <v>318</v>
      </c>
      <c r="B33" s="40"/>
      <c r="C33" s="40"/>
      <c r="D33" s="13" t="s">
        <v>20</v>
      </c>
      <c r="E33" s="34"/>
      <c r="F33" s="37"/>
      <c r="G33" s="22" t="s">
        <v>75</v>
      </c>
      <c r="H33" s="22" t="s">
        <v>74</v>
      </c>
      <c r="I33" s="13" t="s">
        <v>288</v>
      </c>
      <c r="J33" s="13"/>
      <c r="K33" s="22"/>
      <c r="L33" s="22"/>
      <c r="M33" s="13"/>
    </row>
    <row r="34" spans="1:13" s="55" customFormat="1" ht="60" customHeight="1" x14ac:dyDescent="0.15">
      <c r="A34" s="8" t="s">
        <v>319</v>
      </c>
      <c r="B34" s="39" t="s">
        <v>377</v>
      </c>
      <c r="C34" s="39" t="s">
        <v>77</v>
      </c>
      <c r="D34" s="13" t="s">
        <v>23</v>
      </c>
      <c r="E34" s="48" t="s">
        <v>72</v>
      </c>
      <c r="F34" s="36" t="s">
        <v>78</v>
      </c>
      <c r="G34" s="22" t="s">
        <v>73</v>
      </c>
      <c r="H34" s="22" t="s">
        <v>74</v>
      </c>
      <c r="I34" s="13" t="s">
        <v>288</v>
      </c>
      <c r="J34" s="13"/>
      <c r="K34" s="22"/>
      <c r="L34" s="22"/>
      <c r="M34" s="13" t="s">
        <v>21</v>
      </c>
    </row>
    <row r="35" spans="1:13" s="55" customFormat="1" ht="24" customHeight="1" x14ac:dyDescent="0.15">
      <c r="A35" s="8" t="s">
        <v>320</v>
      </c>
      <c r="B35" s="40"/>
      <c r="C35" s="40"/>
      <c r="D35" s="13" t="s">
        <v>20</v>
      </c>
      <c r="E35" s="34"/>
      <c r="F35" s="37"/>
      <c r="G35" s="22" t="s">
        <v>75</v>
      </c>
      <c r="H35" s="22" t="s">
        <v>74</v>
      </c>
      <c r="I35" s="13" t="s">
        <v>296</v>
      </c>
      <c r="J35" s="13"/>
      <c r="K35" s="22"/>
      <c r="L35" s="22"/>
      <c r="M35" s="13"/>
    </row>
    <row r="36" spans="1:13" s="55" customFormat="1" ht="24" customHeight="1" x14ac:dyDescent="0.15">
      <c r="A36" s="8" t="s">
        <v>321</v>
      </c>
      <c r="B36" s="40"/>
      <c r="C36" s="40"/>
      <c r="D36" s="13" t="s">
        <v>23</v>
      </c>
      <c r="E36" s="48" t="s">
        <v>76</v>
      </c>
      <c r="F36" s="36" t="s">
        <v>79</v>
      </c>
      <c r="G36" s="22" t="s">
        <v>73</v>
      </c>
      <c r="H36" s="22" t="s">
        <v>74</v>
      </c>
      <c r="I36" s="13" t="s">
        <v>288</v>
      </c>
      <c r="J36" s="13"/>
      <c r="K36" s="22"/>
      <c r="L36" s="22"/>
      <c r="M36" s="13"/>
    </row>
    <row r="37" spans="1:13" s="55" customFormat="1" ht="24" customHeight="1" x14ac:dyDescent="0.15">
      <c r="A37" s="8" t="s">
        <v>393</v>
      </c>
      <c r="B37" s="40"/>
      <c r="C37" s="40"/>
      <c r="D37" s="13" t="s">
        <v>20</v>
      </c>
      <c r="E37" s="35"/>
      <c r="F37" s="37"/>
      <c r="G37" s="22" t="s">
        <v>75</v>
      </c>
      <c r="H37" s="22" t="s">
        <v>74</v>
      </c>
      <c r="I37" s="13" t="s">
        <v>296</v>
      </c>
      <c r="J37" s="13"/>
      <c r="K37" s="22"/>
      <c r="L37" s="22"/>
      <c r="M37" s="13"/>
    </row>
    <row r="38" spans="1:13" s="55" customFormat="1" ht="72" customHeight="1" x14ac:dyDescent="0.15">
      <c r="A38" s="8" t="s">
        <v>394</v>
      </c>
      <c r="B38" s="39" t="s">
        <v>89</v>
      </c>
      <c r="C38" s="39" t="s">
        <v>80</v>
      </c>
      <c r="D38" s="13" t="s">
        <v>22</v>
      </c>
      <c r="E38" s="34"/>
      <c r="F38" s="20" t="s">
        <v>378</v>
      </c>
      <c r="G38" s="22"/>
      <c r="H38" s="22" t="s">
        <v>379</v>
      </c>
      <c r="I38" s="13" t="s">
        <v>288</v>
      </c>
      <c r="J38" s="13"/>
      <c r="K38" s="22"/>
      <c r="L38" s="22"/>
      <c r="M38" s="13" t="s">
        <v>21</v>
      </c>
    </row>
    <row r="39" spans="1:13" s="55" customFormat="1" ht="72" x14ac:dyDescent="0.15">
      <c r="A39" s="8" t="s">
        <v>395</v>
      </c>
      <c r="B39" s="40"/>
      <c r="C39" s="40"/>
      <c r="D39" s="13" t="s">
        <v>23</v>
      </c>
      <c r="E39" s="34"/>
      <c r="F39" s="22" t="s">
        <v>91</v>
      </c>
      <c r="G39" s="22"/>
      <c r="H39" s="22" t="s">
        <v>81</v>
      </c>
      <c r="I39" s="13" t="s">
        <v>288</v>
      </c>
      <c r="J39" s="13"/>
      <c r="K39" s="22"/>
      <c r="L39" s="22"/>
      <c r="M39" s="13" t="s">
        <v>21</v>
      </c>
    </row>
    <row r="40" spans="1:13" s="55" customFormat="1" ht="84" customHeight="1" x14ac:dyDescent="0.15">
      <c r="A40" s="8" t="s">
        <v>396</v>
      </c>
      <c r="B40" s="40"/>
      <c r="C40" s="40"/>
      <c r="D40" s="13" t="s">
        <v>25</v>
      </c>
      <c r="E40" s="34"/>
      <c r="F40" s="36" t="s">
        <v>92</v>
      </c>
      <c r="G40" s="22" t="s">
        <v>82</v>
      </c>
      <c r="H40" s="22" t="s">
        <v>93</v>
      </c>
      <c r="I40" s="13" t="s">
        <v>288</v>
      </c>
      <c r="J40" s="13"/>
      <c r="K40" s="22"/>
      <c r="L40" s="22"/>
      <c r="M40" s="13" t="s">
        <v>21</v>
      </c>
    </row>
    <row r="41" spans="1:13" s="55" customFormat="1" ht="84" customHeight="1" x14ac:dyDescent="0.15">
      <c r="A41" s="8" t="s">
        <v>397</v>
      </c>
      <c r="B41" s="40"/>
      <c r="C41" s="40"/>
      <c r="D41" s="13" t="s">
        <v>25</v>
      </c>
      <c r="E41" s="34"/>
      <c r="F41" s="37"/>
      <c r="G41" s="22" t="s">
        <v>84</v>
      </c>
      <c r="H41" s="22" t="s">
        <v>83</v>
      </c>
      <c r="I41" s="13" t="s">
        <v>288</v>
      </c>
      <c r="J41" s="13"/>
      <c r="K41" s="22"/>
      <c r="L41" s="22"/>
      <c r="M41" s="13"/>
    </row>
    <row r="42" spans="1:13" s="55" customFormat="1" ht="84" customHeight="1" x14ac:dyDescent="0.15">
      <c r="A42" s="8" t="s">
        <v>398</v>
      </c>
      <c r="B42" s="40"/>
      <c r="C42" s="41"/>
      <c r="D42" s="13" t="s">
        <v>25</v>
      </c>
      <c r="E42" s="34"/>
      <c r="F42" s="38"/>
      <c r="G42" s="22" t="s">
        <v>85</v>
      </c>
      <c r="H42" s="22" t="s">
        <v>86</v>
      </c>
      <c r="I42" s="13" t="s">
        <v>288</v>
      </c>
      <c r="J42" s="13"/>
      <c r="K42" s="22"/>
      <c r="L42" s="22"/>
      <c r="M42" s="13" t="s">
        <v>21</v>
      </c>
    </row>
    <row r="43" spans="1:13" s="55" customFormat="1" ht="72" customHeight="1" x14ac:dyDescent="0.15">
      <c r="A43" s="8" t="s">
        <v>399</v>
      </c>
      <c r="B43" s="40"/>
      <c r="C43" s="39" t="s">
        <v>380</v>
      </c>
      <c r="D43" s="13" t="s">
        <v>22</v>
      </c>
      <c r="E43" s="34"/>
      <c r="F43" s="20" t="s">
        <v>381</v>
      </c>
      <c r="G43" s="22"/>
      <c r="H43" s="22" t="s">
        <v>81</v>
      </c>
      <c r="I43" s="13" t="s">
        <v>288</v>
      </c>
      <c r="J43" s="13"/>
      <c r="K43" s="22"/>
      <c r="L43" s="22"/>
      <c r="M43" s="13" t="s">
        <v>21</v>
      </c>
    </row>
    <row r="44" spans="1:13" s="55" customFormat="1" ht="60" x14ac:dyDescent="0.15">
      <c r="A44" s="8" t="s">
        <v>322</v>
      </c>
      <c r="B44" s="40"/>
      <c r="C44" s="40"/>
      <c r="D44" s="13" t="s">
        <v>23</v>
      </c>
      <c r="E44" s="35"/>
      <c r="F44" s="22" t="s">
        <v>94</v>
      </c>
      <c r="G44" s="22" t="s">
        <v>87</v>
      </c>
      <c r="H44" s="22" t="s">
        <v>81</v>
      </c>
      <c r="I44" s="13" t="s">
        <v>288</v>
      </c>
      <c r="J44" s="13"/>
      <c r="K44" s="22"/>
      <c r="L44" s="22"/>
      <c r="M44" s="13" t="s">
        <v>21</v>
      </c>
    </row>
    <row r="45" spans="1:13" s="55" customFormat="1" ht="84" customHeight="1" x14ac:dyDescent="0.15">
      <c r="A45" s="8" t="s">
        <v>323</v>
      </c>
      <c r="B45" s="40"/>
      <c r="C45" s="40"/>
      <c r="D45" s="13" t="s">
        <v>20</v>
      </c>
      <c r="E45" s="48" t="s">
        <v>90</v>
      </c>
      <c r="F45" s="36" t="s">
        <v>95</v>
      </c>
      <c r="G45" s="22" t="s">
        <v>82</v>
      </c>
      <c r="H45" s="22" t="s">
        <v>83</v>
      </c>
      <c r="I45" s="13" t="s">
        <v>288</v>
      </c>
      <c r="J45" s="13"/>
      <c r="K45" s="22"/>
      <c r="L45" s="22"/>
      <c r="M45" s="13" t="s">
        <v>21</v>
      </c>
    </row>
    <row r="46" spans="1:13" s="55" customFormat="1" ht="84" customHeight="1" x14ac:dyDescent="0.15">
      <c r="A46" s="8" t="s">
        <v>324</v>
      </c>
      <c r="B46" s="40"/>
      <c r="C46" s="40"/>
      <c r="D46" s="13" t="s">
        <v>20</v>
      </c>
      <c r="E46" s="34"/>
      <c r="F46" s="37"/>
      <c r="G46" s="22" t="s">
        <v>84</v>
      </c>
      <c r="H46" s="22" t="s">
        <v>83</v>
      </c>
      <c r="I46" s="13" t="s">
        <v>288</v>
      </c>
      <c r="J46" s="13"/>
      <c r="K46" s="22"/>
      <c r="L46" s="22"/>
      <c r="M46" s="13" t="s">
        <v>21</v>
      </c>
    </row>
    <row r="47" spans="1:13" s="55" customFormat="1" ht="84" customHeight="1" x14ac:dyDescent="0.15">
      <c r="A47" s="8" t="s">
        <v>325</v>
      </c>
      <c r="B47" s="41"/>
      <c r="C47" s="41"/>
      <c r="D47" s="13" t="s">
        <v>25</v>
      </c>
      <c r="E47" s="35"/>
      <c r="F47" s="38"/>
      <c r="G47" s="22" t="s">
        <v>88</v>
      </c>
      <c r="H47" s="22" t="s">
        <v>86</v>
      </c>
      <c r="I47" s="13" t="s">
        <v>288</v>
      </c>
      <c r="J47" s="13"/>
      <c r="K47" s="22"/>
      <c r="L47" s="22"/>
      <c r="M47" s="13" t="s">
        <v>21</v>
      </c>
    </row>
    <row r="48" spans="1:13" s="55" customFormat="1" ht="48" customHeight="1" x14ac:dyDescent="0.15">
      <c r="A48" s="8" t="s">
        <v>326</v>
      </c>
      <c r="B48" s="39" t="s">
        <v>114</v>
      </c>
      <c r="C48" s="39" t="s">
        <v>115</v>
      </c>
      <c r="D48" s="13" t="s">
        <v>20</v>
      </c>
      <c r="E48" s="48"/>
      <c r="F48" s="36" t="s">
        <v>382</v>
      </c>
      <c r="G48" s="22">
        <v>36</v>
      </c>
      <c r="H48" s="22" t="s">
        <v>116</v>
      </c>
      <c r="I48" s="13" t="s">
        <v>288</v>
      </c>
      <c r="J48" s="13"/>
      <c r="K48" s="22"/>
      <c r="L48" s="22" t="s">
        <v>383</v>
      </c>
      <c r="M48" s="13"/>
    </row>
    <row r="49" spans="1:13" s="55" customFormat="1" ht="36" customHeight="1" x14ac:dyDescent="0.15">
      <c r="A49" s="8" t="s">
        <v>327</v>
      </c>
      <c r="B49" s="40"/>
      <c r="C49" s="40"/>
      <c r="D49" s="13" t="s">
        <v>20</v>
      </c>
      <c r="E49" s="34"/>
      <c r="F49" s="37"/>
      <c r="G49" s="22">
        <v>40</v>
      </c>
      <c r="H49" s="22" t="s">
        <v>116</v>
      </c>
      <c r="I49" s="13" t="s">
        <v>288</v>
      </c>
      <c r="J49" s="13"/>
      <c r="K49" s="22"/>
      <c r="L49" s="22"/>
      <c r="M49" s="13"/>
    </row>
    <row r="50" spans="1:13" s="55" customFormat="1" ht="36" customHeight="1" x14ac:dyDescent="0.15">
      <c r="A50" s="8" t="s">
        <v>328</v>
      </c>
      <c r="B50" s="40"/>
      <c r="C50" s="40"/>
      <c r="D50" s="13" t="s">
        <v>20</v>
      </c>
      <c r="E50" s="34"/>
      <c r="F50" s="37"/>
      <c r="G50" s="22">
        <v>44</v>
      </c>
      <c r="H50" s="22" t="s">
        <v>116</v>
      </c>
      <c r="I50" s="13" t="s">
        <v>288</v>
      </c>
      <c r="J50" s="13"/>
      <c r="K50" s="22"/>
      <c r="L50" s="22"/>
      <c r="M50" s="13"/>
    </row>
    <row r="51" spans="1:13" s="55" customFormat="1" ht="36" customHeight="1" x14ac:dyDescent="0.15">
      <c r="A51" s="8" t="s">
        <v>329</v>
      </c>
      <c r="B51" s="40"/>
      <c r="C51" s="40"/>
      <c r="D51" s="13" t="s">
        <v>20</v>
      </c>
      <c r="E51" s="34"/>
      <c r="F51" s="37"/>
      <c r="G51" s="22">
        <v>48</v>
      </c>
      <c r="H51" s="22" t="s">
        <v>116</v>
      </c>
      <c r="I51" s="13" t="s">
        <v>288</v>
      </c>
      <c r="J51" s="13"/>
      <c r="K51" s="22"/>
      <c r="L51" s="22"/>
      <c r="M51" s="13"/>
    </row>
    <row r="52" spans="1:13" s="55" customFormat="1" ht="36" customHeight="1" x14ac:dyDescent="0.15">
      <c r="A52" s="8" t="s">
        <v>330</v>
      </c>
      <c r="B52" s="40"/>
      <c r="C52" s="40"/>
      <c r="D52" s="13" t="s">
        <v>20</v>
      </c>
      <c r="E52" s="34"/>
      <c r="F52" s="37"/>
      <c r="G52" s="22">
        <v>52</v>
      </c>
      <c r="H52" s="22" t="s">
        <v>116</v>
      </c>
      <c r="I52" s="62" t="s">
        <v>467</v>
      </c>
      <c r="J52" s="62" t="s">
        <v>25</v>
      </c>
      <c r="K52" s="63" t="s">
        <v>466</v>
      </c>
      <c r="L52" s="64" t="str">
        <f>HYPERLINK("http://rd2.hikvision.com.cn/hikvision/rdweb/WFPMDefect.nsf/0/5AAF192C757E1DCA4825819C003DC736?opendocument","BGA170497851")</f>
        <v>BGA170497851</v>
      </c>
      <c r="M52" s="13"/>
    </row>
    <row r="53" spans="1:13" s="55" customFormat="1" ht="36" customHeight="1" x14ac:dyDescent="0.15">
      <c r="A53" s="8" t="s">
        <v>331</v>
      </c>
      <c r="B53" s="40"/>
      <c r="C53" s="40"/>
      <c r="D53" s="13" t="s">
        <v>20</v>
      </c>
      <c r="E53" s="34"/>
      <c r="F53" s="37"/>
      <c r="G53" s="22">
        <v>56</v>
      </c>
      <c r="H53" s="22" t="s">
        <v>116</v>
      </c>
      <c r="I53" s="13" t="s">
        <v>288</v>
      </c>
      <c r="J53" s="13"/>
      <c r="K53" s="22"/>
      <c r="L53" s="22"/>
      <c r="M53" s="13"/>
    </row>
    <row r="54" spans="1:13" s="55" customFormat="1" ht="36" customHeight="1" x14ac:dyDescent="0.15">
      <c r="A54" s="8" t="s">
        <v>332</v>
      </c>
      <c r="B54" s="40"/>
      <c r="C54" s="40"/>
      <c r="D54" s="13" t="s">
        <v>20</v>
      </c>
      <c r="E54" s="34"/>
      <c r="F54" s="37"/>
      <c r="G54" s="22">
        <v>60</v>
      </c>
      <c r="H54" s="22" t="s">
        <v>116</v>
      </c>
      <c r="I54" s="13" t="s">
        <v>288</v>
      </c>
      <c r="J54" s="13"/>
      <c r="K54" s="22"/>
      <c r="L54" s="22"/>
      <c r="M54" s="13"/>
    </row>
    <row r="55" spans="1:13" s="55" customFormat="1" ht="36" customHeight="1" x14ac:dyDescent="0.15">
      <c r="A55" s="8" t="s">
        <v>333</v>
      </c>
      <c r="B55" s="40"/>
      <c r="C55" s="40"/>
      <c r="D55" s="13" t="s">
        <v>20</v>
      </c>
      <c r="E55" s="34"/>
      <c r="F55" s="37"/>
      <c r="G55" s="22">
        <v>64</v>
      </c>
      <c r="H55" s="22" t="s">
        <v>116</v>
      </c>
      <c r="I55" s="13" t="s">
        <v>288</v>
      </c>
      <c r="J55" s="13"/>
      <c r="K55" s="22"/>
      <c r="L55" s="22"/>
      <c r="M55" s="13"/>
    </row>
    <row r="56" spans="1:13" s="55" customFormat="1" ht="36" customHeight="1" x14ac:dyDescent="0.15">
      <c r="A56" s="8" t="s">
        <v>334</v>
      </c>
      <c r="B56" s="40"/>
      <c r="C56" s="40"/>
      <c r="D56" s="13" t="s">
        <v>20</v>
      </c>
      <c r="E56" s="34"/>
      <c r="F56" s="37"/>
      <c r="G56" s="22">
        <v>149</v>
      </c>
      <c r="H56" s="22" t="s">
        <v>116</v>
      </c>
      <c r="I56" s="13" t="s">
        <v>288</v>
      </c>
      <c r="J56" s="13"/>
      <c r="K56" s="22"/>
      <c r="L56" s="22"/>
      <c r="M56" s="13"/>
    </row>
    <row r="57" spans="1:13" s="55" customFormat="1" ht="36" customHeight="1" x14ac:dyDescent="0.15">
      <c r="A57" s="8" t="s">
        <v>335</v>
      </c>
      <c r="B57" s="40"/>
      <c r="C57" s="40"/>
      <c r="D57" s="13" t="s">
        <v>20</v>
      </c>
      <c r="E57" s="34"/>
      <c r="F57" s="37"/>
      <c r="G57" s="22">
        <v>153</v>
      </c>
      <c r="H57" s="22" t="s">
        <v>116</v>
      </c>
      <c r="I57" s="13" t="s">
        <v>288</v>
      </c>
      <c r="J57" s="13"/>
      <c r="K57" s="22"/>
      <c r="L57" s="22"/>
      <c r="M57" s="13"/>
    </row>
    <row r="58" spans="1:13" s="55" customFormat="1" ht="36" customHeight="1" x14ac:dyDescent="0.15">
      <c r="A58" s="8" t="s">
        <v>400</v>
      </c>
      <c r="B58" s="40"/>
      <c r="C58" s="40"/>
      <c r="D58" s="13" t="s">
        <v>20</v>
      </c>
      <c r="E58" s="34"/>
      <c r="F58" s="37"/>
      <c r="G58" s="22">
        <v>157</v>
      </c>
      <c r="H58" s="22" t="s">
        <v>116</v>
      </c>
      <c r="I58" s="13" t="s">
        <v>288</v>
      </c>
      <c r="J58" s="13"/>
      <c r="K58" s="22"/>
      <c r="L58" s="22"/>
      <c r="M58" s="13"/>
    </row>
    <row r="59" spans="1:13" s="55" customFormat="1" ht="36" customHeight="1" x14ac:dyDescent="0.15">
      <c r="A59" s="8" t="s">
        <v>401</v>
      </c>
      <c r="B59" s="40"/>
      <c r="C59" s="40"/>
      <c r="D59" s="13" t="s">
        <v>20</v>
      </c>
      <c r="E59" s="34"/>
      <c r="F59" s="37"/>
      <c r="G59" s="22">
        <v>161</v>
      </c>
      <c r="H59" s="22" t="s">
        <v>116</v>
      </c>
      <c r="I59" s="13" t="s">
        <v>288</v>
      </c>
      <c r="J59" s="13"/>
      <c r="K59" s="22"/>
      <c r="L59" s="22"/>
      <c r="M59" s="13"/>
    </row>
    <row r="60" spans="1:13" s="55" customFormat="1" ht="36" customHeight="1" x14ac:dyDescent="0.15">
      <c r="A60" s="8" t="s">
        <v>402</v>
      </c>
      <c r="B60" s="40"/>
      <c r="C60" s="41"/>
      <c r="D60" s="13" t="s">
        <v>20</v>
      </c>
      <c r="E60" s="35"/>
      <c r="F60" s="37"/>
      <c r="G60" s="22">
        <v>165</v>
      </c>
      <c r="H60" s="22" t="s">
        <v>116</v>
      </c>
      <c r="I60" s="13" t="s">
        <v>288</v>
      </c>
      <c r="J60" s="13"/>
      <c r="K60" s="22"/>
      <c r="L60" s="22"/>
      <c r="M60" s="13"/>
    </row>
    <row r="61" spans="1:13" s="55" customFormat="1" ht="48" customHeight="1" x14ac:dyDescent="0.15">
      <c r="A61" s="8" t="s">
        <v>403</v>
      </c>
      <c r="B61" s="40"/>
      <c r="C61" s="39" t="s">
        <v>117</v>
      </c>
      <c r="D61" s="13" t="s">
        <v>20</v>
      </c>
      <c r="E61" s="48"/>
      <c r="F61" s="37"/>
      <c r="G61" s="22">
        <v>36</v>
      </c>
      <c r="H61" s="22" t="s">
        <v>116</v>
      </c>
      <c r="I61" s="13" t="s">
        <v>288</v>
      </c>
      <c r="J61" s="13"/>
      <c r="K61" s="22"/>
      <c r="L61" s="22"/>
      <c r="M61" s="13"/>
    </row>
    <row r="62" spans="1:13" s="55" customFormat="1" ht="48" customHeight="1" x14ac:dyDescent="0.15">
      <c r="A62" s="8" t="s">
        <v>404</v>
      </c>
      <c r="B62" s="40"/>
      <c r="C62" s="40"/>
      <c r="D62" s="13" t="s">
        <v>20</v>
      </c>
      <c r="E62" s="34"/>
      <c r="F62" s="37"/>
      <c r="G62" s="22">
        <v>40</v>
      </c>
      <c r="H62" s="22" t="s">
        <v>116</v>
      </c>
      <c r="I62" s="13" t="s">
        <v>288</v>
      </c>
      <c r="J62" s="13"/>
      <c r="K62" s="22"/>
      <c r="L62" s="22"/>
      <c r="M62" s="13"/>
    </row>
    <row r="63" spans="1:13" s="55" customFormat="1" ht="48" customHeight="1" x14ac:dyDescent="0.15">
      <c r="A63" s="8" t="s">
        <v>405</v>
      </c>
      <c r="B63" s="40"/>
      <c r="C63" s="40"/>
      <c r="D63" s="13" t="s">
        <v>20</v>
      </c>
      <c r="E63" s="34"/>
      <c r="F63" s="37"/>
      <c r="G63" s="22">
        <v>44</v>
      </c>
      <c r="H63" s="22" t="s">
        <v>116</v>
      </c>
      <c r="I63" s="13" t="s">
        <v>288</v>
      </c>
      <c r="J63" s="13"/>
      <c r="K63" s="22"/>
      <c r="L63" s="22"/>
      <c r="M63" s="13"/>
    </row>
    <row r="64" spans="1:13" s="55" customFormat="1" ht="48" customHeight="1" x14ac:dyDescent="0.15">
      <c r="A64" s="8" t="s">
        <v>406</v>
      </c>
      <c r="B64" s="40"/>
      <c r="C64" s="40"/>
      <c r="D64" s="13" t="s">
        <v>20</v>
      </c>
      <c r="E64" s="34"/>
      <c r="F64" s="37"/>
      <c r="G64" s="22">
        <v>48</v>
      </c>
      <c r="H64" s="22" t="s">
        <v>116</v>
      </c>
      <c r="I64" s="13" t="s">
        <v>288</v>
      </c>
      <c r="J64" s="13"/>
      <c r="K64" s="22"/>
      <c r="L64" s="22"/>
      <c r="M64" s="13"/>
    </row>
    <row r="65" spans="1:13" s="55" customFormat="1" ht="48" customHeight="1" x14ac:dyDescent="0.15">
      <c r="A65" s="8" t="s">
        <v>407</v>
      </c>
      <c r="B65" s="40"/>
      <c r="C65" s="40"/>
      <c r="D65" s="13" t="s">
        <v>20</v>
      </c>
      <c r="E65" s="34"/>
      <c r="F65" s="37"/>
      <c r="G65" s="22">
        <v>52</v>
      </c>
      <c r="H65" s="22" t="s">
        <v>116</v>
      </c>
      <c r="I65" s="13" t="s">
        <v>288</v>
      </c>
      <c r="J65" s="13"/>
      <c r="K65" s="22"/>
      <c r="L65" s="22"/>
      <c r="M65" s="13"/>
    </row>
    <row r="66" spans="1:13" s="55" customFormat="1" ht="48" customHeight="1" x14ac:dyDescent="0.15">
      <c r="A66" s="8" t="s">
        <v>408</v>
      </c>
      <c r="B66" s="40"/>
      <c r="C66" s="40"/>
      <c r="D66" s="13" t="s">
        <v>20</v>
      </c>
      <c r="E66" s="34"/>
      <c r="F66" s="37"/>
      <c r="G66" s="22">
        <v>56</v>
      </c>
      <c r="H66" s="22" t="s">
        <v>116</v>
      </c>
      <c r="I66" s="13" t="s">
        <v>288</v>
      </c>
      <c r="J66" s="13"/>
      <c r="K66" s="22"/>
      <c r="L66" s="22"/>
      <c r="M66" s="13"/>
    </row>
    <row r="67" spans="1:13" s="55" customFormat="1" ht="48" customHeight="1" x14ac:dyDescent="0.15">
      <c r="A67" s="8" t="s">
        <v>409</v>
      </c>
      <c r="B67" s="40"/>
      <c r="C67" s="40"/>
      <c r="D67" s="13" t="s">
        <v>20</v>
      </c>
      <c r="E67" s="34"/>
      <c r="F67" s="37"/>
      <c r="G67" s="22">
        <v>60</v>
      </c>
      <c r="H67" s="22" t="s">
        <v>116</v>
      </c>
      <c r="I67" s="13" t="s">
        <v>288</v>
      </c>
      <c r="J67" s="13"/>
      <c r="K67" s="22"/>
      <c r="L67" s="22"/>
      <c r="M67" s="13"/>
    </row>
    <row r="68" spans="1:13" s="55" customFormat="1" ht="48" customHeight="1" x14ac:dyDescent="0.15">
      <c r="A68" s="8" t="s">
        <v>410</v>
      </c>
      <c r="B68" s="40"/>
      <c r="C68" s="40"/>
      <c r="D68" s="13" t="s">
        <v>20</v>
      </c>
      <c r="E68" s="34"/>
      <c r="F68" s="37"/>
      <c r="G68" s="22">
        <v>64</v>
      </c>
      <c r="H68" s="22" t="s">
        <v>116</v>
      </c>
      <c r="I68" s="13" t="s">
        <v>288</v>
      </c>
      <c r="J68" s="13"/>
      <c r="K68" s="22"/>
      <c r="L68" s="22"/>
      <c r="M68" s="13"/>
    </row>
    <row r="69" spans="1:13" s="55" customFormat="1" ht="48" customHeight="1" x14ac:dyDescent="0.15">
      <c r="A69" s="8" t="s">
        <v>411</v>
      </c>
      <c r="B69" s="40"/>
      <c r="C69" s="40"/>
      <c r="D69" s="13" t="s">
        <v>20</v>
      </c>
      <c r="E69" s="34"/>
      <c r="F69" s="37"/>
      <c r="G69" s="22">
        <v>149</v>
      </c>
      <c r="H69" s="22" t="s">
        <v>116</v>
      </c>
      <c r="I69" s="13" t="s">
        <v>288</v>
      </c>
      <c r="J69" s="13"/>
      <c r="K69" s="22"/>
      <c r="L69" s="22"/>
      <c r="M69" s="13"/>
    </row>
    <row r="70" spans="1:13" s="55" customFormat="1" ht="36" customHeight="1" x14ac:dyDescent="0.15">
      <c r="A70" s="8" t="s">
        <v>412</v>
      </c>
      <c r="B70" s="40"/>
      <c r="C70" s="40"/>
      <c r="D70" s="13" t="s">
        <v>20</v>
      </c>
      <c r="E70" s="34"/>
      <c r="F70" s="37"/>
      <c r="G70" s="22">
        <v>153</v>
      </c>
      <c r="H70" s="22" t="s">
        <v>116</v>
      </c>
      <c r="I70" s="13" t="s">
        <v>288</v>
      </c>
      <c r="J70" s="13"/>
      <c r="K70" s="22"/>
      <c r="L70" s="22"/>
      <c r="M70" s="13"/>
    </row>
    <row r="71" spans="1:13" s="55" customFormat="1" ht="36" customHeight="1" x14ac:dyDescent="0.15">
      <c r="A71" s="8" t="s">
        <v>413</v>
      </c>
      <c r="B71" s="40"/>
      <c r="C71" s="40"/>
      <c r="D71" s="13" t="s">
        <v>20</v>
      </c>
      <c r="E71" s="34"/>
      <c r="F71" s="37"/>
      <c r="G71" s="22">
        <v>157</v>
      </c>
      <c r="H71" s="22" t="s">
        <v>116</v>
      </c>
      <c r="I71" s="13" t="s">
        <v>288</v>
      </c>
      <c r="J71" s="13"/>
      <c r="K71" s="22"/>
      <c r="L71" s="22"/>
      <c r="M71" s="13"/>
    </row>
    <row r="72" spans="1:13" s="55" customFormat="1" ht="36" customHeight="1" x14ac:dyDescent="0.15">
      <c r="A72" s="8" t="s">
        <v>336</v>
      </c>
      <c r="B72" s="40"/>
      <c r="C72" s="40"/>
      <c r="D72" s="13" t="s">
        <v>20</v>
      </c>
      <c r="E72" s="34"/>
      <c r="F72" s="37"/>
      <c r="G72" s="22">
        <v>161</v>
      </c>
      <c r="H72" s="22" t="s">
        <v>116</v>
      </c>
      <c r="I72" s="13" t="s">
        <v>288</v>
      </c>
      <c r="J72" s="13"/>
      <c r="K72" s="22"/>
      <c r="L72" s="22"/>
      <c r="M72" s="13"/>
    </row>
    <row r="73" spans="1:13" s="55" customFormat="1" ht="36" customHeight="1" x14ac:dyDescent="0.15">
      <c r="A73" s="8" t="s">
        <v>337</v>
      </c>
      <c r="B73" s="40"/>
      <c r="C73" s="40"/>
      <c r="D73" s="13" t="s">
        <v>20</v>
      </c>
      <c r="E73" s="34"/>
      <c r="F73" s="37"/>
      <c r="G73" s="22">
        <v>165</v>
      </c>
      <c r="H73" s="22" t="s">
        <v>116</v>
      </c>
      <c r="I73" s="13" t="s">
        <v>288</v>
      </c>
      <c r="J73" s="13"/>
      <c r="K73" s="22"/>
      <c r="L73" s="22"/>
      <c r="M73" s="13"/>
    </row>
    <row r="74" spans="1:13" s="55" customFormat="1" ht="48" customHeight="1" x14ac:dyDescent="0.15">
      <c r="A74" s="8" t="s">
        <v>338</v>
      </c>
      <c r="B74" s="40"/>
      <c r="C74" s="39" t="s">
        <v>384</v>
      </c>
      <c r="D74" s="13" t="s">
        <v>20</v>
      </c>
      <c r="E74" s="48"/>
      <c r="F74" s="37"/>
      <c r="G74" s="22">
        <v>36</v>
      </c>
      <c r="H74" s="22" t="s">
        <v>116</v>
      </c>
      <c r="I74" s="13" t="s">
        <v>288</v>
      </c>
      <c r="J74" s="13"/>
      <c r="K74" s="22"/>
      <c r="L74" s="22"/>
      <c r="M74" s="13"/>
    </row>
    <row r="75" spans="1:13" s="55" customFormat="1" ht="48" customHeight="1" x14ac:dyDescent="0.15">
      <c r="A75" s="8" t="s">
        <v>339</v>
      </c>
      <c r="B75" s="40"/>
      <c r="C75" s="40"/>
      <c r="D75" s="13" t="s">
        <v>20</v>
      </c>
      <c r="E75" s="34"/>
      <c r="F75" s="37"/>
      <c r="G75" s="22">
        <v>40</v>
      </c>
      <c r="H75" s="22" t="s">
        <v>116</v>
      </c>
      <c r="I75" s="13" t="s">
        <v>288</v>
      </c>
      <c r="J75" s="13"/>
      <c r="K75" s="22"/>
      <c r="L75" s="22"/>
      <c r="M75" s="13"/>
    </row>
    <row r="76" spans="1:13" s="55" customFormat="1" ht="48" customHeight="1" x14ac:dyDescent="0.15">
      <c r="A76" s="8" t="s">
        <v>340</v>
      </c>
      <c r="B76" s="40"/>
      <c r="C76" s="40"/>
      <c r="D76" s="13" t="s">
        <v>20</v>
      </c>
      <c r="E76" s="34"/>
      <c r="F76" s="37"/>
      <c r="G76" s="22">
        <v>44</v>
      </c>
      <c r="H76" s="22" t="s">
        <v>116</v>
      </c>
      <c r="I76" s="13" t="s">
        <v>288</v>
      </c>
      <c r="J76" s="13"/>
      <c r="K76" s="22"/>
      <c r="L76" s="22"/>
      <c r="M76" s="13"/>
    </row>
    <row r="77" spans="1:13" s="55" customFormat="1" ht="48" customHeight="1" x14ac:dyDescent="0.15">
      <c r="A77" s="8" t="s">
        <v>341</v>
      </c>
      <c r="B77" s="40"/>
      <c r="C77" s="40"/>
      <c r="D77" s="13" t="s">
        <v>20</v>
      </c>
      <c r="E77" s="34"/>
      <c r="F77" s="37"/>
      <c r="G77" s="22">
        <v>48</v>
      </c>
      <c r="H77" s="22" t="s">
        <v>116</v>
      </c>
      <c r="I77" s="13" t="s">
        <v>288</v>
      </c>
      <c r="J77" s="13"/>
      <c r="K77" s="22"/>
      <c r="L77" s="22"/>
      <c r="M77" s="13"/>
    </row>
    <row r="78" spans="1:13" s="55" customFormat="1" ht="48" customHeight="1" x14ac:dyDescent="0.15">
      <c r="A78" s="8" t="s">
        <v>342</v>
      </c>
      <c r="B78" s="40"/>
      <c r="C78" s="40"/>
      <c r="D78" s="13" t="s">
        <v>20</v>
      </c>
      <c r="E78" s="34"/>
      <c r="F78" s="37"/>
      <c r="G78" s="22">
        <v>52</v>
      </c>
      <c r="H78" s="22" t="s">
        <v>116</v>
      </c>
      <c r="I78" s="13" t="s">
        <v>288</v>
      </c>
      <c r="J78" s="13"/>
      <c r="K78" s="22"/>
      <c r="L78" s="22"/>
      <c r="M78" s="13"/>
    </row>
    <row r="79" spans="1:13" s="55" customFormat="1" ht="48" customHeight="1" x14ac:dyDescent="0.15">
      <c r="A79" s="8" t="s">
        <v>343</v>
      </c>
      <c r="B79" s="40"/>
      <c r="C79" s="40"/>
      <c r="D79" s="13" t="s">
        <v>20</v>
      </c>
      <c r="E79" s="34"/>
      <c r="F79" s="37"/>
      <c r="G79" s="22">
        <v>56</v>
      </c>
      <c r="H79" s="22" t="s">
        <v>116</v>
      </c>
      <c r="I79" s="13" t="s">
        <v>288</v>
      </c>
      <c r="J79" s="13"/>
      <c r="K79" s="22"/>
      <c r="L79" s="22"/>
      <c r="M79" s="13"/>
    </row>
    <row r="80" spans="1:13" s="55" customFormat="1" ht="48" customHeight="1" x14ac:dyDescent="0.15">
      <c r="A80" s="8" t="s">
        <v>344</v>
      </c>
      <c r="B80" s="40"/>
      <c r="C80" s="40"/>
      <c r="D80" s="13" t="s">
        <v>20</v>
      </c>
      <c r="E80" s="34"/>
      <c r="F80" s="37"/>
      <c r="G80" s="22">
        <v>60</v>
      </c>
      <c r="H80" s="22" t="s">
        <v>116</v>
      </c>
      <c r="I80" s="13" t="s">
        <v>288</v>
      </c>
      <c r="J80" s="13"/>
      <c r="K80" s="22"/>
      <c r="L80" s="22"/>
      <c r="M80" s="13"/>
    </row>
    <row r="81" spans="1:13" s="55" customFormat="1" ht="48" customHeight="1" x14ac:dyDescent="0.15">
      <c r="A81" s="8" t="s">
        <v>345</v>
      </c>
      <c r="B81" s="40"/>
      <c r="C81" s="40"/>
      <c r="D81" s="13" t="s">
        <v>20</v>
      </c>
      <c r="E81" s="34"/>
      <c r="F81" s="37"/>
      <c r="G81" s="22">
        <v>64</v>
      </c>
      <c r="H81" s="22" t="s">
        <v>116</v>
      </c>
      <c r="I81" s="13" t="s">
        <v>288</v>
      </c>
      <c r="J81" s="13"/>
      <c r="K81" s="22"/>
      <c r="L81" s="22"/>
      <c r="M81" s="13"/>
    </row>
    <row r="82" spans="1:13" s="55" customFormat="1" ht="48" customHeight="1" x14ac:dyDescent="0.15">
      <c r="A82" s="8" t="s">
        <v>346</v>
      </c>
      <c r="B82" s="40"/>
      <c r="C82" s="40"/>
      <c r="D82" s="13" t="s">
        <v>20</v>
      </c>
      <c r="E82" s="34"/>
      <c r="F82" s="37"/>
      <c r="G82" s="22">
        <v>149</v>
      </c>
      <c r="H82" s="22" t="s">
        <v>116</v>
      </c>
      <c r="I82" s="13" t="s">
        <v>288</v>
      </c>
      <c r="J82" s="13"/>
      <c r="K82" s="22"/>
      <c r="L82" s="22"/>
      <c r="M82" s="13"/>
    </row>
    <row r="83" spans="1:13" s="55" customFormat="1" ht="36" customHeight="1" x14ac:dyDescent="0.15">
      <c r="A83" s="8" t="s">
        <v>347</v>
      </c>
      <c r="B83" s="40"/>
      <c r="C83" s="40"/>
      <c r="D83" s="13" t="s">
        <v>20</v>
      </c>
      <c r="E83" s="34"/>
      <c r="F83" s="37"/>
      <c r="G83" s="22">
        <v>153</v>
      </c>
      <c r="H83" s="22" t="s">
        <v>116</v>
      </c>
      <c r="I83" s="13" t="s">
        <v>288</v>
      </c>
      <c r="J83" s="13"/>
      <c r="K83" s="22"/>
      <c r="L83" s="22"/>
      <c r="M83" s="13"/>
    </row>
    <row r="84" spans="1:13" s="55" customFormat="1" ht="36" customHeight="1" x14ac:dyDescent="0.15">
      <c r="A84" s="8" t="s">
        <v>348</v>
      </c>
      <c r="B84" s="40"/>
      <c r="C84" s="40"/>
      <c r="D84" s="13" t="s">
        <v>20</v>
      </c>
      <c r="E84" s="34"/>
      <c r="F84" s="37"/>
      <c r="G84" s="22">
        <v>157</v>
      </c>
      <c r="H84" s="22" t="s">
        <v>116</v>
      </c>
      <c r="I84" s="13" t="s">
        <v>288</v>
      </c>
      <c r="J84" s="13"/>
      <c r="K84" s="22"/>
      <c r="L84" s="22"/>
      <c r="M84" s="13"/>
    </row>
    <row r="85" spans="1:13" s="55" customFormat="1" ht="36" customHeight="1" x14ac:dyDescent="0.15">
      <c r="A85" s="8" t="s">
        <v>349</v>
      </c>
      <c r="B85" s="40"/>
      <c r="C85" s="40"/>
      <c r="D85" s="13" t="s">
        <v>20</v>
      </c>
      <c r="E85" s="34"/>
      <c r="F85" s="37"/>
      <c r="G85" s="22">
        <v>161</v>
      </c>
      <c r="H85" s="22" t="s">
        <v>116</v>
      </c>
      <c r="I85" s="13" t="s">
        <v>288</v>
      </c>
      <c r="J85" s="13"/>
      <c r="K85" s="22"/>
      <c r="L85" s="22"/>
      <c r="M85" s="13"/>
    </row>
    <row r="86" spans="1:13" s="55" customFormat="1" ht="36" customHeight="1" x14ac:dyDescent="0.15">
      <c r="A86" s="8" t="s">
        <v>414</v>
      </c>
      <c r="B86" s="40"/>
      <c r="C86" s="40"/>
      <c r="D86" s="13" t="s">
        <v>20</v>
      </c>
      <c r="E86" s="34"/>
      <c r="F86" s="38"/>
      <c r="G86" s="22">
        <v>165</v>
      </c>
      <c r="H86" s="22" t="s">
        <v>116</v>
      </c>
      <c r="I86" s="13" t="s">
        <v>288</v>
      </c>
      <c r="J86" s="13"/>
      <c r="K86" s="22"/>
      <c r="L86" s="22"/>
      <c r="M86" s="13"/>
    </row>
    <row r="87" spans="1:13" s="55" customFormat="1" ht="84" customHeight="1" x14ac:dyDescent="0.15">
      <c r="A87" s="8" t="s">
        <v>415</v>
      </c>
      <c r="B87" s="40"/>
      <c r="C87" s="39" t="s">
        <v>118</v>
      </c>
      <c r="D87" s="13" t="s">
        <v>25</v>
      </c>
      <c r="E87" s="48" t="s">
        <v>101</v>
      </c>
      <c r="F87" s="36" t="s">
        <v>108</v>
      </c>
      <c r="G87" s="22" t="s">
        <v>109</v>
      </c>
      <c r="H87" s="22" t="s">
        <v>119</v>
      </c>
      <c r="I87" s="13" t="s">
        <v>288</v>
      </c>
      <c r="J87" s="13"/>
      <c r="K87" s="22"/>
      <c r="L87" s="22"/>
      <c r="M87" s="13"/>
    </row>
    <row r="88" spans="1:13" s="55" customFormat="1" ht="84" customHeight="1" x14ac:dyDescent="0.15">
      <c r="A88" s="8" t="s">
        <v>416</v>
      </c>
      <c r="B88" s="40"/>
      <c r="C88" s="40"/>
      <c r="D88" s="13" t="s">
        <v>25</v>
      </c>
      <c r="E88" s="34"/>
      <c r="F88" s="37"/>
      <c r="G88" s="22" t="s">
        <v>110</v>
      </c>
      <c r="H88" s="22" t="s">
        <v>119</v>
      </c>
      <c r="I88" s="13" t="s">
        <v>288</v>
      </c>
      <c r="J88" s="13"/>
      <c r="K88" s="22"/>
      <c r="L88" s="22"/>
      <c r="M88" s="13"/>
    </row>
    <row r="89" spans="1:13" s="55" customFormat="1" ht="84" customHeight="1" x14ac:dyDescent="0.15">
      <c r="A89" s="8" t="s">
        <v>417</v>
      </c>
      <c r="B89" s="40"/>
      <c r="C89" s="41"/>
      <c r="D89" s="13" t="s">
        <v>25</v>
      </c>
      <c r="E89" s="34"/>
      <c r="F89" s="38"/>
      <c r="G89" s="22" t="s">
        <v>120</v>
      </c>
      <c r="H89" s="22" t="s">
        <v>119</v>
      </c>
      <c r="I89" s="13" t="s">
        <v>288</v>
      </c>
      <c r="J89" s="13"/>
      <c r="K89" s="22"/>
      <c r="L89" s="22"/>
      <c r="M89" s="13"/>
    </row>
    <row r="90" spans="1:13" s="55" customFormat="1" ht="24" x14ac:dyDescent="0.15">
      <c r="A90" s="8" t="s">
        <v>418</v>
      </c>
      <c r="B90" s="40"/>
      <c r="C90" s="39" t="s">
        <v>111</v>
      </c>
      <c r="D90" s="13" t="s">
        <v>25</v>
      </c>
      <c r="E90" s="34"/>
      <c r="F90" s="36" t="s">
        <v>112</v>
      </c>
      <c r="G90" s="22" t="s">
        <v>109</v>
      </c>
      <c r="H90" s="22" t="s">
        <v>113</v>
      </c>
      <c r="I90" s="13" t="s">
        <v>288</v>
      </c>
      <c r="J90" s="13"/>
      <c r="K90" s="22"/>
      <c r="L90" s="22"/>
      <c r="M90" s="13"/>
    </row>
    <row r="91" spans="1:13" s="55" customFormat="1" ht="24" x14ac:dyDescent="0.15">
      <c r="A91" s="8" t="s">
        <v>419</v>
      </c>
      <c r="B91" s="40"/>
      <c r="C91" s="40"/>
      <c r="D91" s="13" t="s">
        <v>25</v>
      </c>
      <c r="E91" s="34"/>
      <c r="F91" s="37"/>
      <c r="G91" s="22" t="s">
        <v>110</v>
      </c>
      <c r="H91" s="22" t="s">
        <v>113</v>
      </c>
      <c r="I91" s="13" t="s">
        <v>288</v>
      </c>
      <c r="J91" s="13"/>
      <c r="K91" s="22"/>
      <c r="L91" s="22"/>
      <c r="M91" s="13"/>
    </row>
    <row r="92" spans="1:13" s="55" customFormat="1" ht="24" x14ac:dyDescent="0.15">
      <c r="A92" s="8" t="s">
        <v>420</v>
      </c>
      <c r="B92" s="41"/>
      <c r="C92" s="41"/>
      <c r="D92" s="13" t="s">
        <v>25</v>
      </c>
      <c r="E92" s="35"/>
      <c r="F92" s="38"/>
      <c r="G92" s="22" t="s">
        <v>120</v>
      </c>
      <c r="H92" s="22" t="s">
        <v>113</v>
      </c>
      <c r="I92" s="13" t="s">
        <v>288</v>
      </c>
      <c r="J92" s="13"/>
      <c r="K92" s="22"/>
      <c r="L92" s="22"/>
      <c r="M92" s="13"/>
    </row>
    <row r="93" spans="1:13" s="52" customFormat="1" ht="84" x14ac:dyDescent="0.15">
      <c r="A93" s="49" t="s">
        <v>421</v>
      </c>
      <c r="B93" s="53" t="s">
        <v>366</v>
      </c>
      <c r="C93" s="60"/>
      <c r="D93" s="50"/>
      <c r="E93" s="60"/>
      <c r="F93" s="61" t="s">
        <v>461</v>
      </c>
      <c r="G93" s="51"/>
      <c r="H93" s="51" t="s">
        <v>462</v>
      </c>
      <c r="I93" s="62" t="s">
        <v>465</v>
      </c>
      <c r="J93" s="62" t="s">
        <v>25</v>
      </c>
      <c r="K93" s="63" t="s">
        <v>479</v>
      </c>
      <c r="L93" s="64" t="str">
        <f>HYPERLINK("http://rd2.hikvision.com.cn/hikvision/rdweb/WFPMDefect.nsf/0/E59A41AB0F6B77CE4825818D002836F8?opendocument","BGA170465056")</f>
        <v>BGA170465056</v>
      </c>
      <c r="M93" s="50"/>
    </row>
    <row r="94" spans="1:13" s="52" customFormat="1" x14ac:dyDescent="0.15">
      <c r="A94" s="49" t="s">
        <v>422</v>
      </c>
      <c r="B94" s="54"/>
      <c r="C94" s="60"/>
      <c r="D94" s="50"/>
      <c r="E94" s="60"/>
      <c r="F94" s="61" t="s">
        <v>463</v>
      </c>
      <c r="G94" s="51"/>
      <c r="H94" s="51" t="s">
        <v>464</v>
      </c>
      <c r="I94" s="50" t="s">
        <v>288</v>
      </c>
      <c r="J94" s="50"/>
      <c r="K94" s="51"/>
      <c r="L94" s="51"/>
      <c r="M94" s="50"/>
    </row>
  </sheetData>
  <mergeCells count="55">
    <mergeCell ref="B38:B47"/>
    <mergeCell ref="C38:C42"/>
    <mergeCell ref="E38:E44"/>
    <mergeCell ref="C43:C47"/>
    <mergeCell ref="E45:E47"/>
    <mergeCell ref="B34:B37"/>
    <mergeCell ref="C34:C37"/>
    <mergeCell ref="E34:E35"/>
    <mergeCell ref="F34:F35"/>
    <mergeCell ref="E36:E37"/>
    <mergeCell ref="F36:F37"/>
    <mergeCell ref="F23:F27"/>
    <mergeCell ref="B30:B33"/>
    <mergeCell ref="C30:C33"/>
    <mergeCell ref="E30:E31"/>
    <mergeCell ref="F30:F31"/>
    <mergeCell ref="E32:E33"/>
    <mergeCell ref="F32:F33"/>
    <mergeCell ref="B93:B94"/>
    <mergeCell ref="E19:E20"/>
    <mergeCell ref="C19:C20"/>
    <mergeCell ref="E21:E22"/>
    <mergeCell ref="B19:B22"/>
    <mergeCell ref="C21:C22"/>
    <mergeCell ref="F40:F42"/>
    <mergeCell ref="F45:F47"/>
    <mergeCell ref="E48:E60"/>
    <mergeCell ref="F48:F86"/>
    <mergeCell ref="E61:E73"/>
    <mergeCell ref="E74:E86"/>
    <mergeCell ref="B23:B29"/>
    <mergeCell ref="C23:C29"/>
    <mergeCell ref="E23:E29"/>
    <mergeCell ref="E8:E13"/>
    <mergeCell ref="B8:B18"/>
    <mergeCell ref="F7:G7"/>
    <mergeCell ref="A1:M1"/>
    <mergeCell ref="B2:M2"/>
    <mergeCell ref="B3:M3"/>
    <mergeCell ref="B4:M4"/>
    <mergeCell ref="B5:M5"/>
    <mergeCell ref="B6:M6"/>
    <mergeCell ref="C17:C18"/>
    <mergeCell ref="E14:E18"/>
    <mergeCell ref="C14:C15"/>
    <mergeCell ref="F14:F15"/>
    <mergeCell ref="C74:C86"/>
    <mergeCell ref="C87:C89"/>
    <mergeCell ref="E87:E92"/>
    <mergeCell ref="F87:F89"/>
    <mergeCell ref="C90:C92"/>
    <mergeCell ref="F90:F92"/>
    <mergeCell ref="B48:B92"/>
    <mergeCell ref="C48:C60"/>
    <mergeCell ref="C61:C73"/>
  </mergeCells>
  <phoneticPr fontId="1" type="noConversion"/>
  <conditionalFormatting sqref="J1:J22 J95:J1048576">
    <cfRule type="cellIs" dxfId="49" priority="45" operator="equal">
      <formula>"建议"</formula>
    </cfRule>
    <cfRule type="cellIs" dxfId="48" priority="47" operator="equal">
      <formula>"高"</formula>
    </cfRule>
    <cfRule type="cellIs" dxfId="47" priority="53" operator="equal">
      <formula>"中"</formula>
    </cfRule>
    <cfRule type="cellIs" dxfId="46" priority="54" operator="equal">
      <formula>"低"</formula>
    </cfRule>
  </conditionalFormatting>
  <conditionalFormatting sqref="I1:I22 I95:I1048576">
    <cfRule type="cellIs" dxfId="45" priority="46" operator="equal">
      <formula>"Block"</formula>
    </cfRule>
    <cfRule type="cellIs" dxfId="44" priority="48" operator="equal">
      <formula>"Delay"</formula>
    </cfRule>
    <cfRule type="cellIs" dxfId="43" priority="49" operator="equal">
      <formula>"NT"</formula>
    </cfRule>
    <cfRule type="cellIs" dxfId="42" priority="50" operator="equal">
      <formula>"F"</formula>
    </cfRule>
    <cfRule type="cellIs" dxfId="41" priority="51" operator="equal">
      <formula>"Defer"</formula>
    </cfRule>
    <cfRule type="cellIs" dxfId="40" priority="52" operator="equal">
      <formula>"P"</formula>
    </cfRule>
  </conditionalFormatting>
  <conditionalFormatting sqref="J93:J94">
    <cfRule type="cellIs" dxfId="39" priority="15" operator="equal">
      <formula>"建议"</formula>
    </cfRule>
    <cfRule type="cellIs" dxfId="38" priority="17" operator="equal">
      <formula>"高"</formula>
    </cfRule>
    <cfRule type="cellIs" dxfId="37" priority="23" operator="equal">
      <formula>"中"</formula>
    </cfRule>
    <cfRule type="cellIs" dxfId="36" priority="24" operator="equal">
      <formula>"低"</formula>
    </cfRule>
  </conditionalFormatting>
  <conditionalFormatting sqref="J23:J73 J87:J92">
    <cfRule type="cellIs" dxfId="29" priority="5" operator="equal">
      <formula>"建议"</formula>
    </cfRule>
    <cfRule type="cellIs" dxfId="28" priority="7" operator="equal">
      <formula>"高"</formula>
    </cfRule>
    <cfRule type="cellIs" dxfId="27" priority="13" operator="equal">
      <formula>"中"</formula>
    </cfRule>
    <cfRule type="cellIs" dxfId="26" priority="14" operator="equal">
      <formula>"低"</formula>
    </cfRule>
  </conditionalFormatting>
  <conditionalFormatting sqref="I23:I94">
    <cfRule type="cellIs" dxfId="25" priority="6" operator="equal">
      <formula>"Block"</formula>
    </cfRule>
    <cfRule type="cellIs" dxfId="24" priority="8" operator="equal">
      <formula>"Delay"</formula>
    </cfRule>
    <cfRule type="cellIs" dxfId="23" priority="9" operator="equal">
      <formula>"NT"</formula>
    </cfRule>
    <cfRule type="cellIs" dxfId="22" priority="10" operator="equal">
      <formula>"F"</formula>
    </cfRule>
    <cfRule type="cellIs" dxfId="21" priority="11" operator="equal">
      <formula>"Defer"</formula>
    </cfRule>
    <cfRule type="cellIs" dxfId="20" priority="12" operator="equal">
      <formula>"P"</formula>
    </cfRule>
  </conditionalFormatting>
  <conditionalFormatting sqref="J74:J86">
    <cfRule type="cellIs" dxfId="19" priority="1" operator="equal">
      <formula>"建议"</formula>
    </cfRule>
    <cfRule type="cellIs" dxfId="18" priority="2" operator="equal">
      <formula>"高"</formula>
    </cfRule>
    <cfRule type="cellIs" dxfId="17" priority="3" operator="equal">
      <formula>"中"</formula>
    </cfRule>
    <cfRule type="cellIs" dxfId="16" priority="4" operator="equal">
      <formula>"低"</formula>
    </cfRule>
  </conditionalFormatting>
  <dataValidations count="4">
    <dataValidation type="list" allowBlank="1" showInputMessage="1" showErrorMessage="1" error="Date Error!" sqref="D8:D94">
      <formula1>"高,较高,中,较低,低"</formula1>
    </dataValidation>
    <dataValidation type="list" allowBlank="1" showInputMessage="1" showErrorMessage="1" error="Date Error!" sqref="I8:I94">
      <formula1>"P,F,Delay,Defer,Block,NT"</formula1>
    </dataValidation>
    <dataValidation type="list" allowBlank="1" showInputMessage="1" showErrorMessage="1" error="Date Error!" sqref="J8:J94">
      <formula1>"高,中,低,建议"</formula1>
    </dataValidation>
    <dataValidation type="list" allowBlank="1" showInputMessage="1" showErrorMessage="1" error="Date Error!" sqref="M8:M94">
      <formula1>"A,S,M"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I7" sqref="I1:I1048576"/>
    </sheetView>
  </sheetViews>
  <sheetFormatPr defaultRowHeight="13.5" x14ac:dyDescent="0.15"/>
  <cols>
    <col min="1" max="3" width="12.625" customWidth="1"/>
    <col min="4" max="4" width="6.625" customWidth="1"/>
    <col min="5" max="5" width="12.625" customWidth="1"/>
    <col min="6" max="6" width="32.625" customWidth="1"/>
    <col min="7" max="7" width="12.625" customWidth="1"/>
    <col min="8" max="8" width="32.625" customWidth="1"/>
    <col min="9" max="10" width="6.625" customWidth="1"/>
    <col min="11" max="11" width="32.625" customWidth="1"/>
    <col min="12" max="12" width="12.625" customWidth="1"/>
    <col min="13" max="13" width="6.625" customWidth="1"/>
  </cols>
  <sheetData>
    <row r="1" spans="1:13" ht="18.75" x14ac:dyDescent="0.15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x14ac:dyDescent="0.15">
      <c r="A2" s="2" t="s">
        <v>0</v>
      </c>
      <c r="B2" s="42" t="s">
        <v>265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x14ac:dyDescent="0.15">
      <c r="A3" s="2" t="s">
        <v>1</v>
      </c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x14ac:dyDescent="0.15">
      <c r="A4" s="2" t="s">
        <v>2</v>
      </c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5" spans="1:13" x14ac:dyDescent="0.15">
      <c r="A5" s="2" t="s">
        <v>3</v>
      </c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x14ac:dyDescent="0.15">
      <c r="A6" s="2" t="s">
        <v>4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24" x14ac:dyDescent="0.1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3" t="s">
        <v>10</v>
      </c>
      <c r="G7" s="25"/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</row>
    <row r="8" spans="1:13" ht="72" x14ac:dyDescent="0.15">
      <c r="A8" s="3" t="s">
        <v>170</v>
      </c>
      <c r="B8" s="39" t="s">
        <v>171</v>
      </c>
      <c r="C8" s="39" t="s">
        <v>171</v>
      </c>
      <c r="D8" s="1" t="s">
        <v>25</v>
      </c>
      <c r="E8" s="4"/>
      <c r="F8" s="7" t="s">
        <v>172</v>
      </c>
      <c r="G8" s="7"/>
      <c r="H8" s="7" t="s">
        <v>173</v>
      </c>
      <c r="I8" s="62" t="s">
        <v>465</v>
      </c>
      <c r="J8" s="62" t="s">
        <v>25</v>
      </c>
      <c r="K8" s="63" t="s">
        <v>468</v>
      </c>
      <c r="L8" s="64" t="str">
        <f>HYPERLINK("http://rd2.hikvision.com.cn/hikvision/rdweb/WFPMDefect.nsf/0/DE565C432A388CA64825819C001927DA?opendocument","BGA170495948")</f>
        <v>BGA170495948</v>
      </c>
      <c r="M8" s="1"/>
    </row>
    <row r="9" spans="1:13" ht="24" x14ac:dyDescent="0.15">
      <c r="A9" s="3" t="s">
        <v>174</v>
      </c>
      <c r="B9" s="40"/>
      <c r="C9" s="40"/>
      <c r="D9" s="1" t="s">
        <v>25</v>
      </c>
      <c r="E9" s="48" t="s">
        <v>175</v>
      </c>
      <c r="F9" s="7" t="s">
        <v>176</v>
      </c>
      <c r="G9" s="7"/>
      <c r="H9" s="7" t="s">
        <v>177</v>
      </c>
      <c r="I9" s="62" t="s">
        <v>471</v>
      </c>
      <c r="J9" s="62" t="s">
        <v>25</v>
      </c>
      <c r="K9" s="63" t="s">
        <v>472</v>
      </c>
      <c r="L9" s="64" t="str">
        <f>HYPERLINK("http://rd2.hikvision.com.cn/hikvision/rdweb/WFPMDefect.nsf/0/94DF839D914AE1364825819A002BCE1A?opendocument","BGA170490999")</f>
        <v>BGA170490999</v>
      </c>
      <c r="M9" s="1"/>
    </row>
    <row r="10" spans="1:13" ht="84" x14ac:dyDescent="0.15">
      <c r="A10" s="3" t="s">
        <v>178</v>
      </c>
      <c r="B10" s="40"/>
      <c r="C10" s="40"/>
      <c r="D10" s="1" t="s">
        <v>25</v>
      </c>
      <c r="E10" s="34"/>
      <c r="F10" s="36" t="s">
        <v>179</v>
      </c>
      <c r="G10" s="7" t="s">
        <v>180</v>
      </c>
      <c r="H10" s="7" t="s">
        <v>181</v>
      </c>
      <c r="I10" s="62" t="s">
        <v>465</v>
      </c>
      <c r="J10" s="62" t="s">
        <v>25</v>
      </c>
      <c r="K10" s="63" t="s">
        <v>480</v>
      </c>
      <c r="L10" s="64" t="str">
        <f>HYPERLINK("http://rd2.hikvision.com.cn/hikvision/rdweb/WFPMDefect.nsf/0/883FF4CDBE5D5A264825818C0036ECAA?opendocument","BGA170462972")</f>
        <v>BGA170462972</v>
      </c>
      <c r="M10" s="1"/>
    </row>
    <row r="11" spans="1:13" ht="48" x14ac:dyDescent="0.15">
      <c r="A11" s="3" t="s">
        <v>182</v>
      </c>
      <c r="B11" s="40"/>
      <c r="C11" s="40"/>
      <c r="D11" s="1" t="s">
        <v>25</v>
      </c>
      <c r="E11" s="34"/>
      <c r="F11" s="38"/>
      <c r="G11" s="7" t="s">
        <v>183</v>
      </c>
      <c r="H11" s="7" t="s">
        <v>184</v>
      </c>
      <c r="I11" s="62" t="s">
        <v>465</v>
      </c>
      <c r="J11" s="62" t="s">
        <v>22</v>
      </c>
      <c r="K11" s="63" t="s">
        <v>483</v>
      </c>
      <c r="L11" s="64" t="str">
        <f>HYPERLINK("http://rd2.hikvision.com.cn/hikvision/rdweb/WFPMDefect.nsf/0/009A4CB214753EC14825819C000CE9D4?opendocument","BGA170495321")</f>
        <v>BGA170495321</v>
      </c>
      <c r="M11" s="1"/>
    </row>
    <row r="12" spans="1:13" ht="48" x14ac:dyDescent="0.15">
      <c r="A12" s="3" t="s">
        <v>185</v>
      </c>
      <c r="B12" s="40"/>
      <c r="C12" s="40"/>
      <c r="D12" s="1" t="s">
        <v>25</v>
      </c>
      <c r="E12" s="34"/>
      <c r="F12" s="7" t="s">
        <v>186</v>
      </c>
      <c r="G12" s="7"/>
      <c r="H12" s="7" t="s">
        <v>187</v>
      </c>
      <c r="I12" s="62" t="s">
        <v>465</v>
      </c>
      <c r="J12" s="62" t="s">
        <v>22</v>
      </c>
      <c r="K12" s="63" t="s">
        <v>485</v>
      </c>
      <c r="L12" s="64" t="str">
        <f>HYPERLINK("http://rd2.hikvision.com.cn/hikvision/rdweb/WFPMDefect.nsf/0/DA1478EB7469CF39482581950007CB8A?opendocument","BGA170480421")</f>
        <v>BGA170480421</v>
      </c>
      <c r="M12" s="1"/>
    </row>
    <row r="13" spans="1:13" ht="36" x14ac:dyDescent="0.15">
      <c r="A13" s="3" t="s">
        <v>188</v>
      </c>
      <c r="B13" s="40"/>
      <c r="C13" s="40"/>
      <c r="D13" s="1" t="s">
        <v>25</v>
      </c>
      <c r="E13" s="34"/>
      <c r="F13" s="36" t="s">
        <v>179</v>
      </c>
      <c r="G13" s="7" t="s">
        <v>189</v>
      </c>
      <c r="H13" s="7" t="s">
        <v>190</v>
      </c>
      <c r="I13" s="62" t="s">
        <v>465</v>
      </c>
      <c r="J13" s="62" t="s">
        <v>22</v>
      </c>
      <c r="K13" s="63" t="s">
        <v>486</v>
      </c>
      <c r="L13" s="64" t="str">
        <f>HYPERLINK("http://rd2.hikvision.com.cn/hikvision/rdweb/WFPMDefect.nsf/0/7AD7409D9F514CC5482581950007AE4A?opendocument","BGA170480420")</f>
        <v>BGA170480420</v>
      </c>
      <c r="M13" s="1"/>
    </row>
    <row r="14" spans="1:13" ht="96" x14ac:dyDescent="0.15">
      <c r="A14" s="3" t="s">
        <v>191</v>
      </c>
      <c r="B14" s="40"/>
      <c r="C14" s="40"/>
      <c r="D14" s="1" t="s">
        <v>25</v>
      </c>
      <c r="E14" s="34"/>
      <c r="F14" s="38"/>
      <c r="G14" s="7" t="s">
        <v>192</v>
      </c>
      <c r="H14" s="7" t="s">
        <v>181</v>
      </c>
      <c r="I14" s="62" t="s">
        <v>471</v>
      </c>
      <c r="J14" s="62" t="s">
        <v>22</v>
      </c>
      <c r="K14" s="63" t="s">
        <v>487</v>
      </c>
      <c r="L14" s="64" t="str">
        <f>HYPERLINK("http://rd2.hikvision.com.cn/hikvision/rdweb/WFPMDefect.nsf/0/AA78D045E4EA8D5B4825819500074EA2?opendocument","BGA170480372")</f>
        <v>BGA170480372</v>
      </c>
      <c r="M14" s="1"/>
    </row>
    <row r="15" spans="1:13" ht="36" x14ac:dyDescent="0.15">
      <c r="A15" s="3" t="s">
        <v>193</v>
      </c>
      <c r="B15" s="40"/>
      <c r="C15" s="40"/>
      <c r="D15" s="1" t="s">
        <v>25</v>
      </c>
      <c r="E15" s="35"/>
      <c r="F15" s="7" t="s">
        <v>194</v>
      </c>
      <c r="G15" s="7"/>
      <c r="H15" s="7" t="s">
        <v>195</v>
      </c>
      <c r="I15" s="62" t="s">
        <v>492</v>
      </c>
      <c r="J15" s="62" t="s">
        <v>292</v>
      </c>
      <c r="K15" s="63" t="s">
        <v>493</v>
      </c>
      <c r="L15" s="64" t="str">
        <f>HYPERLINK("http://rd2.hikvision.com.cn/hikvision/rdweb/WFPMDefect.nsf/0/AC7B8D6495822DB248258196002E7FA8?opendocument","BGA170483745")</f>
        <v>BGA170483745</v>
      </c>
      <c r="M15" s="1"/>
    </row>
    <row r="16" spans="1:13" ht="48" x14ac:dyDescent="0.15">
      <c r="A16" s="3" t="s">
        <v>196</v>
      </c>
      <c r="B16" s="40"/>
      <c r="C16" s="40"/>
      <c r="D16" s="1" t="s">
        <v>25</v>
      </c>
      <c r="E16" s="4" t="s">
        <v>197</v>
      </c>
      <c r="F16" s="36" t="s">
        <v>198</v>
      </c>
      <c r="G16" s="7"/>
      <c r="H16" s="7" t="s">
        <v>199</v>
      </c>
      <c r="I16" s="62" t="s">
        <v>492</v>
      </c>
      <c r="J16" s="62" t="s">
        <v>292</v>
      </c>
      <c r="K16" s="63" t="s">
        <v>488</v>
      </c>
      <c r="L16" s="64" t="str">
        <f>HYPERLINK("http://rd2.hikvision.com.cn/hikvision/rdweb/WFPMDefect.nsf/0/5CB9F7F5923353174825818C00357AA4?opendocument","BGA170462942")</f>
        <v>BGA170462942</v>
      </c>
      <c r="M16" s="1"/>
    </row>
    <row r="17" spans="1:13" ht="24" x14ac:dyDescent="0.15">
      <c r="A17" s="3" t="s">
        <v>200</v>
      </c>
      <c r="B17" s="40"/>
      <c r="C17" s="40"/>
      <c r="D17" s="1" t="s">
        <v>23</v>
      </c>
      <c r="E17" s="48" t="s">
        <v>201</v>
      </c>
      <c r="F17" s="38"/>
      <c r="G17" s="7"/>
      <c r="H17" s="7" t="s">
        <v>199</v>
      </c>
      <c r="I17" s="13" t="s">
        <v>288</v>
      </c>
      <c r="J17" s="1"/>
      <c r="K17" s="7"/>
      <c r="L17" s="7"/>
      <c r="M17" s="1"/>
    </row>
    <row r="18" spans="1:13" x14ac:dyDescent="0.15">
      <c r="A18" s="3" t="s">
        <v>202</v>
      </c>
      <c r="B18" s="40"/>
      <c r="C18" s="41"/>
      <c r="D18" s="1" t="s">
        <v>22</v>
      </c>
      <c r="E18" s="35"/>
      <c r="F18" s="7" t="s">
        <v>203</v>
      </c>
      <c r="G18" s="7"/>
      <c r="H18" s="7" t="s">
        <v>204</v>
      </c>
      <c r="I18" s="13" t="s">
        <v>288</v>
      </c>
      <c r="J18" s="1"/>
      <c r="K18" s="7"/>
      <c r="L18" s="7"/>
      <c r="M18" s="1"/>
    </row>
    <row r="19" spans="1:13" ht="60" x14ac:dyDescent="0.15">
      <c r="A19" s="3" t="s">
        <v>205</v>
      </c>
      <c r="B19" s="40"/>
      <c r="C19" s="39" t="s">
        <v>206</v>
      </c>
      <c r="D19" s="1" t="s">
        <v>22</v>
      </c>
      <c r="E19" s="48"/>
      <c r="F19" s="7" t="s">
        <v>207</v>
      </c>
      <c r="G19" s="7"/>
      <c r="H19" s="7" t="s">
        <v>208</v>
      </c>
      <c r="I19" s="13" t="s">
        <v>288</v>
      </c>
      <c r="J19" s="1"/>
      <c r="K19" s="7"/>
      <c r="L19" s="7"/>
      <c r="M19" s="1"/>
    </row>
    <row r="20" spans="1:13" ht="24" x14ac:dyDescent="0.15">
      <c r="A20" s="3" t="s">
        <v>209</v>
      </c>
      <c r="B20" s="40"/>
      <c r="C20" s="40"/>
      <c r="D20" s="1" t="s">
        <v>22</v>
      </c>
      <c r="E20" s="34"/>
      <c r="F20" s="7" t="s">
        <v>210</v>
      </c>
      <c r="G20" s="7"/>
      <c r="H20" s="7" t="s">
        <v>211</v>
      </c>
      <c r="I20" s="13" t="s">
        <v>288</v>
      </c>
      <c r="J20" s="1"/>
      <c r="K20" s="7"/>
      <c r="L20" s="7"/>
      <c r="M20" s="1"/>
    </row>
    <row r="21" spans="1:13" ht="36" x14ac:dyDescent="0.15">
      <c r="A21" s="3" t="s">
        <v>212</v>
      </c>
      <c r="B21" s="40"/>
      <c r="C21" s="40"/>
      <c r="D21" s="1" t="s">
        <v>22</v>
      </c>
      <c r="E21" s="35"/>
      <c r="F21" s="7" t="s">
        <v>213</v>
      </c>
      <c r="G21" s="7"/>
      <c r="H21" s="7" t="s">
        <v>214</v>
      </c>
      <c r="I21" s="13" t="s">
        <v>288</v>
      </c>
      <c r="J21" s="1"/>
      <c r="K21" s="7"/>
      <c r="L21" s="7"/>
      <c r="M21" s="1"/>
    </row>
    <row r="22" spans="1:13" ht="24" x14ac:dyDescent="0.15">
      <c r="A22" s="3" t="s">
        <v>215</v>
      </c>
      <c r="B22" s="40"/>
      <c r="C22" s="40"/>
      <c r="D22" s="1" t="s">
        <v>22</v>
      </c>
      <c r="E22" s="4" t="s">
        <v>216</v>
      </c>
      <c r="F22" s="7" t="s">
        <v>217</v>
      </c>
      <c r="G22" s="7"/>
      <c r="H22" s="7" t="s">
        <v>218</v>
      </c>
      <c r="I22" s="13" t="s">
        <v>288</v>
      </c>
      <c r="J22" s="1"/>
      <c r="K22" s="7"/>
      <c r="L22" s="7"/>
      <c r="M22" s="1"/>
    </row>
    <row r="23" spans="1:13" ht="36" x14ac:dyDescent="0.15">
      <c r="A23" s="3" t="s">
        <v>219</v>
      </c>
      <c r="B23" s="40"/>
      <c r="C23" s="40"/>
      <c r="D23" s="1" t="s">
        <v>25</v>
      </c>
      <c r="E23" s="48"/>
      <c r="F23" s="7" t="s">
        <v>220</v>
      </c>
      <c r="G23" s="7"/>
      <c r="H23" s="7" t="s">
        <v>221</v>
      </c>
      <c r="I23" s="13" t="s">
        <v>288</v>
      </c>
      <c r="J23" s="1"/>
      <c r="K23" s="7"/>
      <c r="L23" s="7"/>
      <c r="M23" s="1"/>
    </row>
    <row r="24" spans="1:13" ht="48" x14ac:dyDescent="0.15">
      <c r="A24" s="3" t="s">
        <v>222</v>
      </c>
      <c r="B24" s="40"/>
      <c r="C24" s="41"/>
      <c r="D24" s="1" t="s">
        <v>25</v>
      </c>
      <c r="E24" s="34"/>
      <c r="F24" s="7" t="s">
        <v>223</v>
      </c>
      <c r="G24" s="7"/>
      <c r="H24" s="7" t="s">
        <v>221</v>
      </c>
      <c r="I24" s="13" t="s">
        <v>288</v>
      </c>
      <c r="J24" s="1"/>
      <c r="K24" s="7"/>
      <c r="L24" s="7"/>
      <c r="M24" s="1"/>
    </row>
    <row r="25" spans="1:13" ht="24" x14ac:dyDescent="0.15">
      <c r="A25" s="3" t="s">
        <v>224</v>
      </c>
      <c r="B25" s="39" t="s">
        <v>225</v>
      </c>
      <c r="C25" s="39" t="s">
        <v>225</v>
      </c>
      <c r="D25" s="1" t="s">
        <v>23</v>
      </c>
      <c r="E25" s="48" t="s">
        <v>226</v>
      </c>
      <c r="F25" s="7" t="s">
        <v>227</v>
      </c>
      <c r="G25" s="7"/>
      <c r="H25" s="7" t="s">
        <v>228</v>
      </c>
      <c r="I25" s="1" t="s">
        <v>288</v>
      </c>
      <c r="J25" s="1"/>
      <c r="K25" s="7"/>
      <c r="L25" s="7"/>
      <c r="M25" s="1"/>
    </row>
    <row r="26" spans="1:13" ht="60" x14ac:dyDescent="0.15">
      <c r="A26" s="3" t="s">
        <v>229</v>
      </c>
      <c r="B26" s="40"/>
      <c r="C26" s="40"/>
      <c r="D26" s="1" t="s">
        <v>23</v>
      </c>
      <c r="E26" s="34"/>
      <c r="F26" s="7" t="s">
        <v>230</v>
      </c>
      <c r="G26" s="7"/>
      <c r="H26" s="7" t="s">
        <v>231</v>
      </c>
      <c r="I26" s="13" t="s">
        <v>288</v>
      </c>
      <c r="J26" s="1"/>
      <c r="K26" s="7"/>
      <c r="L26" s="7"/>
      <c r="M26" s="1"/>
    </row>
    <row r="27" spans="1:13" ht="36" x14ac:dyDescent="0.15">
      <c r="A27" s="3" t="s">
        <v>232</v>
      </c>
      <c r="B27" s="40"/>
      <c r="C27" s="40"/>
      <c r="D27" s="1" t="s">
        <v>25</v>
      </c>
      <c r="E27" s="34"/>
      <c r="F27" s="7" t="s">
        <v>233</v>
      </c>
      <c r="G27" s="7"/>
      <c r="H27" s="7" t="s">
        <v>234</v>
      </c>
      <c r="I27" s="13" t="s">
        <v>288</v>
      </c>
      <c r="J27" s="1"/>
      <c r="K27" s="7"/>
      <c r="L27" s="7"/>
      <c r="M27" s="1"/>
    </row>
    <row r="28" spans="1:13" ht="36" x14ac:dyDescent="0.15">
      <c r="A28" s="3" t="s">
        <v>235</v>
      </c>
      <c r="B28" s="40"/>
      <c r="C28" s="40"/>
      <c r="D28" s="1" t="s">
        <v>25</v>
      </c>
      <c r="E28" s="35"/>
      <c r="F28" s="7" t="s">
        <v>236</v>
      </c>
      <c r="G28" s="7"/>
      <c r="H28" s="7" t="s">
        <v>237</v>
      </c>
      <c r="I28" s="13" t="s">
        <v>288</v>
      </c>
      <c r="J28" s="1"/>
      <c r="K28" s="7"/>
      <c r="L28" s="7"/>
      <c r="M28" s="1"/>
    </row>
    <row r="29" spans="1:13" ht="24" x14ac:dyDescent="0.15">
      <c r="A29" s="3" t="s">
        <v>238</v>
      </c>
      <c r="B29" s="40"/>
      <c r="C29" s="40"/>
      <c r="D29" s="1" t="s">
        <v>23</v>
      </c>
      <c r="E29" s="48" t="s">
        <v>239</v>
      </c>
      <c r="F29" s="7" t="s">
        <v>227</v>
      </c>
      <c r="G29" s="7"/>
      <c r="H29" s="7" t="s">
        <v>240</v>
      </c>
      <c r="I29" s="13" t="s">
        <v>288</v>
      </c>
      <c r="J29" s="1"/>
      <c r="K29" s="7"/>
      <c r="L29" s="7"/>
      <c r="M29" s="1"/>
    </row>
    <row r="30" spans="1:13" ht="60" x14ac:dyDescent="0.15">
      <c r="A30" s="3" t="s">
        <v>241</v>
      </c>
      <c r="B30" s="40"/>
      <c r="C30" s="40"/>
      <c r="D30" s="1" t="s">
        <v>23</v>
      </c>
      <c r="E30" s="34"/>
      <c r="F30" s="7" t="s">
        <v>230</v>
      </c>
      <c r="G30" s="7"/>
      <c r="H30" s="7" t="s">
        <v>231</v>
      </c>
      <c r="I30" s="13" t="s">
        <v>288</v>
      </c>
      <c r="J30" s="1"/>
      <c r="K30" s="7"/>
      <c r="L30" s="7"/>
      <c r="M30" s="1"/>
    </row>
    <row r="31" spans="1:13" ht="24" x14ac:dyDescent="0.15">
      <c r="A31" s="3" t="s">
        <v>242</v>
      </c>
      <c r="B31" s="40"/>
      <c r="C31" s="40"/>
      <c r="D31" s="1" t="s">
        <v>25</v>
      </c>
      <c r="E31" s="34"/>
      <c r="F31" s="7" t="s">
        <v>243</v>
      </c>
      <c r="G31" s="7"/>
      <c r="H31" s="7" t="s">
        <v>244</v>
      </c>
      <c r="I31" s="13" t="s">
        <v>288</v>
      </c>
      <c r="J31" s="1"/>
      <c r="K31" s="7"/>
      <c r="L31" s="7"/>
      <c r="M31" s="1"/>
    </row>
    <row r="32" spans="1:13" ht="24" x14ac:dyDescent="0.15">
      <c r="A32" s="3" t="s">
        <v>245</v>
      </c>
      <c r="B32" s="40"/>
      <c r="C32" s="40"/>
      <c r="D32" s="1" t="s">
        <v>25</v>
      </c>
      <c r="E32" s="35"/>
      <c r="F32" s="7" t="s">
        <v>246</v>
      </c>
      <c r="G32" s="7"/>
      <c r="H32" s="7" t="s">
        <v>247</v>
      </c>
      <c r="I32" s="13" t="s">
        <v>288</v>
      </c>
      <c r="J32" s="1"/>
      <c r="K32" s="7"/>
      <c r="L32" s="7"/>
      <c r="M32" s="1"/>
    </row>
    <row r="33" spans="1:13" ht="24" x14ac:dyDescent="0.15">
      <c r="A33" s="3" t="s">
        <v>248</v>
      </c>
      <c r="B33" s="41"/>
      <c r="C33" s="41"/>
      <c r="D33" s="1" t="s">
        <v>25</v>
      </c>
      <c r="E33" s="4" t="s">
        <v>249</v>
      </c>
      <c r="F33" s="7" t="s">
        <v>227</v>
      </c>
      <c r="G33" s="7"/>
      <c r="H33" s="7" t="s">
        <v>250</v>
      </c>
      <c r="I33" s="13" t="s">
        <v>288</v>
      </c>
      <c r="J33" s="1"/>
      <c r="K33" s="7"/>
      <c r="L33" s="7"/>
      <c r="M33" s="1"/>
    </row>
    <row r="34" spans="1:13" x14ac:dyDescent="0.15">
      <c r="A34" s="3" t="s">
        <v>251</v>
      </c>
      <c r="B34" s="39" t="s">
        <v>252</v>
      </c>
      <c r="C34" s="39" t="s">
        <v>167</v>
      </c>
      <c r="D34" s="1" t="s">
        <v>23</v>
      </c>
      <c r="E34" s="48" t="s">
        <v>253</v>
      </c>
      <c r="F34" s="7" t="s">
        <v>254</v>
      </c>
      <c r="G34" s="7"/>
      <c r="H34" s="7" t="s">
        <v>255</v>
      </c>
      <c r="I34" s="13" t="s">
        <v>288</v>
      </c>
      <c r="J34" s="1"/>
      <c r="K34" s="7"/>
      <c r="L34" s="7"/>
      <c r="M34" s="1"/>
    </row>
    <row r="35" spans="1:13" x14ac:dyDescent="0.15">
      <c r="A35" s="3" t="s">
        <v>256</v>
      </c>
      <c r="B35" s="40"/>
      <c r="C35" s="41"/>
      <c r="D35" s="1" t="s">
        <v>23</v>
      </c>
      <c r="E35" s="35"/>
      <c r="F35" s="7" t="s">
        <v>257</v>
      </c>
      <c r="G35" s="7"/>
      <c r="H35" s="7" t="s">
        <v>258</v>
      </c>
      <c r="I35" s="13" t="s">
        <v>288</v>
      </c>
      <c r="J35" s="1"/>
      <c r="K35" s="7"/>
      <c r="L35" s="7"/>
      <c r="M35" s="1"/>
    </row>
    <row r="36" spans="1:13" ht="24" x14ac:dyDescent="0.15">
      <c r="A36" s="3" t="s">
        <v>259</v>
      </c>
      <c r="B36" s="40"/>
      <c r="C36" s="39" t="s">
        <v>168</v>
      </c>
      <c r="D36" s="1" t="s">
        <v>23</v>
      </c>
      <c r="E36" s="48" t="s">
        <v>260</v>
      </c>
      <c r="F36" s="7" t="s">
        <v>261</v>
      </c>
      <c r="G36" s="7"/>
      <c r="H36" s="7" t="s">
        <v>250</v>
      </c>
      <c r="I36" s="13" t="s">
        <v>288</v>
      </c>
      <c r="J36" s="1"/>
      <c r="K36" s="7"/>
      <c r="L36" s="7"/>
      <c r="M36" s="1"/>
    </row>
    <row r="37" spans="1:13" x14ac:dyDescent="0.15">
      <c r="A37" s="3" t="s">
        <v>262</v>
      </c>
      <c r="B37" s="41"/>
      <c r="C37" s="41"/>
      <c r="D37" s="1" t="s">
        <v>23</v>
      </c>
      <c r="E37" s="35"/>
      <c r="F37" s="7" t="s">
        <v>263</v>
      </c>
      <c r="G37" s="7"/>
      <c r="H37" s="7" t="s">
        <v>264</v>
      </c>
      <c r="I37" s="13" t="s">
        <v>288</v>
      </c>
      <c r="J37" s="1"/>
      <c r="K37" s="7"/>
      <c r="L37" s="7"/>
      <c r="M37" s="1"/>
    </row>
    <row r="38" spans="1:13" ht="24" customHeight="1" x14ac:dyDescent="0.15">
      <c r="A38" s="3" t="s">
        <v>224</v>
      </c>
      <c r="B38" s="39" t="s">
        <v>266</v>
      </c>
      <c r="C38" s="39" t="s">
        <v>266</v>
      </c>
      <c r="D38" s="1" t="s">
        <v>25</v>
      </c>
      <c r="E38" s="48" t="s">
        <v>9</v>
      </c>
      <c r="F38" s="36" t="s">
        <v>267</v>
      </c>
      <c r="G38" s="7" t="s">
        <v>268</v>
      </c>
      <c r="H38" s="7" t="s">
        <v>269</v>
      </c>
      <c r="I38" s="1" t="s">
        <v>288</v>
      </c>
      <c r="J38" s="1"/>
      <c r="K38" s="7"/>
      <c r="L38" s="7"/>
      <c r="M38" s="1"/>
    </row>
    <row r="39" spans="1:13" ht="24" customHeight="1" x14ac:dyDescent="0.15">
      <c r="A39" s="3" t="s">
        <v>229</v>
      </c>
      <c r="B39" s="40"/>
      <c r="C39" s="40"/>
      <c r="D39" s="1" t="s">
        <v>25</v>
      </c>
      <c r="E39" s="34"/>
      <c r="F39" s="37"/>
      <c r="G39" s="7" t="s">
        <v>270</v>
      </c>
      <c r="H39" s="7" t="s">
        <v>269</v>
      </c>
      <c r="I39" s="13" t="s">
        <v>288</v>
      </c>
      <c r="J39" s="1"/>
      <c r="K39" s="7"/>
      <c r="L39" s="7"/>
      <c r="M39" s="1"/>
    </row>
    <row r="40" spans="1:13" ht="24" customHeight="1" x14ac:dyDescent="0.15">
      <c r="A40" s="3" t="s">
        <v>232</v>
      </c>
      <c r="B40" s="40"/>
      <c r="C40" s="40"/>
      <c r="D40" s="1" t="s">
        <v>25</v>
      </c>
      <c r="E40" s="34"/>
      <c r="F40" s="37"/>
      <c r="G40" s="7" t="s">
        <v>271</v>
      </c>
      <c r="H40" s="7" t="s">
        <v>269</v>
      </c>
      <c r="I40" s="13" t="s">
        <v>288</v>
      </c>
      <c r="J40" s="1"/>
      <c r="K40" s="7"/>
      <c r="L40" s="7"/>
      <c r="M40" s="1"/>
    </row>
    <row r="41" spans="1:13" ht="24" customHeight="1" x14ac:dyDescent="0.15">
      <c r="A41" s="3" t="s">
        <v>235</v>
      </c>
      <c r="B41" s="40"/>
      <c r="C41" s="40"/>
      <c r="D41" s="1" t="s">
        <v>25</v>
      </c>
      <c r="E41" s="34"/>
      <c r="F41" s="37"/>
      <c r="G41" s="7" t="s">
        <v>272</v>
      </c>
      <c r="H41" s="7" t="s">
        <v>269</v>
      </c>
      <c r="I41" s="13" t="s">
        <v>288</v>
      </c>
      <c r="J41" s="1"/>
      <c r="K41" s="7"/>
      <c r="L41" s="7"/>
      <c r="M41" s="1"/>
    </row>
    <row r="42" spans="1:13" ht="24" customHeight="1" x14ac:dyDescent="0.15">
      <c r="A42" s="3" t="s">
        <v>238</v>
      </c>
      <c r="B42" s="40"/>
      <c r="C42" s="40"/>
      <c r="D42" s="1" t="s">
        <v>25</v>
      </c>
      <c r="E42" s="34"/>
      <c r="F42" s="37"/>
      <c r="G42" s="7" t="s">
        <v>169</v>
      </c>
      <c r="H42" s="7" t="s">
        <v>269</v>
      </c>
      <c r="I42" s="13" t="s">
        <v>288</v>
      </c>
      <c r="J42" s="1"/>
      <c r="K42" s="7"/>
      <c r="L42" s="7"/>
      <c r="M42" s="1"/>
    </row>
    <row r="43" spans="1:13" ht="24" customHeight="1" x14ac:dyDescent="0.15">
      <c r="A43" s="3" t="s">
        <v>241</v>
      </c>
      <c r="B43" s="40"/>
      <c r="C43" s="40"/>
      <c r="D43" s="1" t="s">
        <v>25</v>
      </c>
      <c r="E43" s="34"/>
      <c r="F43" s="37"/>
      <c r="G43" s="7" t="s">
        <v>273</v>
      </c>
      <c r="H43" s="7" t="s">
        <v>269</v>
      </c>
      <c r="I43" s="13" t="s">
        <v>288</v>
      </c>
      <c r="J43" s="1"/>
      <c r="K43" s="7"/>
      <c r="L43" s="7"/>
      <c r="M43" s="1"/>
    </row>
    <row r="44" spans="1:13" ht="24" customHeight="1" x14ac:dyDescent="0.15">
      <c r="A44" s="3" t="s">
        <v>242</v>
      </c>
      <c r="B44" s="41"/>
      <c r="C44" s="41"/>
      <c r="D44" s="1" t="s">
        <v>25</v>
      </c>
      <c r="E44" s="35"/>
      <c r="F44" s="38"/>
      <c r="G44" s="7" t="s">
        <v>274</v>
      </c>
      <c r="H44" s="7" t="s">
        <v>269</v>
      </c>
      <c r="I44" s="13" t="s">
        <v>288</v>
      </c>
      <c r="J44" s="1"/>
      <c r="K44" s="7"/>
      <c r="L44" s="7"/>
      <c r="M44" s="1"/>
    </row>
  </sheetData>
  <mergeCells count="30">
    <mergeCell ref="B38:B44"/>
    <mergeCell ref="C38:C44"/>
    <mergeCell ref="E38:E44"/>
    <mergeCell ref="F38:F44"/>
    <mergeCell ref="E29:E32"/>
    <mergeCell ref="B25:B33"/>
    <mergeCell ref="C25:C33"/>
    <mergeCell ref="E25:E28"/>
    <mergeCell ref="C34:C35"/>
    <mergeCell ref="E34:E35"/>
    <mergeCell ref="B34:B37"/>
    <mergeCell ref="C36:C37"/>
    <mergeCell ref="E36:E37"/>
    <mergeCell ref="B6:M6"/>
    <mergeCell ref="B8:B24"/>
    <mergeCell ref="F16:F17"/>
    <mergeCell ref="C8:C18"/>
    <mergeCell ref="E17:E18"/>
    <mergeCell ref="E19:E21"/>
    <mergeCell ref="F10:F11"/>
    <mergeCell ref="F13:F14"/>
    <mergeCell ref="C19:C24"/>
    <mergeCell ref="A1:M1"/>
    <mergeCell ref="B2:M2"/>
    <mergeCell ref="B3:M3"/>
    <mergeCell ref="B4:M4"/>
    <mergeCell ref="B5:M5"/>
    <mergeCell ref="E23:E24"/>
    <mergeCell ref="F7:G7"/>
    <mergeCell ref="E9:E15"/>
  </mergeCells>
  <phoneticPr fontId="1" type="noConversion"/>
  <conditionalFormatting sqref="I1:I1048576">
    <cfRule type="cellIs" dxfId="15" priority="2" operator="equal">
      <formula>"Block"</formula>
    </cfRule>
    <cfRule type="cellIs" dxfId="14" priority="4" operator="equal">
      <formula>"Delay"</formula>
    </cfRule>
    <cfRule type="cellIs" dxfId="13" priority="5" operator="equal">
      <formula>"NT"</formula>
    </cfRule>
    <cfRule type="cellIs" dxfId="12" priority="6" operator="equal">
      <formula>"F"</formula>
    </cfRule>
    <cfRule type="cellIs" dxfId="11" priority="7" operator="equal">
      <formula>"Defer"</formula>
    </cfRule>
    <cfRule type="cellIs" dxfId="10" priority="8" operator="equal">
      <formula>"P"</formula>
    </cfRule>
  </conditionalFormatting>
  <conditionalFormatting sqref="J1:J1048576">
    <cfRule type="cellIs" dxfId="9" priority="1" operator="equal">
      <formula>"建议"</formula>
    </cfRule>
    <cfRule type="cellIs" dxfId="8" priority="3" operator="equal">
      <formula>"高"</formula>
    </cfRule>
    <cfRule type="cellIs" dxfId="7" priority="9" operator="equal">
      <formula>"中"</formula>
    </cfRule>
    <cfRule type="cellIs" dxfId="6" priority="10" operator="equal">
      <formula>"低"</formula>
    </cfRule>
  </conditionalFormatting>
  <dataValidations count="4">
    <dataValidation type="list" allowBlank="1" showInputMessage="1" showErrorMessage="1" error="Date Error!" sqref="D8:D44">
      <formula1>"高,较高,中,较低,低"</formula1>
    </dataValidation>
    <dataValidation type="list" allowBlank="1" showInputMessage="1" showErrorMessage="1" error="Date Error!" sqref="I8:I44">
      <formula1>"P,F,Delay,Defer,Block,NT"</formula1>
    </dataValidation>
    <dataValidation type="list" allowBlank="1" showInputMessage="1" showErrorMessage="1" error="Date Error!" sqref="J8:J44">
      <formula1>"高,中,低,建议"</formula1>
    </dataValidation>
    <dataValidation type="list" allowBlank="1" showInputMessage="1" showErrorMessage="1" error="Date Error!" sqref="M8:M44">
      <formula1>"A,S,M"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测试记录总体说明</vt:lpstr>
      <vt:lpstr>路由转发</vt:lpstr>
      <vt:lpstr>WIFI</vt:lpstr>
      <vt:lpstr>平台交互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CN=姜舒/O=HIKVISION</dc:creator>
  <cp:lastModifiedBy>CN=姜舒/O=HIKVISION</cp:lastModifiedBy>
  <cp:lastPrinted>2017-09-01T11:41:15Z</cp:lastPrinted>
  <dcterms:created xsi:type="dcterms:W3CDTF">2017-05-09T03:40:00Z</dcterms:created>
  <dcterms:modified xsi:type="dcterms:W3CDTF">2017-09-15T12:25:12Z</dcterms:modified>
</cp:coreProperties>
</file>