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jiangshu\Desktop\"/>
    </mc:Choice>
  </mc:AlternateContent>
  <bookViews>
    <workbookView xWindow="0" yWindow="0" windowWidth="14805" windowHeight="9945"/>
  </bookViews>
  <sheets>
    <sheet name="总体说明" sheetId="4" r:id="rId1"/>
    <sheet name="缺陷汇总" sheetId="2" r:id="rId2"/>
    <sheet name="数据分析" sheetId="3" r:id="rId3"/>
    <sheet name="萤石设备接入" sheetId="5" r:id="rId4"/>
  </sheets>
  <definedNames>
    <definedName name="_xlnm._FilterDatabase" localSheetId="1" hidden="1">缺陷汇总!$D$1:$D$65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2" l="1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<sst xmlns="http://schemas.openxmlformats.org/spreadsheetml/2006/main" count="508" uniqueCount="289">
  <si>
    <t>项目名称</t>
  </si>
  <si>
    <t>项目总体测试策略</t>
  </si>
  <si>
    <t>SVN路径</t>
  </si>
  <si>
    <t>测试版本</t>
  </si>
  <si>
    <t>测试时间</t>
  </si>
  <si>
    <t>测试环境</t>
  </si>
  <si>
    <t>测试人员</t>
  </si>
  <si>
    <t>测试任务</t>
  </si>
  <si>
    <t>测试概述</t>
  </si>
  <si>
    <t>测试执行率说明</t>
  </si>
  <si>
    <t>本轮测试执行率说明</t>
  </si>
  <si>
    <t>缺陷汇总</t>
  </si>
  <si>
    <t>NO.#</t>
  </si>
  <si>
    <t>测试模块</t>
  </si>
  <si>
    <t>缺陷标题</t>
  </si>
  <si>
    <t>P/F/Delay/Defer</t>
  </si>
  <si>
    <t>缺陷严重级</t>
  </si>
  <si>
    <t>出现概率</t>
  </si>
  <si>
    <t>缺陷描述</t>
  </si>
  <si>
    <t>缺陷单号</t>
  </si>
  <si>
    <t>备注</t>
  </si>
  <si>
    <t>F</t>
  </si>
  <si>
    <t>Defer</t>
  </si>
  <si>
    <t>Delay</t>
  </si>
  <si>
    <t>Pass</t>
  </si>
  <si>
    <t>F(高)</t>
  </si>
  <si>
    <t>F(中)</t>
  </si>
  <si>
    <t>F(低)</t>
  </si>
  <si>
    <t>NT</t>
  </si>
  <si>
    <t>NP</t>
  </si>
  <si>
    <t>Block</t>
  </si>
  <si>
    <t>测试轮次</t>
  </si>
  <si>
    <t>Build 1</t>
  </si>
  <si>
    <t>管理维护</t>
    <phoneticPr fontId="7" type="noConversion"/>
  </si>
  <si>
    <t>路由转发</t>
    <phoneticPr fontId="7" type="noConversion"/>
  </si>
  <si>
    <t>WIFI</t>
    <phoneticPr fontId="7" type="noConversion"/>
  </si>
  <si>
    <t>WAN</t>
    <phoneticPr fontId="7" type="noConversion"/>
  </si>
  <si>
    <t>LAN</t>
    <phoneticPr fontId="7" type="noConversion"/>
  </si>
  <si>
    <t>接口外观</t>
    <phoneticPr fontId="7" type="noConversion"/>
  </si>
  <si>
    <t>截止本轮总体测试执行率说明</t>
    <phoneticPr fontId="7" type="noConversion"/>
  </si>
  <si>
    <t>Build 2</t>
    <phoneticPr fontId="1" type="noConversion"/>
  </si>
  <si>
    <t>姜舒</t>
  </si>
  <si>
    <t>Build 3</t>
    <phoneticPr fontId="1" type="noConversion"/>
  </si>
  <si>
    <t>Build 4</t>
    <phoneticPr fontId="1" type="noConversion"/>
  </si>
  <si>
    <t>性能稳定性</t>
    <phoneticPr fontId="7" type="noConversion"/>
  </si>
  <si>
    <t>W3高端家庭商用出口路由开发</t>
    <phoneticPr fontId="1" type="noConversion"/>
  </si>
  <si>
    <t>产品用例集为3201；本项目计划用例集为3201；
W3新产品提测项目，全面验证W3的功能；性能和稳定性等整机提供后再进行测试。</t>
    <phoneticPr fontId="7" type="noConversion"/>
  </si>
  <si>
    <t>温作炎</t>
    <phoneticPr fontId="1" type="noConversion"/>
  </si>
  <si>
    <t>沈扬</t>
    <phoneticPr fontId="1" type="noConversion"/>
  </si>
  <si>
    <t>兼容性</t>
    <phoneticPr fontId="7" type="noConversion"/>
  </si>
  <si>
    <t>移动客户端</t>
    <phoneticPr fontId="7" type="noConversion"/>
  </si>
  <si>
    <t>平台交互</t>
    <phoneticPr fontId="7" type="noConversion"/>
  </si>
  <si>
    <t>本地web</t>
    <phoneticPr fontId="7" type="noConversion"/>
  </si>
  <si>
    <t>H5</t>
    <phoneticPr fontId="7" type="noConversion"/>
  </si>
  <si>
    <t>网关安全</t>
    <phoneticPr fontId="7" type="noConversion"/>
  </si>
  <si>
    <t>备注说明：全面测试模块（测试执行率大致在90%以上）用绿色标记；部分测试模块（测试执行率大致在30%~90%之间）用黄色标记；基本未测试模块（测试执行率大致在30%以下）用红色标记。</t>
    <phoneticPr fontId="1" type="noConversion"/>
  </si>
  <si>
    <t xml:space="preserve"> https://192.0.0.240/PJ05D2017050802</t>
    <phoneticPr fontId="1" type="noConversion"/>
  </si>
  <si>
    <t>无线连接</t>
  </si>
  <si>
    <t>中</t>
  </si>
  <si>
    <t>容易</t>
  </si>
  <si>
    <t>防蹭网模式开启，终端连接wifi时不支持wps</t>
  </si>
  <si>
    <t>低</t>
  </si>
  <si>
    <t>问题：_x000D_
1.防蹭网模式开启，终端连接wifi时不支持wps_x000D_
2.防蹭网关闭时可以wps_x000D_
补充：_x000D_
1.试了四次问题一样，不排除网络环境的干扰</t>
  </si>
  <si>
    <t>Web控件</t>
  </si>
  <si>
    <t>移动H5</t>
  </si>
  <si>
    <t>【H5】设备恢复出厂，手机连接wifi后自动弹出的欢迎页显示不正确</t>
  </si>
  <si>
    <t>问题：,1.设备恢复出厂，手机连接wifi后自动弹出的欢迎页显示不正确,2.只显示一个角落，标题为登录，没有按钮可以操作,补充：,1.用两个ios手机连接均有这个问题,2.安卓的oppo手机跳转正常，显示欢迎页，但跳转成功前有一瞬间显示web的界面</t>
  </si>
  <si>
    <t>一般</t>
  </si>
  <si>
    <t>建议</t>
  </si>
  <si>
    <t>[web]偶现升级失败后,没有远程升级按钮</t>
  </si>
  <si>
    <t>问题：_x000D_
1.web页提示升级失败以后,远程升级按钮消失_x000D_
补充:_x000D_
1.经廖工排查,当时W3没有从平台上获取到升级信息_x000D_
2.当时W3在test2平台,另一台在test2上的设备可以正常升级_x000D_
3.串口排查时间为19.00左右</t>
  </si>
  <si>
    <t>接口外观</t>
  </si>
  <si>
    <t>插入电源时偶现冒火花</t>
  </si>
  <si>
    <t>问题：_x000D_
1.插入电源时偶现冒火花</t>
  </si>
  <si>
    <t>管理维护</t>
  </si>
  <si>
    <t>[web]检测上网方式,WAN口插好的情况下偶现提示WAN口未连接,点击重新检测后恢复正常</t>
  </si>
  <si>
    <t>难</t>
  </si>
  <si>
    <t>前置条件:WAN口已连接_x000D_
问题：_x000D_
1.打开上网设置,提示正在检测上网方式,之后提示WAN口未连接,重新检测后恢复正常_x000D_
补充:_x000D_
1.由于在家测试没有串口日志</t>
  </si>
  <si>
    <t>[web]PPOE拨号上网偶现提示出现英文提示</t>
  </si>
  <si>
    <t xml:space="preserve">问题：_x000D_
1.偶现PPOE拨号上网,提示语出现英文_x000D_
</t>
  </si>
  <si>
    <t>移动客户端</t>
  </si>
  <si>
    <t>出现一次上电后设备未启动成功</t>
  </si>
  <si>
    <t>问题：_x000D_
1.出现一次上电后设备未启动成功_x000D_
2.LAN口PC获取不到地址，串口没反应，见日志，先是没启动成功，重启后恢复_x000D_
补充：_x000D_
1.重新上电恢复</t>
  </si>
  <si>
    <t>外网连接</t>
  </si>
  <si>
    <t>串口支持echo和sed命令,应该屏蔽</t>
  </si>
  <si>
    <t>问题：_x000D_
1.串口支持echo和sed命令,根据安全组要求需要禁用此命令</t>
  </si>
  <si>
    <t>[web]联网状态修改本机的设备名称后,在上网设置中MAC地址下拉框仍为修改前的名称</t>
  </si>
  <si>
    <t xml:space="preserve">操作步骤:_x000D_
1.联网状态,修改本机的设备名称_x000D_
2.打开上网设置的MAC地址下拉框_x000D_
问题：_x000D_
1.MAC地址下拉框中显示的仍然为修改前的名称_x000D_
</t>
  </si>
  <si>
    <t>lan-&gt;wan 打流mtu非1500都会有问题</t>
  </si>
  <si>
    <t xml:space="preserve">问题：_x000D_
1.lan-&gt;wan打流 mtu非1500打流性能下降明显_x000D_
</t>
  </si>
  <si>
    <t>手机无线连接失败,一段时间后又重新连接成功</t>
  </si>
  <si>
    <t xml:space="preserve">操作步骤:_x000D_
1.手机断开网络之后重新连接,连接失败,当时5G信道为40_x000D_
2.修改W3信道为157后连接成功_x000D_
3.切回40信道,手机又连接成功,问题：_x000D_
1.无线连接在5G信道为40时偶现无法连接的情况,同时2.4G也无法连接_x000D_
</t>
  </si>
  <si>
    <t>设备提供的能力集文件有问题，部署到平台后移动客户端展示不正确</t>
  </si>
  <si>
    <t>问题：_x000D_
1.能力集有问题_x000D_
补充:_x000D_
1.安卓客户端设备详情进不去_x000D_
2.IOS客户端更多设置,商家私有wifi视频封面等功能无效</t>
  </si>
  <si>
    <t>双频合一开启时，手机连接wifi，工作频段在2.4G和5G之间切换，不稳定</t>
  </si>
  <si>
    <t>问题：_x000D_
1.双频合一开启时，手机连接wifi，工作频段在2.4G和5G之间切换，不稳定_x000D_
2.见附件日志，搜索关键字6c:5c:14:1b:5f:c8，在15:07以后 _x000D_
补充：_x000D_
1.此时只有另一个ios手机连接着wifi</t>
  </si>
  <si>
    <t>Issue_001</t>
    <phoneticPr fontId="1" type="noConversion"/>
  </si>
  <si>
    <t>Issue_002</t>
  </si>
  <si>
    <t>Issue_003</t>
  </si>
  <si>
    <t>Issue_004</t>
  </si>
  <si>
    <t>Issue_005</t>
  </si>
  <si>
    <t>Issue_006</t>
  </si>
  <si>
    <t>Issue_007</t>
  </si>
  <si>
    <t>Issue_008</t>
  </si>
  <si>
    <t>Issue_009</t>
  </si>
  <si>
    <t>Issue_010</t>
  </si>
  <si>
    <t>Issue_011</t>
  </si>
  <si>
    <t>Issue_012</t>
  </si>
  <si>
    <t>Issue_013</t>
  </si>
  <si>
    <t>Issue_014</t>
  </si>
  <si>
    <t>Issue_015</t>
  </si>
  <si>
    <t>Issue_016</t>
  </si>
  <si>
    <t>Issue_017</t>
  </si>
  <si>
    <t>Issue_018</t>
  </si>
  <si>
    <t>Issue_019</t>
  </si>
  <si>
    <t>Issue_020</t>
  </si>
  <si>
    <t>Issue_021</t>
  </si>
  <si>
    <t>Issue_022</t>
  </si>
  <si>
    <t>Issue_023</t>
  </si>
  <si>
    <t>Issue_024</t>
  </si>
  <si>
    <t>Issue_025</t>
  </si>
  <si>
    <t>Issue_026</t>
  </si>
  <si>
    <t>Issue_027</t>
  </si>
  <si>
    <t>Issue_028</t>
  </si>
  <si>
    <t>Issue_029</t>
  </si>
  <si>
    <t>Issue_030</t>
  </si>
  <si>
    <t>Issue_031</t>
  </si>
  <si>
    <t>Issue_032</t>
  </si>
  <si>
    <t>Issue_033</t>
  </si>
  <si>
    <t>Issue_034</t>
  </si>
  <si>
    <t>Issue_035</t>
  </si>
  <si>
    <t>Issue_036</t>
  </si>
  <si>
    <t>Issue_037</t>
  </si>
  <si>
    <t>Issue_038</t>
  </si>
  <si>
    <t>Issue_039</t>
  </si>
  <si>
    <t>Issue_040</t>
  </si>
  <si>
    <t>Issue_041</t>
  </si>
  <si>
    <t>Issue_042</t>
  </si>
  <si>
    <t>Issue_043</t>
  </si>
  <si>
    <t>Issue_044</t>
  </si>
  <si>
    <t>Issue_045</t>
  </si>
  <si>
    <t>Issue_046</t>
  </si>
  <si>
    <t>Issue_047</t>
  </si>
  <si>
    <t>Issue_048</t>
  </si>
  <si>
    <t>Issue_049</t>
  </si>
  <si>
    <t>Issue_050</t>
  </si>
  <si>
    <t>Issue_051</t>
  </si>
  <si>
    <t>Issue_052</t>
  </si>
  <si>
    <t>Issue_053</t>
  </si>
  <si>
    <t>Issue_054</t>
  </si>
  <si>
    <t>Issue_055</t>
  </si>
  <si>
    <t>Issue_056</t>
  </si>
  <si>
    <t>Issue_057</t>
  </si>
  <si>
    <t>C2S/C2W</t>
  </si>
  <si>
    <t>CS-C6-21WFR-B</t>
  </si>
  <si>
    <t>CS-C2miniS-52WFR</t>
  </si>
  <si>
    <t>C1S</t>
  </si>
  <si>
    <t>C3S-52</t>
  </si>
  <si>
    <t>C4S-52</t>
  </si>
  <si>
    <t xml:space="preserve">CS-F2-31WFR </t>
  </si>
  <si>
    <t xml:space="preserve">CS-C2mini-31WFR </t>
  </si>
  <si>
    <t xml:space="preserve">CS-C2C-31WFR </t>
  </si>
  <si>
    <t>CS-C3C-31FR</t>
  </si>
  <si>
    <t>CS-C2C-31WFR-B</t>
  </si>
  <si>
    <t>CS-C2W-31WPFR</t>
  </si>
  <si>
    <t>CS-C2C-32WFR</t>
  </si>
  <si>
    <t>CS-C6H-31WFR</t>
  </si>
  <si>
    <t>CS-C6T-32WMFR</t>
  </si>
  <si>
    <t>CS-C6TC-32WFR</t>
  </si>
  <si>
    <t>CS-C5C-3B1WFR</t>
  </si>
  <si>
    <t>CS-C6H-3B1WFR</t>
  </si>
  <si>
    <t>CS-C5S-3C2WFR（H265）</t>
  </si>
  <si>
    <t>CS-C5S-1B2WFR</t>
  </si>
  <si>
    <t>CS-C2C-1A1WFR</t>
  </si>
  <si>
    <t>CS-C6P-7A3WFR</t>
  </si>
  <si>
    <t>W1</t>
    <phoneticPr fontId="1" type="noConversion"/>
  </si>
  <si>
    <t>X3C</t>
    <phoneticPr fontId="13" type="noConversion"/>
  </si>
  <si>
    <t>W2S</t>
    <phoneticPr fontId="13" type="noConversion"/>
  </si>
  <si>
    <t>W2C</t>
    <phoneticPr fontId="1" type="noConversion"/>
  </si>
  <si>
    <t>IPC</t>
    <phoneticPr fontId="1" type="noConversion"/>
  </si>
  <si>
    <t>网关</t>
    <phoneticPr fontId="1" type="noConversion"/>
  </si>
  <si>
    <t>性能稳定性</t>
  </si>
  <si>
    <t>手机连接W3的5G,经常出现wifi掉线重连的现象</t>
  </si>
  <si>
    <t>F</t>
    <phoneticPr fontId="7" type="noConversion"/>
  </si>
  <si>
    <t xml:space="preserve">前置条件：V1.4.0 _x000D_
操作步骤:_x000D_
1.W3在家运行一天之后_x000D_
2.使用地点离W3间隔一堵墙 5米_x000D_
问题：_x000D_
1.一天之后出现wifi掉线重连的现象,且出现概率较高_x000D_
</t>
  </si>
  <si>
    <t>无线接入</t>
  </si>
  <si>
    <t>玩王者荣耀的时候一会儿显示wifi一会儿显示4G</t>
  </si>
  <si>
    <t>问题：_x000D_
1.在家使用W3 V1.4.0版本玩王者荣耀一会儿显示wifi连接一会儿显示4G连接</t>
  </si>
  <si>
    <t>终端接入设备时间一致,部分无线终端在线时间短</t>
  </si>
  <si>
    <t>操作步骤:_x000D_
1.在设备下接入足够数量的终端(本次为60个)_x000D_
2.通过串口命令查看2.4G与5G终端在线时间_x000D_
问题：_x000D_
1.部分无线终端在线时间短_x000D_
补充:_x000D_
1.有线终端在线时间长度无法查看,不能确定有线终端在线时间长度是否有该问题_x000D_
2.终端列表型号见列表(可以通过搜索mac的方式找出在线时间短的设备型号)</t>
  </si>
  <si>
    <t>W3在线升级不成功,提示错误码"2",补充:接入终端数为59个</t>
  </si>
  <si>
    <t>操作步骤:,1.终端数接入数为59个,2.点击在线升级,问题：,1.W3在线升级不成功,提示错误码"2",2.日志见附件,时间点为17:00左右,3.其它环境的设备在线升级ok,4.之后将设备添加到账号下,点击在线升级成功,5.开发通过串口分析,之前未平台上获取到升级包信息</t>
  </si>
  <si>
    <t>设备处于黑名单模式，手机未在黑名单中，连接无线，提示拒绝接入</t>
  </si>
  <si>
    <t>问题：_x000D_
1.设备处于黑名单模式，手机未在黑名单中，连接无线，提示拒绝接入_x000D_
2.[10-14 13:08:25:382]iwpriv ath1 get_maccmd_sec，发现手机无法接入时查看了当前的模式为2，黑名单模式_x000D_
3.该时间点前，手机可以正常连接使用，13点左右发现手机连不上无线，13:30左右，手机又能连上，期间未进行过配置</t>
  </si>
  <si>
    <t>升级</t>
  </si>
  <si>
    <t>[升级]偶现W3升级失败提示错误代码(7)</t>
  </si>
  <si>
    <t>问题：_x000D_
1.偶现W3升级失败提示错误代码(7)</t>
  </si>
  <si>
    <t>白名单达到上限时，继续接入终端，会将最早的规则删除</t>
  </si>
  <si>
    <t>问题：_x000D_
1.白名单达到上限时，继续接入终端，会将最早的规则删除，达到上限后应该不允许接入</t>
  </si>
  <si>
    <t>本地web</t>
  </si>
  <si>
    <t>偶现一键接入,请求不到后台数据,导致系统无响应</t>
  </si>
  <si>
    <t>操作步骤:_x000D_
1.防蹭网管理,点击一键接入设备,等待120S倒计时_x000D_
2.倒计时结束后,点击放大镜按钮再次搜索_x000D_
问题：_x000D_
1.偶现再次点击搜索按钮后,请求不到后台数据,导致系统无响应_x000D_
补充:_x000D_
1.吴工,单工和彭工已来过现场定位问题_x000D_
2.当时环境下是必现,之后暂无复现</t>
  </si>
  <si>
    <t>W3下通过2.4G和5G连接近40台无线终端，终端网络不稳定</t>
  </si>
  <si>
    <t>操作步骤：_x000D_
1.W3下通过2.4G和5G连接近40台无线摄像机终端_x000D_
2.摄像机接入X5C通道_x000D_
问题：_x000D_
1.终端网络不稳定_x000D_
2.表现为终端数目不稳定一会为39一会为40；X5C通道中频繁掉线或画面卡住不动，或延时很大</t>
  </si>
  <si>
    <t>手机连接W3的5Gwifi玩王者荣耀ping很高</t>
  </si>
  <si>
    <t>前置条件:W3连接在DHCP的家用环境中,W3的位置和终端距离5米左右,中间隔了一道墙_x000D_
操作步骤:_x000D_
1.手机连接W3的5Gwifi_x000D_
2.打开王者荣耀_x000D_
问题：_x000D_
1.ping值很高_x000D_
补充:_x000D_
1.相同位置,相同距离换成TPlink玩王者荣耀ping只有30+_x000D_
2.当时信道为Auto模式,手动切换信道仍然高ping</t>
  </si>
  <si>
    <t>W3和X3C放置于同一位置，W2S可以中继上X3C的5G网络，但无法中继上W3的5G网络</t>
  </si>
  <si>
    <t>问题：_x000D_
1.家庭环境，W3和X3C放置于同一位置，W2S可以中继上X3C的5G网络，但无法中继上W3的5G网络_x000D_
2.W2S和W3/X3C之间隔10米左右，一堵墙，W2S中继X3C的5G网络时，网络状况非常好，换成W3后W2S经常搜不到W3的5Gwifi，偶尔搜到wifi也中继不上</t>
  </si>
  <si>
    <t>系统配置</t>
  </si>
  <si>
    <t>本地不提供无线模式切换项，移动客户端切换无线模式失败</t>
  </si>
  <si>
    <t>问题：_x000D_
1.本地不提供无线模式切换项_x000D_
2.移动客户端切换无线模式失败</t>
  </si>
  <si>
    <t>序列号含有字母时，APP无法进入设备详情</t>
  </si>
  <si>
    <t>问题：_x000D_
1.序列号含有字母时，APP无法进入设备详情_x000D_
补充：_x000D_
1.纯数字不含字母时正常_x000D_
2.型号改成W1也有同样问题</t>
  </si>
  <si>
    <t>笔记本连接2.4G网络频繁掉线</t>
  </si>
  <si>
    <t>前置条件：笔记本接入W3的2.4Gwifi_x000D_
操作步骤:_x000D_
1.打开W3 2.4G的无线隔离_x000D_
2.频段带宽为HT40,无线信道为auto_x000D_
3.笔记本接入W3的wifi_x000D_
问题：_x000D_
1.笔记本频繁掉线重连_x000D_
补充:_x000D_
当时单工和金巍工来过现场排查,并保留了日志</t>
  </si>
  <si>
    <t>W3无线接入40个左右的IPC，切换局域网网段，UPNP表单过多导致异常</t>
  </si>
  <si>
    <t>操作步骤:_x000D_
1.接入40个左右的IPC_x000D_
2.切换局域网网段_x000D_
3.进入web的UPNP界面_x000D_
问题：_x000D_
1.页面刷新很慢（开发定位是表单过多导致异常）_x000D_
2.串口查看UPNP列表，新旧网段都存在，没有及时更新</t>
  </si>
  <si>
    <t>W3的5G信道157，双频合一开启，多个C2miniS同时配置无线，只有部分接入5G网络</t>
  </si>
  <si>
    <t>操作步骤:_x000D_
1.W3的5G信道157，双频合一开启_x000D_
2.多个C2miniS同时恢复出厂，触发W3的一键配置_x000D_
问题：_x000D_
1.只有6个C2miniS连上5G网络，其他连上2.4G_x000D_
2.查看5G连接的个数，C2miniS连接状态不稳定，5G的数目一会6个一会11个一个7个</t>
  </si>
  <si>
    <t>【web】进入防蹭网页面，页面正在加载时关闭防蹭网开关，关闭失败后自动弹出添加设备弹框</t>
  </si>
  <si>
    <t>操作步骤：_x000D_
1.进入防蹭网页面，页面正在加载时关闭防蹭网开关_x000D_
问题：_x000D_
1.关闭失败后自动弹出添加设备弹框，页面开始倒计时，但实际指示灯没有蓝色闪烁</t>
  </si>
  <si>
    <t>白名单开启和关闭时接入终端，显示在白名单中的mac大小写不一致</t>
  </si>
  <si>
    <t>操作步骤:_x000D_
1.白名单关闭时接入无线终端，开启白名单，已接入的终端自动加入白名单列表_x000D_
2.白名单开启时，触发一键接入，接入无线终端，终端加入白名单列表_x000D_
问题：_x000D_
1.步骤1、2中终端mac显示的大小写不一致_x000D_
2.步骤1的终端mac显示为小写，步骤2的终端mac显示为大写，建议一致</t>
  </si>
  <si>
    <t>[H5]防蹭网开关开启,点击进入终端设备页面,页面状态显示不正确</t>
  </si>
  <si>
    <t>操作步骤:,1.web端开启防蹭网开关,2.点击进入H5主页的终端设备管理页面,问题：,1.H5容易进入黑名单列表</t>
  </si>
  <si>
    <t>【web】一键接入触发时，进入防蹭网页面，有概率不弹出添加设备的弹框</t>
  </si>
  <si>
    <t>操作步骤:_x000D_
1.按钮触发一键接入_x000D_
2.进入防蹭网页面，未弹出弹框时删除规则_x000D_
问题：_x000D_
1.提示删除失败后，有概率不再弹出添加设备的弹框_x000D_
补充：_x000D_
1.吴工看过现象</t>
  </si>
  <si>
    <t>平台交互</t>
  </si>
  <si>
    <t>偶现设备平台在线，但通过APP无法添加至账户</t>
  </si>
  <si>
    <t>操作步骤:_x000D_
1.W3通过PPPOE上行，在test2平台注册成功_x000D_
2.通过APP添加至账户_x000D_
问题：_x000D_
1.设备添加不了，一直显示加载圈，此时设备在线状态正常，本地web的升级提示显示正常_x000D_
2.廖宁工通过他的手机客户端尝试添加同一台设备也添加不了_x000D_
补充：_x000D_
1.切换至DHCP上行后，添加成功_x000D_
2.再切换PPPOE上行后，也添加成功_x000D_
3.在家测试，12号晚20点左右，不确定当时test2平台是否有问题</t>
  </si>
  <si>
    <t>【web】正在触发一键接入时删除白名单，提示操作失败，但规则在列表中被删除，刷新页面后恢复</t>
  </si>
  <si>
    <t>操作步骤:_x000D_
1.正在触发一键接入时删除白名单_x000D_
问题：_x000D_
1.提示操作失败，但规则在列表中被删除，刷新页面后恢复</t>
  </si>
  <si>
    <t>UPNP或端口转发页面加载完成前的几个问题</t>
  </si>
  <si>
    <t>问题:,1.进入UPNP或端口转发页面，页面加载时点击其他页面无法直接跳转，加载完毕后会自动跳转至之前点击过的最后一个页面,2.UPNP页面加载时UPNP开关默认关闭，此时可以点击开启，页面提示正在操作，加载完毕后，页面一直卡在正在操作的提示页面上无法自动恢复,3.端口转发页面的删除按钮等有和问题2一样的问题，加载时可以点击，但点击后页面卡住,4.进入高级设置总页面时，默认进入UPNP页面进行加载，如此时无法直接切换至其他页面，不够友好</t>
  </si>
  <si>
    <t>【web】端口转发页面加载效果的问题</t>
  </si>
  <si>
    <t>问题：_x000D_
1.端口转发页面加载效果有问题_x000D_
2.未设置端口转发时，提示和增加条目按钮已展示，但页面还在加载；已设置端口转发时，列表已刷出，但页面还在加载</t>
  </si>
  <si>
    <t>[web]偶现防蹭网一键键入结束后再次点击,读秒显示不正确</t>
  </si>
  <si>
    <t xml:space="preserve">操作步骤:_x000D_
1.防蹭网点击一键接入,等待120S_x000D_
2.结束后再次点击放大镜按钮.一键接入_x000D_
问题：_x000D_
1.出现一次从116秒开始倒计时_x000D_
2.出现一次从2秒开始倒计时_x000D_
</t>
  </si>
  <si>
    <t>【web】防蹭网页面的一键接入120s倒计时乱跳</t>
  </si>
  <si>
    <t>问题：_x000D_
1.防蹭网页面的一键接入120s倒计时乱跳，快速的跳到0后又从50多开始重新倒计时，实际一键接入未停止_x000D_
2.不是必现，但出现概率较高</t>
  </si>
  <si>
    <t>建议对http等关键进程增加看门狗</t>
  </si>
  <si>
    <t>问题：_x000D_
1.建议对http等关键进程增加看门狗</t>
  </si>
  <si>
    <t>【web】白名单模式，界面触发一键接入，终端接入后，关闭弹窗，列表未实时更新</t>
  </si>
  <si>
    <t>操作步骤：_x000D_
1.白名单模式，界面触发一键接入_x000D_
2.终端接入后，关闭弹窗_x000D_
问题：_x000D_
1.页面闪烁了一下，但列表未实时更新，手动刷新页面后列表真的更新</t>
  </si>
  <si>
    <t>【web】偶现无线终端在终端列表里的图标显示为有线</t>
  </si>
  <si>
    <t>问题：_x000D_
1.偶现无线终端在终端列表里的图标显示为有线，如图_x000D_
2.出现过两次该问题，一次为C2minis，一次为安卓手机，两次出问题前都做过防蹭网开关的动作</t>
  </si>
  <si>
    <t>[web]防蹭网手动添加白名单存在问题</t>
  </si>
  <si>
    <t>操作步骤:_x000D_
1.手动添加一条正确的白名单信息,点击保存_x000D_
2.再次点击添加设备,等上一次添加设备的倒计时120S结束的时候,点击手动允许设备_x000D_
预期结果：正常进入设备添加页面_x000D_
问题：_x000D_
1.无法进入设备添加页面_x000D_
补充:_x000D_
吴工已在修改该问题,提单跟踪</t>
  </si>
  <si>
    <t>双频合一开启时，双频终端先连到2.4G，之后才连到5G</t>
  </si>
  <si>
    <t>问题：_x000D_
1.双频合一开启时，双频终端先连到2.4G，之后才连到5G，应该直接连接至5Gwifi_x000D_
2.见附件18:00的日志</t>
  </si>
  <si>
    <t>2.4G加密方式切换时,偶现变为不加密</t>
  </si>
  <si>
    <t>前置条件：当前2.4Gwifi设置为 无线隔离开启 HT20 混合加密方式_x000D_
操作步骤:_x000D_
1.将2.4Gwifi从混合加密切换至强加密_x000D_
2.点击保存_x000D_
问题：_x000D_
1.2.4Gwifi变成不加密_x000D_
补充:_x000D_
单工已过来现场排查并保留了日志</t>
  </si>
  <si>
    <t>能力集和W1一致，但APP上展示的部分功能W3不支持</t>
  </si>
  <si>
    <t>问题：,1.能力集和W1一致，但APP上展示的部分功能W3不支持（如更多设置-重启，不支持；test2提供该按钮，线上W1的型号不提供该按钮）,2.APP未对W3进行支持，目前的展示有问题，先提缺陷跟踪</t>
  </si>
  <si>
    <t>【web】本地web界面经常自动登出</t>
  </si>
  <si>
    <t>问题：,1.本地web界面经常自动登出，一分钟内自动登出2次,2.触发一键接入，且有IPC接入时，web刷新一下会跳到登录页，不刷新也会自动跳到登录页，很容易复现,补充：,1.稳定性考察时发现该问题,2.10-11，10点左右在1008测试间，该环境接有41个终端，如有需要可以去现场查看日志和复现</t>
  </si>
  <si>
    <t>手机偶现连接W3的wifi提示密码错误</t>
  </si>
  <si>
    <t>问题：_x000D_
1.手机连接W3的5Gwifi,在输入正确的密码之后提示密码错误无法连接_x000D_
2.一段时间后重新连接,连接成功_x000D_
补充:_x000D_
当时温作炎的手机(安卓5.1和iOS11.0.2)和沈扬的手机(iPhone7 ios11.0.2)都连接过该5Gwifi,均提示密码错误无法连接,一段时间后重连,可以连接成功</t>
  </si>
  <si>
    <t>【web】双频合一关闭时，防蹭网的弹框只提示用户连接到2.4G的wifi，不全面</t>
  </si>
  <si>
    <t>问题：_x000D_
1.双频合一关闭时，防蹭网的弹框只提示用户连接到2.4G的wifi，不全面_x000D_
2.应该连接到2.4G或5G</t>
  </si>
  <si>
    <t>其他</t>
  </si>
  <si>
    <t>偶现一台设备无法使用，且无法串口升级</t>
  </si>
  <si>
    <t>问题：_x000D_
1.偶现一台设备web输入正确的密码无法登录，H5登录后无反应，串口解锁正常_x000D_
2.串口升级无法升级成功，仍是老版本_x000D_
3.恢复出厂后，向导页首页背景显示异常，向导页走到上网设置步骤后无法跳过或下一步_x000D_
补充：_x000D_
1.板子现在在廖宁手上</t>
  </si>
  <si>
    <t>[web]WPS状态下开启防蹭网失败点击重试,没有返回提示信息</t>
  </si>
  <si>
    <t>P</t>
    <phoneticPr fontId="7" type="noConversion"/>
  </si>
  <si>
    <t>操作步骤:_x000D_
1.按下W3的WPS按钮,让他处于WPS状态下_x000D_
2.开启防蹭网按钮,提示操作失败_x000D_
3.点击重试_x000D_
预期结果：点击重试之后,仍然开启防蹭网失败应给出相应的提示_x000D_
问题：_x000D_
1.点击重试后,仍然无法开启防蹭网,但是界面没有相应的提示,建议修改</t>
  </si>
  <si>
    <t>页面正在操作的提示建议做成动态</t>
  </si>
  <si>
    <t>问题：_x000D_
1.页面正在操作的提示建议做成动态，WEB和H5一起调整_x000D_
补充：_x000D_
1.吴工说下个版本已经更新了，确认后可以直接处理为solved，我下轮验证</t>
  </si>
  <si>
    <t>在线升级,进度条为77左右时,立刻跳为100提示升级成功,建议修改</t>
  </si>
  <si>
    <t>操作步骤:_x000D_
1.在状态页点击在线升级_x000D_
问题：_x000D_
1.在线升级进度条为77左右的时候,下一秒立刻跳转为100并且提示升级成功</t>
  </si>
  <si>
    <t>一键接入触发时开关防蹭网或删除规则失败的界面提示不够具体</t>
  </si>
  <si>
    <t>问题：_x000D_
1.一键接入触发时开关防蹭网或删除规则失败的界面提示不够具体_x000D_
2.目前只提示操作失败，建议提示具体一些</t>
  </si>
  <si>
    <t>建议修改防蹭网页面弹框的提示语，支持一键接入的萤石设备可以不需要输入密码</t>
  </si>
  <si>
    <t>问题：_x000D_
1.建议修改防蹭网页面弹框的提示语_x000D_
2.支持一键接入的萤石设备可以不需要输入密码，恢复出厂后可以直接连接上wifi</t>
  </si>
  <si>
    <t>建议5G信道不要默认自动</t>
  </si>
  <si>
    <t>问题：_x000D_
1.建议5G信道不要默认自动，目前支持5G的IPC都不支持64以下的信道，且双频合一开启时无法单独配置5G信道，体验不好</t>
  </si>
  <si>
    <t>IPC一键接入W3,密码64位时提示错误,从发包开始计时2分钟内,密码从64位修改至63位,再次发包,仍然密码错误</t>
  </si>
  <si>
    <t>前置条件：设置W3无线密码64位_x000D_
操作步骤:_x000D_
1.在密码为64位的时候,点击一键接入_x000D_
2.修改密码为63位点击保存_x000D_
3.从上一次一键接入起计时2分钟,再次点击一键接入_x000D_
问题：_x000D_
1.64位密码发包2分钟内再次点击一键接入,发送的仍然是64位密码的包,没有发送63位密码的包_x000D_
2.2分钟以后,等之前触发一键接入停止以后,重新触发,再次点击一键接入按钮,发送的是63位的密码,此时IPC可以成功接入</t>
  </si>
  <si>
    <t>Defer</t>
    <phoneticPr fontId="7" type="noConversion"/>
  </si>
  <si>
    <t>BGA170553652</t>
    <phoneticPr fontId="1" type="noConversion"/>
  </si>
  <si>
    <t>W3高端家庭商用出口路由开发 build2 系统测试总体说明</t>
    <phoneticPr fontId="1" type="noConversion"/>
  </si>
  <si>
    <t>V1.3.7 build 170928</t>
    <phoneticPr fontId="1" type="noConversion"/>
  </si>
  <si>
    <t>2017-9-30~2017-10-16</t>
    <phoneticPr fontId="7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</si>
  <si>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3"/>
        <charset val="134"/>
        <scheme val="minor"/>
      </rPr>
      <t xml:space="preserve">
iPhone6、iPhone7、oppo
</t>
    </r>
    <r>
      <rPr>
        <b/>
        <sz val="10"/>
        <color theme="1"/>
        <rFont val="宋体"/>
        <family val="3"/>
        <charset val="134"/>
        <scheme val="minor"/>
      </rPr>
      <t xml:space="preserve">
软件环境：</t>
    </r>
    <r>
      <rPr>
        <sz val="10"/>
        <color theme="1"/>
        <rFont val="宋体"/>
        <family val="3"/>
        <charset val="134"/>
        <scheme val="minor"/>
      </rPr>
      <t xml:space="preserve">
test2、test5平台
Chrome、Safari、ios11.0.3、ios10.3.3、Android5.1、ios APP(V3.10.0.170924)、安卓APP(V3.10.0.0923)
SecureCRT</t>
    </r>
    <phoneticPr fontId="7" type="noConversion"/>
  </si>
  <si>
    <t>缺陷验证、黑白名单、性能、稳定性</t>
    <phoneticPr fontId="1" type="noConversion"/>
  </si>
  <si>
    <t>缺陷验证、WAN、WiFi、网关安全、回归</t>
    <phoneticPr fontId="1" type="noConversion"/>
  </si>
  <si>
    <t>缺陷验证、LAN、路由转发、序列号</t>
    <phoneticPr fontId="1" type="noConversion"/>
  </si>
  <si>
    <t>兼容性</t>
    <phoneticPr fontId="7" type="noConversion"/>
  </si>
  <si>
    <r>
      <t>1、本轮主要验证缺陷，影响较大的模块全面测试，影响较小的模块简单回归
2、本轮提供一台设备进行拷机，国庆前一天开始运行半个月未异常重启，但终端掉线频繁</t>
    </r>
    <r>
      <rPr>
        <sz val="10"/>
        <color rgb="FFFF0000"/>
        <rFont val="宋体"/>
        <family val="3"/>
        <charset val="134"/>
        <scheme val="minor"/>
      </rPr>
      <t xml:space="preserve"> --已提交缺陷</t>
    </r>
    <r>
      <rPr>
        <sz val="10"/>
        <color theme="1"/>
        <rFont val="宋体"/>
        <family val="3"/>
        <charset val="134"/>
        <scheme val="minor"/>
      </rPr>
      <t xml:space="preserve">
3、本轮软件版本有问题，无线模式不正确，且性能有明显问题（表现为近距离穿一堵墙网络卡顿，掉线频繁）</t>
    </r>
    <r>
      <rPr>
        <sz val="10"/>
        <color rgb="FFFF0000"/>
        <rFont val="宋体"/>
        <family val="3"/>
        <charset val="134"/>
        <scheme val="minor"/>
      </rPr>
      <t xml:space="preserve"> --性能未细测</t>
    </r>
    <r>
      <rPr>
        <sz val="10"/>
        <color theme="1"/>
        <rFont val="宋体"/>
        <family val="3"/>
        <charset val="134"/>
        <scheme val="minor"/>
      </rPr>
      <t xml:space="preserve">
4、烧写一台设备序列号为3位字母+6位数字，主要验证本地界面显示、平台APP添加删除以及升级功能 </t>
    </r>
    <r>
      <rPr>
        <sz val="10"/>
        <color rgb="FF0000FF"/>
        <rFont val="宋体"/>
        <family val="3"/>
        <charset val="134"/>
        <scheme val="minor"/>
      </rPr>
      <t>--无异常</t>
    </r>
    <r>
      <rPr>
        <sz val="10"/>
        <color theme="1"/>
        <rFont val="宋体"/>
        <family val="3"/>
        <charset val="134"/>
        <scheme val="minor"/>
      </rPr>
      <t xml:space="preserve">
5、接入55个以上终端，在线升级次数达20次 </t>
    </r>
    <r>
      <rPr>
        <sz val="10"/>
        <color rgb="FF0000FF"/>
        <rFont val="宋体"/>
        <family val="3"/>
        <charset val="134"/>
        <scheme val="minor"/>
      </rPr>
      <t>--无异常</t>
    </r>
    <r>
      <rPr>
        <sz val="10"/>
        <color theme="1"/>
        <rFont val="宋体"/>
        <family val="3"/>
        <charset val="134"/>
        <scheme val="minor"/>
      </rPr>
      <t xml:space="preserve">
6、平台交互相关打印被屏蔽，心跳间隔等内容无法细测 </t>
    </r>
    <r>
      <rPr>
        <sz val="10"/>
        <color rgb="FF0000FF"/>
        <rFont val="宋体"/>
        <family val="3"/>
        <charset val="134"/>
        <scheme val="minor"/>
      </rPr>
      <t>--已反馈给廖宁工</t>
    </r>
    <r>
      <rPr>
        <sz val="10"/>
        <color theme="1"/>
        <rFont val="宋体"/>
        <family val="3"/>
        <charset val="134"/>
        <scheme val="minor"/>
      </rPr>
      <t xml:space="preserve">
7、查看串口arp表，旧的ip信息仍然存在，第二天查看并未被删除，不作缺陷处理，但有过度消耗内存的风险 </t>
    </r>
    <r>
      <rPr>
        <sz val="10"/>
        <color rgb="FFFF0000"/>
        <rFont val="宋体"/>
        <family val="3"/>
        <charset val="134"/>
        <scheme val="minor"/>
      </rPr>
      <t>--请开发再关注下</t>
    </r>
    <r>
      <rPr>
        <sz val="10"/>
        <color theme="1"/>
        <rFont val="宋体"/>
        <family val="3"/>
        <charset val="134"/>
        <scheme val="minor"/>
      </rPr>
      <t xml:space="preserve">
8、安卓和ios客户端都未支持W3型号（APP默认判断为IPC型号，安卓无法进入设备详情；ios进入后有ipc的设置项） </t>
    </r>
    <r>
      <rPr>
        <sz val="10"/>
        <color rgb="FFFF0000"/>
        <rFont val="宋体"/>
        <family val="3"/>
        <charset val="134"/>
        <scheme val="minor"/>
      </rPr>
      <t>--已反馈给APP</t>
    </r>
    <r>
      <rPr>
        <sz val="10"/>
        <color theme="1"/>
        <rFont val="宋体"/>
        <family val="3"/>
        <charset val="134"/>
        <scheme val="minor"/>
      </rPr>
      <t xml:space="preserve">
9、连过W3wifi的IPC或手机，如果从白名单中删除，只要终端未忽略网络，W3触发一键接入时终端都能重新连上 </t>
    </r>
    <r>
      <rPr>
        <sz val="10"/>
        <color rgb="FF0000FF"/>
        <rFont val="宋体"/>
        <family val="3"/>
        <charset val="134"/>
        <scheme val="minor"/>
      </rPr>
      <t>--目前功能设计如此</t>
    </r>
    <r>
      <rPr>
        <sz val="10"/>
        <color theme="1"/>
        <rFont val="宋体"/>
        <family val="3"/>
        <charset val="134"/>
        <scheme val="minor"/>
      </rPr>
      <t xml:space="preserve">
10、电信PPPOE拨号上网慢，网线直接接到电脑较快 </t>
    </r>
    <r>
      <rPr>
        <sz val="10"/>
        <color rgb="FF0000FF"/>
        <rFont val="宋体"/>
        <family val="3"/>
        <charset val="134"/>
        <scheme val="minor"/>
      </rPr>
      <t>--未作缺陷提交，廖宁工定位不是缺陷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</si>
</sst>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F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本轮测试结果统计图</a:t>
            </a:r>
          </a:p>
        </c:rich>
      </c:tx>
      <c:layout>
        <c:manualLayout>
          <c:xMode val="edge"/>
          <c:yMode val="edge"/>
          <c:x val="0.28767131608548929"/>
          <c:y val="1.93548387096774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8844690663667044"/>
                  <c:y val="5.39105918211836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6540000000000002"/>
                  <c:y val="-6.170002540005079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31428571428571428"/>
                  <c:y val="0.1529610109220218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57142857142856E-2"/>
                      <c:h val="0.1185483870967741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7.4955680539932512E-2"/>
                  <c:y val="0.33009042418084839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4.390056242969629E-2"/>
                  <c:y val="-6.265151130302261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7495556805399326"/>
                  <c:y val="-6.1998983997967995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27995556805399324"/>
                  <c:y val="1.07355854711709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数据分析!$A$1:$A$9</c:f>
              <c:strCache>
                <c:ptCount val="9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Delay</c:v>
                </c:pt>
                <c:pt idx="5">
                  <c:v>NT</c:v>
                </c:pt>
                <c:pt idx="6">
                  <c:v>NP</c:v>
                </c:pt>
                <c:pt idx="7">
                  <c:v>Block</c:v>
                </c:pt>
                <c:pt idx="8">
                  <c:v>Defer</c:v>
                </c:pt>
              </c:strCache>
            </c:strRef>
          </c:cat>
          <c:val>
            <c:numRef>
              <c:f>数据分析!$B$1:$B$9</c:f>
              <c:numCache>
                <c:formatCode>General</c:formatCode>
                <c:ptCount val="9"/>
                <c:pt idx="0">
                  <c:v>349</c:v>
                </c:pt>
                <c:pt idx="1">
                  <c:v>0</c:v>
                </c:pt>
                <c:pt idx="2">
                  <c:v>17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每轮缺陷数统计图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数据分析!$J$1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数据分析!$J$2:$J$5</c:f>
              <c:numCache>
                <c:formatCode>General</c:formatCode>
                <c:ptCount val="4"/>
                <c:pt idx="0">
                  <c:v>53</c:v>
                </c:pt>
                <c:pt idx="1">
                  <c:v>42</c:v>
                </c:pt>
              </c:numCache>
            </c:numRef>
          </c:val>
        </c:ser>
        <c:ser>
          <c:idx val="1"/>
          <c:order val="1"/>
          <c:tx>
            <c:strRef>
              <c:f>数据分析!$K$1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数据分析!$K$2:$K$5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数据分析!$L$1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数据分析!$L$2:$L$5</c:f>
              <c:numCache>
                <c:formatCode>General</c:formatCode>
                <c:ptCount val="4"/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464200"/>
        <c:axId val="818464592"/>
      </c:barChart>
      <c:catAx>
        <c:axId val="81846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464592"/>
        <c:crosses val="autoZero"/>
        <c:auto val="1"/>
        <c:lblAlgn val="ctr"/>
        <c:lblOffset val="100"/>
        <c:noMultiLvlLbl val="0"/>
      </c:catAx>
      <c:valAx>
        <c:axId val="81846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46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330200</xdr:colOff>
      <xdr:row>22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0</xdr:row>
      <xdr:rowOff>0</xdr:rowOff>
    </xdr:from>
    <xdr:to>
      <xdr:col>13</xdr:col>
      <xdr:colOff>282575</xdr:colOff>
      <xdr:row>22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M20170621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13" sqref="A13:I13"/>
    </sheetView>
  </sheetViews>
  <sheetFormatPr defaultRowHeight="13.5" x14ac:dyDescent="0.15"/>
  <cols>
    <col min="1" max="9" width="12.375" customWidth="1"/>
  </cols>
  <sheetData>
    <row r="1" spans="1:9" ht="22.5" customHeight="1" x14ac:dyDescent="0.15">
      <c r="A1" s="36" t="s">
        <v>280</v>
      </c>
      <c r="B1" s="37"/>
      <c r="C1" s="37"/>
      <c r="D1" s="37"/>
      <c r="E1" s="37"/>
      <c r="F1" s="37"/>
      <c r="G1" s="37"/>
      <c r="H1" s="37"/>
      <c r="I1" s="38"/>
    </row>
    <row r="2" spans="1:9" x14ac:dyDescent="0.15">
      <c r="A2" s="3" t="s">
        <v>0</v>
      </c>
      <c r="B2" s="26" t="s">
        <v>45</v>
      </c>
      <c r="C2" s="39"/>
      <c r="D2" s="39"/>
      <c r="E2" s="39"/>
      <c r="F2" s="39"/>
      <c r="G2" s="39"/>
      <c r="H2" s="39"/>
      <c r="I2" s="40"/>
    </row>
    <row r="3" spans="1:9" ht="61.5" customHeight="1" x14ac:dyDescent="0.15">
      <c r="A3" s="3" t="s">
        <v>1</v>
      </c>
      <c r="B3" s="41" t="s">
        <v>46</v>
      </c>
      <c r="C3" s="41"/>
      <c r="D3" s="41"/>
      <c r="E3" s="41"/>
      <c r="F3" s="41"/>
      <c r="G3" s="41"/>
      <c r="H3" s="41"/>
      <c r="I3" s="41"/>
    </row>
    <row r="4" spans="1:9" ht="13.5" customHeight="1" x14ac:dyDescent="0.15">
      <c r="A4" s="3" t="s">
        <v>2</v>
      </c>
      <c r="B4" s="35" t="s">
        <v>56</v>
      </c>
      <c r="C4" s="35"/>
      <c r="D4" s="35"/>
      <c r="E4" s="35"/>
      <c r="F4" s="35"/>
      <c r="G4" s="35"/>
      <c r="H4" s="35"/>
      <c r="I4" s="35"/>
    </row>
    <row r="5" spans="1:9" ht="13.5" customHeight="1" x14ac:dyDescent="0.15">
      <c r="A5" s="3" t="s">
        <v>3</v>
      </c>
      <c r="B5" s="35" t="s">
        <v>281</v>
      </c>
      <c r="C5" s="35"/>
      <c r="D5" s="35"/>
      <c r="E5" s="35"/>
      <c r="F5" s="35"/>
      <c r="G5" s="35"/>
      <c r="H5" s="35"/>
      <c r="I5" s="35"/>
    </row>
    <row r="6" spans="1:9" ht="13.5" customHeight="1" x14ac:dyDescent="0.15">
      <c r="A6" s="3" t="s">
        <v>4</v>
      </c>
      <c r="B6" s="35" t="s">
        <v>282</v>
      </c>
      <c r="C6" s="29"/>
      <c r="D6" s="29"/>
      <c r="E6" s="29"/>
      <c r="F6" s="29"/>
      <c r="G6" s="29"/>
      <c r="H6" s="29"/>
      <c r="I6" s="29"/>
    </row>
    <row r="7" spans="1:9" ht="156.75" customHeight="1" x14ac:dyDescent="0.15">
      <c r="A7" s="3" t="s">
        <v>5</v>
      </c>
      <c r="B7" s="29" t="s">
        <v>283</v>
      </c>
      <c r="C7" s="30"/>
      <c r="D7" s="30"/>
      <c r="E7" s="30"/>
      <c r="F7" s="30"/>
      <c r="G7" s="30"/>
      <c r="H7" s="30"/>
      <c r="I7" s="30"/>
    </row>
    <row r="8" spans="1:9" x14ac:dyDescent="0.15">
      <c r="A8" s="12" t="s">
        <v>6</v>
      </c>
      <c r="B8" s="31" t="s">
        <v>7</v>
      </c>
      <c r="C8" s="32"/>
      <c r="D8" s="32"/>
      <c r="E8" s="32"/>
      <c r="F8" s="32"/>
      <c r="G8" s="32"/>
      <c r="H8" s="32"/>
      <c r="I8" s="33"/>
    </row>
    <row r="9" spans="1:9" ht="13.5" customHeight="1" x14ac:dyDescent="0.15">
      <c r="A9" s="44" t="s">
        <v>41</v>
      </c>
      <c r="B9" s="34" t="s">
        <v>284</v>
      </c>
      <c r="C9" s="34"/>
      <c r="D9" s="34"/>
      <c r="E9" s="34"/>
      <c r="F9" s="34"/>
      <c r="G9" s="34"/>
      <c r="H9" s="34"/>
      <c r="I9" s="34"/>
    </row>
    <row r="10" spans="1:9" ht="13.5" customHeight="1" x14ac:dyDescent="0.15">
      <c r="A10" s="13" t="s">
        <v>47</v>
      </c>
      <c r="B10" s="34" t="s">
        <v>286</v>
      </c>
      <c r="C10" s="34"/>
      <c r="D10" s="34"/>
      <c r="E10" s="34"/>
      <c r="F10" s="34"/>
      <c r="G10" s="34"/>
      <c r="H10" s="34"/>
      <c r="I10" s="34"/>
    </row>
    <row r="11" spans="1:9" ht="13.5" customHeight="1" x14ac:dyDescent="0.15">
      <c r="A11" s="13" t="s">
        <v>48</v>
      </c>
      <c r="B11" s="34" t="s">
        <v>285</v>
      </c>
      <c r="C11" s="34"/>
      <c r="D11" s="34"/>
      <c r="E11" s="34"/>
      <c r="F11" s="34"/>
      <c r="G11" s="34"/>
      <c r="H11" s="34"/>
      <c r="I11" s="34"/>
    </row>
    <row r="12" spans="1:9" x14ac:dyDescent="0.15">
      <c r="A12" s="22" t="s">
        <v>8</v>
      </c>
      <c r="B12" s="23"/>
      <c r="C12" s="23"/>
      <c r="D12" s="23"/>
      <c r="E12" s="23"/>
      <c r="F12" s="23"/>
      <c r="G12" s="23"/>
      <c r="H12" s="23"/>
      <c r="I12" s="23"/>
    </row>
    <row r="13" spans="1:9" ht="150" customHeight="1" x14ac:dyDescent="0.15">
      <c r="A13" s="29" t="s">
        <v>288</v>
      </c>
      <c r="B13" s="30"/>
      <c r="C13" s="30"/>
      <c r="D13" s="30"/>
      <c r="E13" s="30"/>
      <c r="F13" s="30"/>
      <c r="G13" s="30"/>
      <c r="H13" s="30"/>
      <c r="I13" s="30"/>
    </row>
    <row r="14" spans="1:9" ht="13.5" customHeight="1" x14ac:dyDescent="0.15">
      <c r="A14" s="22" t="s">
        <v>9</v>
      </c>
      <c r="B14" s="23"/>
      <c r="C14" s="23"/>
      <c r="D14" s="23"/>
      <c r="E14" s="23"/>
      <c r="F14" s="23"/>
      <c r="G14" s="23"/>
      <c r="H14" s="23"/>
      <c r="I14" s="23"/>
    </row>
    <row r="15" spans="1:9" ht="13.5" customHeight="1" x14ac:dyDescent="0.15">
      <c r="A15" s="23" t="s">
        <v>10</v>
      </c>
      <c r="B15" s="23"/>
      <c r="C15" s="23"/>
      <c r="D15" s="23"/>
      <c r="E15" s="10"/>
      <c r="F15" s="24" t="s">
        <v>39</v>
      </c>
      <c r="G15" s="24"/>
      <c r="H15" s="24"/>
      <c r="I15" s="25"/>
    </row>
    <row r="16" spans="1:9" x14ac:dyDescent="0.15">
      <c r="A16" s="9" t="s">
        <v>38</v>
      </c>
      <c r="B16" s="17" t="s">
        <v>37</v>
      </c>
      <c r="C16" s="18" t="s">
        <v>36</v>
      </c>
      <c r="D16" s="17" t="s">
        <v>35</v>
      </c>
      <c r="E16" s="1"/>
      <c r="F16" s="9" t="s">
        <v>38</v>
      </c>
      <c r="G16" s="18" t="s">
        <v>37</v>
      </c>
      <c r="H16" s="18" t="s">
        <v>36</v>
      </c>
      <c r="I16" s="18" t="s">
        <v>35</v>
      </c>
    </row>
    <row r="17" spans="1:9" x14ac:dyDescent="0.15">
      <c r="A17" s="18" t="s">
        <v>34</v>
      </c>
      <c r="B17" s="18" t="s">
        <v>33</v>
      </c>
      <c r="C17" s="9" t="s">
        <v>49</v>
      </c>
      <c r="D17" s="9" t="s">
        <v>50</v>
      </c>
      <c r="E17" s="1"/>
      <c r="F17" s="18" t="s">
        <v>34</v>
      </c>
      <c r="G17" s="18" t="s">
        <v>33</v>
      </c>
      <c r="H17" s="18" t="s">
        <v>287</v>
      </c>
      <c r="I17" s="17" t="s">
        <v>53</v>
      </c>
    </row>
    <row r="18" spans="1:9" x14ac:dyDescent="0.15">
      <c r="A18" s="17" t="s">
        <v>51</v>
      </c>
      <c r="B18" s="17" t="s">
        <v>52</v>
      </c>
      <c r="C18" s="17" t="s">
        <v>53</v>
      </c>
      <c r="D18" s="17" t="s">
        <v>54</v>
      </c>
      <c r="E18" s="1"/>
      <c r="F18" s="17" t="s">
        <v>51</v>
      </c>
      <c r="G18" s="17" t="s">
        <v>52</v>
      </c>
      <c r="H18" s="17" t="s">
        <v>53</v>
      </c>
      <c r="I18" s="17" t="s">
        <v>54</v>
      </c>
    </row>
    <row r="19" spans="1:9" x14ac:dyDescent="0.15">
      <c r="A19" s="17" t="s">
        <v>44</v>
      </c>
      <c r="B19" s="8"/>
      <c r="C19" s="8"/>
      <c r="D19" s="8"/>
      <c r="E19" s="1"/>
      <c r="F19" s="17" t="s">
        <v>44</v>
      </c>
      <c r="G19" s="8"/>
      <c r="H19" s="8"/>
      <c r="I19" s="8"/>
    </row>
    <row r="20" spans="1:9" ht="31.5" customHeight="1" x14ac:dyDescent="0.15">
      <c r="A20" s="26" t="s">
        <v>55</v>
      </c>
      <c r="B20" s="27"/>
      <c r="C20" s="27"/>
      <c r="D20" s="27"/>
      <c r="E20" s="27"/>
      <c r="F20" s="27"/>
      <c r="G20" s="27"/>
      <c r="H20" s="27"/>
      <c r="I20" s="28"/>
    </row>
    <row r="21" spans="1:9" x14ac:dyDescent="0.1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15">
      <c r="A22" s="4"/>
      <c r="B22" s="4"/>
      <c r="C22" s="4"/>
      <c r="D22" s="4"/>
      <c r="E22" s="4"/>
      <c r="F22" s="4"/>
      <c r="G22" s="4"/>
      <c r="H22" s="4"/>
      <c r="I22" s="4"/>
    </row>
  </sheetData>
  <mergeCells count="17">
    <mergeCell ref="B6:I6"/>
    <mergeCell ref="A1:I1"/>
    <mergeCell ref="B2:I2"/>
    <mergeCell ref="B3:I3"/>
    <mergeCell ref="B4:I4"/>
    <mergeCell ref="B5:I5"/>
    <mergeCell ref="A14:I14"/>
    <mergeCell ref="F15:I15"/>
    <mergeCell ref="A20:I20"/>
    <mergeCell ref="A15:D15"/>
    <mergeCell ref="B7:I7"/>
    <mergeCell ref="B8:I8"/>
    <mergeCell ref="A12:I12"/>
    <mergeCell ref="A13:I13"/>
    <mergeCell ref="B11:I11"/>
    <mergeCell ref="B9:I9"/>
    <mergeCell ref="B10:I10"/>
  </mergeCells>
  <phoneticPr fontId="1" type="noConversion"/>
  <hyperlinks>
    <hyperlink ref="B4" r:id="rId1" display="https://192.0.0.240/PJ05M2017062107"/>
  </hyperlinks>
  <pageMargins left="0.7" right="0.7" top="0.75" bottom="0.75" header="0.3" footer="0.3"/>
  <pageSetup paperSize="9" orientation="portrait" verticalDpi="0" r:id="rId2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2" topLeftCell="A3" activePane="bottomLeft" state="frozen"/>
      <selection pane="bottomLeft" activeCell="D10" sqref="D10"/>
    </sheetView>
  </sheetViews>
  <sheetFormatPr defaultRowHeight="13.5" x14ac:dyDescent="0.15"/>
  <cols>
    <col min="1" max="2" width="10.625" customWidth="1"/>
    <col min="3" max="3" width="20.625" customWidth="1"/>
    <col min="4" max="6" width="12.625" customWidth="1"/>
    <col min="7" max="7" width="30.625" customWidth="1"/>
    <col min="8" max="8" width="12.25" bestFit="1" customWidth="1"/>
    <col min="9" max="9" width="10.625" customWidth="1"/>
  </cols>
  <sheetData>
    <row r="1" spans="1:9" ht="22.5" x14ac:dyDescent="0.15">
      <c r="A1" s="36" t="s">
        <v>11</v>
      </c>
      <c r="B1" s="37"/>
      <c r="C1" s="37"/>
      <c r="D1" s="37"/>
      <c r="E1" s="37"/>
      <c r="F1" s="37"/>
      <c r="G1" s="37"/>
      <c r="H1" s="37"/>
      <c r="I1" s="38"/>
    </row>
    <row r="2" spans="1:9" ht="27" x14ac:dyDescent="0.1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7" t="s">
        <v>17</v>
      </c>
      <c r="G2" s="2" t="s">
        <v>18</v>
      </c>
      <c r="H2" s="2" t="s">
        <v>19</v>
      </c>
      <c r="I2" s="2" t="s">
        <v>20</v>
      </c>
    </row>
    <row r="3" spans="1:9" ht="96" x14ac:dyDescent="0.15">
      <c r="A3" s="5" t="s">
        <v>96</v>
      </c>
      <c r="B3" s="5" t="s">
        <v>181</v>
      </c>
      <c r="C3" s="15" t="s">
        <v>182</v>
      </c>
      <c r="D3" s="6" t="s">
        <v>183</v>
      </c>
      <c r="E3" s="6" t="s">
        <v>58</v>
      </c>
      <c r="F3" s="42" t="s">
        <v>67</v>
      </c>
      <c r="G3" s="15" t="s">
        <v>184</v>
      </c>
      <c r="H3" s="5" t="str">
        <f>HYPERLINK("http://rd2.hikvision.com.cn/hikvision/rdweb/WFPMDefect.nsf/0/E94E766C0793CB66482581BB00077C96?opendocument","BGA170551333")</f>
        <v>BGA170551333</v>
      </c>
      <c r="I3" s="11"/>
    </row>
    <row r="4" spans="1:9" ht="36" x14ac:dyDescent="0.15">
      <c r="A4" s="5" t="s">
        <v>97</v>
      </c>
      <c r="B4" s="5" t="s">
        <v>185</v>
      </c>
      <c r="C4" s="15" t="s">
        <v>186</v>
      </c>
      <c r="D4" s="6" t="s">
        <v>183</v>
      </c>
      <c r="E4" s="6" t="s">
        <v>58</v>
      </c>
      <c r="F4" s="42" t="s">
        <v>67</v>
      </c>
      <c r="G4" s="15" t="s">
        <v>187</v>
      </c>
      <c r="H4" s="5" t="str">
        <f>HYPERLINK("http://rd2.hikvision.com.cn/hikvision/rdweb/WFPMDefect.nsf/0/530A2E98DCFB003B482581BB00073A3F?opendocument","BGA170551331")</f>
        <v>BGA170551331</v>
      </c>
      <c r="I4" s="11"/>
    </row>
    <row r="5" spans="1:9" ht="144" x14ac:dyDescent="0.15">
      <c r="A5" s="5" t="s">
        <v>98</v>
      </c>
      <c r="B5" s="5" t="s">
        <v>185</v>
      </c>
      <c r="C5" s="15" t="s">
        <v>188</v>
      </c>
      <c r="D5" s="6" t="s">
        <v>183</v>
      </c>
      <c r="E5" s="6" t="s">
        <v>58</v>
      </c>
      <c r="F5" s="42" t="s">
        <v>59</v>
      </c>
      <c r="G5" s="15" t="s">
        <v>189</v>
      </c>
      <c r="H5" s="5" t="str">
        <f>HYPERLINK("http://rd2.hikvision.com.cn/hikvision/rdweb/WFPMDefect.nsf/0/321521DA8A338907482581B90039097F?opendocument","BGA170551048")</f>
        <v>BGA170551048</v>
      </c>
      <c r="I5" s="11"/>
    </row>
    <row r="6" spans="1:9" ht="84" x14ac:dyDescent="0.15">
      <c r="A6" s="5" t="s">
        <v>99</v>
      </c>
      <c r="B6" s="5" t="s">
        <v>74</v>
      </c>
      <c r="C6" s="15" t="s">
        <v>190</v>
      </c>
      <c r="D6" s="6" t="s">
        <v>183</v>
      </c>
      <c r="E6" s="6" t="s">
        <v>58</v>
      </c>
      <c r="F6" s="42" t="s">
        <v>59</v>
      </c>
      <c r="G6" s="15" t="s">
        <v>191</v>
      </c>
      <c r="H6" s="5" t="str">
        <f>HYPERLINK("http://rd2.hikvision.com.cn/hikvision/rdweb/WFPMDefect.nsf/0/8877ABD6C2CF2E17482581B900352305?opendocument","BGA170550905")</f>
        <v>BGA170550905</v>
      </c>
      <c r="I6" s="11"/>
    </row>
    <row r="7" spans="1:9" ht="108" x14ac:dyDescent="0.15">
      <c r="A7" s="5" t="s">
        <v>100</v>
      </c>
      <c r="B7" s="5" t="s">
        <v>185</v>
      </c>
      <c r="C7" s="15" t="s">
        <v>192</v>
      </c>
      <c r="D7" s="6" t="s">
        <v>183</v>
      </c>
      <c r="E7" s="6" t="s">
        <v>58</v>
      </c>
      <c r="F7" s="42" t="s">
        <v>67</v>
      </c>
      <c r="G7" s="15" t="s">
        <v>193</v>
      </c>
      <c r="H7" s="5" t="str">
        <f>HYPERLINK("http://rd2.hikvision.com.cn/hikvision/rdweb/WFPMDefect.nsf/0/950543106EC76956482581B9001F4B36?opendocument","BGA170549646")</f>
        <v>BGA170549646</v>
      </c>
      <c r="I7" s="11"/>
    </row>
    <row r="8" spans="1:9" ht="24" x14ac:dyDescent="0.15">
      <c r="A8" s="5" t="s">
        <v>101</v>
      </c>
      <c r="B8" s="5" t="s">
        <v>194</v>
      </c>
      <c r="C8" s="15" t="s">
        <v>195</v>
      </c>
      <c r="D8" s="6" t="s">
        <v>183</v>
      </c>
      <c r="E8" s="6" t="s">
        <v>58</v>
      </c>
      <c r="F8" s="42" t="s">
        <v>67</v>
      </c>
      <c r="G8" s="15" t="s">
        <v>196</v>
      </c>
      <c r="H8" s="5" t="str">
        <f>HYPERLINK("http://rd2.hikvision.com.cn/hikvision/rdweb/WFPMDefect.nsf/0/14FD6C0D40CB6AAC482581B8002DCEF4?opendocument","BGA170547969")</f>
        <v>BGA170547969</v>
      </c>
      <c r="I8" s="11"/>
    </row>
    <row r="9" spans="1:9" ht="48" x14ac:dyDescent="0.15">
      <c r="A9" s="5" t="s">
        <v>102</v>
      </c>
      <c r="B9" s="5" t="s">
        <v>185</v>
      </c>
      <c r="C9" s="15" t="s">
        <v>197</v>
      </c>
      <c r="D9" s="6" t="s">
        <v>183</v>
      </c>
      <c r="E9" s="6" t="s">
        <v>58</v>
      </c>
      <c r="F9" s="42" t="s">
        <v>59</v>
      </c>
      <c r="G9" s="15" t="s">
        <v>198</v>
      </c>
      <c r="H9" s="5" t="str">
        <f>HYPERLINK("http://rd2.hikvision.com.cn/hikvision/rdweb/WFPMDefect.nsf/0/994362F225AD1DA4482581B80022D60F?opendocument","BGA170547194")</f>
        <v>BGA170547194</v>
      </c>
      <c r="I9" s="11"/>
    </row>
    <row r="10" spans="1:9" ht="132" x14ac:dyDescent="0.15">
      <c r="A10" s="5" t="s">
        <v>103</v>
      </c>
      <c r="B10" s="5" t="s">
        <v>199</v>
      </c>
      <c r="C10" s="15" t="s">
        <v>200</v>
      </c>
      <c r="D10" s="6" t="s">
        <v>183</v>
      </c>
      <c r="E10" s="6" t="s">
        <v>58</v>
      </c>
      <c r="F10" s="42" t="s">
        <v>67</v>
      </c>
      <c r="G10" s="15" t="s">
        <v>201</v>
      </c>
      <c r="H10" s="5" t="str">
        <f>HYPERLINK("http://rd2.hikvision.com.cn/hikvision/rdweb/WFPMDefect.nsf/0/0480B8F0791C70DD482581B70031132F?opendocument","BGA170545520")</f>
        <v>BGA170545520</v>
      </c>
      <c r="I10" s="11"/>
    </row>
    <row r="11" spans="1:9" ht="108" x14ac:dyDescent="0.15">
      <c r="A11" s="5" t="s">
        <v>104</v>
      </c>
      <c r="B11" s="5" t="s">
        <v>181</v>
      </c>
      <c r="C11" s="15" t="s">
        <v>202</v>
      </c>
      <c r="D11" s="6" t="s">
        <v>183</v>
      </c>
      <c r="E11" s="6" t="s">
        <v>58</v>
      </c>
      <c r="F11" s="42" t="s">
        <v>67</v>
      </c>
      <c r="G11" s="15" t="s">
        <v>203</v>
      </c>
      <c r="H11" s="5" t="str">
        <f>HYPERLINK("http://rd2.hikvision.com.cn/hikvision/rdweb/WFPMDefect.nsf/0/B46D0C7AEC914EA5482581B60030DB42?opendocument","BGA170542471")</f>
        <v>BGA170542471</v>
      </c>
      <c r="I11" s="11"/>
    </row>
    <row r="12" spans="1:9" ht="156" x14ac:dyDescent="0.15">
      <c r="A12" s="5" t="s">
        <v>105</v>
      </c>
      <c r="B12" s="5" t="s">
        <v>181</v>
      </c>
      <c r="C12" s="15" t="s">
        <v>204</v>
      </c>
      <c r="D12" s="6" t="s">
        <v>183</v>
      </c>
      <c r="E12" s="6" t="s">
        <v>58</v>
      </c>
      <c r="F12" s="42" t="s">
        <v>59</v>
      </c>
      <c r="G12" s="15" t="s">
        <v>205</v>
      </c>
      <c r="H12" s="5" t="str">
        <f>HYPERLINK("http://rd2.hikvision.com.cn/hikvision/rdweb/WFPMDefect.nsf/0/3ED55C67294FAA01482581B6002C7944?opendocument","BGA170542261")</f>
        <v>BGA170542261</v>
      </c>
      <c r="I12" s="11"/>
    </row>
    <row r="13" spans="1:9" ht="96" x14ac:dyDescent="0.15">
      <c r="A13" s="5" t="s">
        <v>106</v>
      </c>
      <c r="B13" s="5" t="s">
        <v>185</v>
      </c>
      <c r="C13" s="15" t="s">
        <v>206</v>
      </c>
      <c r="D13" s="6" t="s">
        <v>183</v>
      </c>
      <c r="E13" s="6" t="s">
        <v>58</v>
      </c>
      <c r="F13" s="42" t="s">
        <v>59</v>
      </c>
      <c r="G13" s="15" t="s">
        <v>207</v>
      </c>
      <c r="H13" s="5" t="str">
        <f>HYPERLINK("http://rd2.hikvision.com.cn/hikvision/rdweb/WFPMDefect.nsf/0/3EABD5DF30F47487482581B600202C19?opendocument","BGA170541806")</f>
        <v>BGA170541806</v>
      </c>
      <c r="I13" s="11"/>
    </row>
    <row r="14" spans="1:9" ht="36" x14ac:dyDescent="0.15">
      <c r="A14" s="5" t="s">
        <v>107</v>
      </c>
      <c r="B14" s="5" t="s">
        <v>208</v>
      </c>
      <c r="C14" s="15" t="s">
        <v>209</v>
      </c>
      <c r="D14" s="6" t="s">
        <v>183</v>
      </c>
      <c r="E14" s="6" t="s">
        <v>58</v>
      </c>
      <c r="F14" s="42" t="s">
        <v>59</v>
      </c>
      <c r="G14" s="15" t="s">
        <v>210</v>
      </c>
      <c r="H14" s="5" t="str">
        <f>HYPERLINK("http://rd2.hikvision.com.cn/hikvision/rdweb/WFPMDefect.nsf/0/7E8700D86D8A25DB482581B60012BCC1?opendocument","BGA170541634")</f>
        <v>BGA170541634</v>
      </c>
      <c r="I14" s="11"/>
    </row>
    <row r="15" spans="1:9" ht="72" x14ac:dyDescent="0.15">
      <c r="A15" s="5" t="s">
        <v>108</v>
      </c>
      <c r="B15" s="5" t="s">
        <v>80</v>
      </c>
      <c r="C15" s="15" t="s">
        <v>211</v>
      </c>
      <c r="D15" s="6" t="s">
        <v>183</v>
      </c>
      <c r="E15" s="6" t="s">
        <v>58</v>
      </c>
      <c r="F15" s="42" t="s">
        <v>59</v>
      </c>
      <c r="G15" s="15" t="s">
        <v>212</v>
      </c>
      <c r="H15" s="5" t="str">
        <f>HYPERLINK("http://rd2.hikvision.com.cn/hikvision/rdweb/WFPMDefect.nsf/0/A241F7793C54F1BF482581B6001298EE?opendocument","BGA170541625")</f>
        <v>BGA170541625</v>
      </c>
      <c r="I15" s="14"/>
    </row>
    <row r="16" spans="1:9" ht="120" x14ac:dyDescent="0.15">
      <c r="A16" s="5" t="s">
        <v>109</v>
      </c>
      <c r="B16" s="5" t="s">
        <v>181</v>
      </c>
      <c r="C16" s="15" t="s">
        <v>213</v>
      </c>
      <c r="D16" s="6" t="s">
        <v>183</v>
      </c>
      <c r="E16" s="6" t="s">
        <v>58</v>
      </c>
      <c r="F16" s="42" t="s">
        <v>67</v>
      </c>
      <c r="G16" s="15" t="s">
        <v>214</v>
      </c>
      <c r="H16" s="5" t="str">
        <f>HYPERLINK("http://rd2.hikvision.com.cn/hikvision/rdweb/WFPMDefect.nsf/0/F485DA06BD91745F482581B6000C2BF0?opendocument","BGA170541290")</f>
        <v>BGA170541290</v>
      </c>
      <c r="I16" s="14"/>
    </row>
    <row r="17" spans="1:9" ht="108" x14ac:dyDescent="0.15">
      <c r="A17" s="5" t="s">
        <v>110</v>
      </c>
      <c r="B17" s="5" t="s">
        <v>185</v>
      </c>
      <c r="C17" s="15" t="s">
        <v>215</v>
      </c>
      <c r="D17" s="6" t="s">
        <v>183</v>
      </c>
      <c r="E17" s="6" t="s">
        <v>58</v>
      </c>
      <c r="F17" s="42" t="s">
        <v>59</v>
      </c>
      <c r="G17" s="15" t="s">
        <v>216</v>
      </c>
      <c r="H17" s="5" t="str">
        <f>HYPERLINK("http://rd2.hikvision.com.cn/hikvision/rdweb/WFPMDefect.nsf/0/2319B425A98FFAD1482581AB001472FC?opendocument","BGA170534971")</f>
        <v>BGA170534971</v>
      </c>
      <c r="I17" s="14"/>
    </row>
    <row r="18" spans="1:9" ht="120" x14ac:dyDescent="0.15">
      <c r="A18" s="5" t="s">
        <v>111</v>
      </c>
      <c r="B18" s="5" t="s">
        <v>185</v>
      </c>
      <c r="C18" s="15" t="s">
        <v>217</v>
      </c>
      <c r="D18" s="6" t="s">
        <v>183</v>
      </c>
      <c r="E18" s="6" t="s">
        <v>58</v>
      </c>
      <c r="F18" s="42" t="s">
        <v>59</v>
      </c>
      <c r="G18" s="15" t="s">
        <v>218</v>
      </c>
      <c r="H18" s="5" t="str">
        <f>HYPERLINK("http://rd2.hikvision.com.cn/hikvision/rdweb/WFPMDefect.nsf/0/35F89DB4C1FF6185482581AB0013E065?opendocument","BGA170534941")</f>
        <v>BGA170534941</v>
      </c>
      <c r="I18" s="14"/>
    </row>
    <row r="19" spans="1:9" ht="48" x14ac:dyDescent="0.15">
      <c r="A19" s="5" t="s">
        <v>112</v>
      </c>
      <c r="B19" s="5" t="s">
        <v>83</v>
      </c>
      <c r="C19" s="15" t="s">
        <v>88</v>
      </c>
      <c r="D19" s="6" t="s">
        <v>183</v>
      </c>
      <c r="E19" s="6" t="s">
        <v>58</v>
      </c>
      <c r="F19" s="42" t="s">
        <v>59</v>
      </c>
      <c r="G19" s="15" t="s">
        <v>89</v>
      </c>
      <c r="H19" s="5" t="str">
        <f>HYPERLINK("http://rd2.hikvision.com.cn/hikvision/rdweb/WFPMDefect.nsf/0/2A5E94E3EBC1F86448258192002A1DEE?opendocument","BGA170473873")</f>
        <v>BGA170473873</v>
      </c>
      <c r="I19" s="14"/>
    </row>
    <row r="20" spans="1:9" ht="72" x14ac:dyDescent="0.15">
      <c r="A20" s="5" t="s">
        <v>113</v>
      </c>
      <c r="B20" s="5" t="s">
        <v>80</v>
      </c>
      <c r="C20" s="15" t="s">
        <v>92</v>
      </c>
      <c r="D20" s="6" t="s">
        <v>183</v>
      </c>
      <c r="E20" s="6" t="s">
        <v>58</v>
      </c>
      <c r="F20" s="42" t="s">
        <v>59</v>
      </c>
      <c r="G20" s="15" t="s">
        <v>93</v>
      </c>
      <c r="H20" s="5" t="str">
        <f>HYPERLINK("http://rd2.hikvision.com.cn/hikvision/rdweb/WFPMDefect.nsf/0/5BC4E89D0FC650814825818D00319750?opendocument","BGA170465569")</f>
        <v>BGA170465569</v>
      </c>
      <c r="I20" s="14"/>
    </row>
    <row r="21" spans="1:9" ht="84" x14ac:dyDescent="0.15">
      <c r="A21" s="5" t="s">
        <v>114</v>
      </c>
      <c r="B21" s="5" t="s">
        <v>199</v>
      </c>
      <c r="C21" s="15" t="s">
        <v>86</v>
      </c>
      <c r="D21" s="6" t="s">
        <v>183</v>
      </c>
      <c r="E21" s="6" t="s">
        <v>61</v>
      </c>
      <c r="F21" s="42" t="s">
        <v>59</v>
      </c>
      <c r="G21" s="15" t="s">
        <v>87</v>
      </c>
      <c r="H21" s="5" t="s">
        <v>279</v>
      </c>
      <c r="I21" s="14"/>
    </row>
    <row r="22" spans="1:9" ht="84" x14ac:dyDescent="0.15">
      <c r="A22" s="5" t="s">
        <v>115</v>
      </c>
      <c r="B22" s="5" t="s">
        <v>199</v>
      </c>
      <c r="C22" s="15" t="s">
        <v>219</v>
      </c>
      <c r="D22" s="6" t="s">
        <v>183</v>
      </c>
      <c r="E22" s="6" t="s">
        <v>61</v>
      </c>
      <c r="F22" s="42" t="s">
        <v>67</v>
      </c>
      <c r="G22" s="15" t="s">
        <v>220</v>
      </c>
      <c r="H22" s="5" t="str">
        <f>HYPERLINK("http://rd2.hikvision.com.cn/hikvision/rdweb/WFPMDefect.nsf/0/86854B057644CC93482581BB002FD5F2?opendocument","BGA170553078")</f>
        <v>BGA170553078</v>
      </c>
      <c r="I22" s="14"/>
    </row>
    <row r="23" spans="1:9" ht="120" x14ac:dyDescent="0.15">
      <c r="A23" s="5" t="s">
        <v>116</v>
      </c>
      <c r="B23" s="5" t="s">
        <v>199</v>
      </c>
      <c r="C23" s="15" t="s">
        <v>221</v>
      </c>
      <c r="D23" s="6" t="s">
        <v>183</v>
      </c>
      <c r="E23" s="6" t="s">
        <v>61</v>
      </c>
      <c r="F23" s="42" t="s">
        <v>59</v>
      </c>
      <c r="G23" s="15" t="s">
        <v>222</v>
      </c>
      <c r="H23" s="5" t="str">
        <f>HYPERLINK("http://rd2.hikvision.com.cn/hikvision/rdweb/WFPMDefect.nsf/0/F0F653B816179FE4482581BB0020EC0C?opendocument","BGA170552148")</f>
        <v>BGA170552148</v>
      </c>
      <c r="I23" s="14"/>
    </row>
    <row r="24" spans="1:9" ht="36" x14ac:dyDescent="0.15">
      <c r="A24" s="5" t="s">
        <v>117</v>
      </c>
      <c r="B24" s="5" t="s">
        <v>64</v>
      </c>
      <c r="C24" s="15" t="s">
        <v>223</v>
      </c>
      <c r="D24" s="6" t="s">
        <v>183</v>
      </c>
      <c r="E24" s="6" t="s">
        <v>61</v>
      </c>
      <c r="F24" s="42" t="s">
        <v>59</v>
      </c>
      <c r="G24" s="15" t="s">
        <v>224</v>
      </c>
      <c r="H24" s="5" t="str">
        <f>HYPERLINK("http://rd2.hikvision.com.cn/hikvision/rdweb/WFPMDefect.nsf/0/75479AE5D917985C482581B90013BB25?opendocument","BGA170549515")</f>
        <v>BGA170549515</v>
      </c>
      <c r="I24" s="14"/>
    </row>
    <row r="25" spans="1:9" ht="108" x14ac:dyDescent="0.15">
      <c r="A25" s="5" t="s">
        <v>118</v>
      </c>
      <c r="B25" s="5" t="s">
        <v>199</v>
      </c>
      <c r="C25" s="15" t="s">
        <v>225</v>
      </c>
      <c r="D25" s="6" t="s">
        <v>183</v>
      </c>
      <c r="E25" s="6" t="s">
        <v>61</v>
      </c>
      <c r="F25" s="42" t="s">
        <v>67</v>
      </c>
      <c r="G25" s="15" t="s">
        <v>226</v>
      </c>
      <c r="H25" s="5" t="str">
        <f>HYPERLINK("http://rd2.hikvision.com.cn/hikvision/rdweb/WFPMDefect.nsf/0/AE58630A1EAFB5A8482581B800354FBF?opendocument","BGA170548647")</f>
        <v>BGA170548647</v>
      </c>
      <c r="I25" s="14"/>
    </row>
    <row r="26" spans="1:9" ht="180" x14ac:dyDescent="0.15">
      <c r="A26" s="5" t="s">
        <v>119</v>
      </c>
      <c r="B26" s="5" t="s">
        <v>227</v>
      </c>
      <c r="C26" s="15" t="s">
        <v>228</v>
      </c>
      <c r="D26" s="6" t="s">
        <v>183</v>
      </c>
      <c r="E26" s="6" t="s">
        <v>61</v>
      </c>
      <c r="F26" s="42" t="s">
        <v>76</v>
      </c>
      <c r="G26" s="15" t="s">
        <v>229</v>
      </c>
      <c r="H26" s="5" t="str">
        <f>HYPERLINK("http://rd2.hikvision.com.cn/hikvision/rdweb/WFPMDefect.nsf/0/D14C87338808EE9E482581B800223963?opendocument","BGA170547177")</f>
        <v>BGA170547177</v>
      </c>
      <c r="I26" s="14"/>
    </row>
    <row r="27" spans="1:9" ht="60" x14ac:dyDescent="0.15">
      <c r="A27" s="5" t="s">
        <v>120</v>
      </c>
      <c r="B27" s="5" t="s">
        <v>199</v>
      </c>
      <c r="C27" s="15" t="s">
        <v>230</v>
      </c>
      <c r="D27" s="6" t="s">
        <v>183</v>
      </c>
      <c r="E27" s="6" t="s">
        <v>61</v>
      </c>
      <c r="F27" s="42" t="s">
        <v>59</v>
      </c>
      <c r="G27" s="15" t="s">
        <v>231</v>
      </c>
      <c r="H27" s="5" t="str">
        <f>HYPERLINK("http://rd2.hikvision.com.cn/hikvision/rdweb/WFPMDefect.nsf/0/D1651AAF5685911D482581B800127977?opendocument","BGA170546865")</f>
        <v>BGA170546865</v>
      </c>
      <c r="I27" s="14"/>
    </row>
    <row r="28" spans="1:9" ht="144" x14ac:dyDescent="0.15">
      <c r="A28" s="5" t="s">
        <v>121</v>
      </c>
      <c r="B28" s="5" t="s">
        <v>199</v>
      </c>
      <c r="C28" s="15" t="s">
        <v>232</v>
      </c>
      <c r="D28" s="6" t="s">
        <v>183</v>
      </c>
      <c r="E28" s="6" t="s">
        <v>61</v>
      </c>
      <c r="F28" s="42" t="s">
        <v>59</v>
      </c>
      <c r="G28" s="15" t="s">
        <v>233</v>
      </c>
      <c r="H28" s="5" t="str">
        <f>HYPERLINK("http://rd2.hikvision.com.cn/hikvision/rdweb/WFPMDefect.nsf/0/9B6E9EB6AA36861C482581B80010CA7D?opendocument","BGA170546804")</f>
        <v>BGA170546804</v>
      </c>
      <c r="I28" s="14"/>
    </row>
    <row r="29" spans="1:9" ht="60" x14ac:dyDescent="0.15">
      <c r="A29" s="5" t="s">
        <v>122</v>
      </c>
      <c r="B29" s="5" t="s">
        <v>199</v>
      </c>
      <c r="C29" s="15" t="s">
        <v>234</v>
      </c>
      <c r="D29" s="6" t="s">
        <v>183</v>
      </c>
      <c r="E29" s="6" t="s">
        <v>61</v>
      </c>
      <c r="F29" s="42" t="s">
        <v>59</v>
      </c>
      <c r="G29" s="15" t="s">
        <v>235</v>
      </c>
      <c r="H29" s="5" t="str">
        <f>HYPERLINK("http://rd2.hikvision.com.cn/hikvision/rdweb/WFPMDefect.nsf/0/E38635E7E801E505482581B7003B728D?opendocument","BGA170545791")</f>
        <v>BGA170545791</v>
      </c>
      <c r="I29" s="14"/>
    </row>
    <row r="30" spans="1:9" ht="84" x14ac:dyDescent="0.15">
      <c r="A30" s="5" t="s">
        <v>123</v>
      </c>
      <c r="B30" s="5" t="s">
        <v>199</v>
      </c>
      <c r="C30" s="15" t="s">
        <v>236</v>
      </c>
      <c r="D30" s="6" t="s">
        <v>183</v>
      </c>
      <c r="E30" s="6" t="s">
        <v>61</v>
      </c>
      <c r="F30" s="42" t="s">
        <v>67</v>
      </c>
      <c r="G30" s="15" t="s">
        <v>237</v>
      </c>
      <c r="H30" s="5" t="str">
        <f>HYPERLINK("http://rd2.hikvision.com.cn/hikvision/rdweb/WFPMDefect.nsf/0/D0DBB0B221EA64C5482581B700320AFB?opendocument","BGA170545569")</f>
        <v>BGA170545569</v>
      </c>
      <c r="I30" s="14"/>
    </row>
    <row r="31" spans="1:9" ht="60" x14ac:dyDescent="0.15">
      <c r="A31" s="5" t="s">
        <v>124</v>
      </c>
      <c r="B31" s="5" t="s">
        <v>199</v>
      </c>
      <c r="C31" s="15" t="s">
        <v>238</v>
      </c>
      <c r="D31" s="6" t="s">
        <v>183</v>
      </c>
      <c r="E31" s="6" t="s">
        <v>61</v>
      </c>
      <c r="F31" s="42" t="s">
        <v>67</v>
      </c>
      <c r="G31" s="15" t="s">
        <v>239</v>
      </c>
      <c r="H31" s="5" t="str">
        <f>HYPERLINK("http://rd2.hikvision.com.cn/hikvision/rdweb/WFPMDefect.nsf/0/E8413AACDCE27A8E482581B7002FB02E?opendocument","BGA170545465")</f>
        <v>BGA170545465</v>
      </c>
      <c r="I31" s="14"/>
    </row>
    <row r="32" spans="1:9" ht="24" x14ac:dyDescent="0.15">
      <c r="A32" s="5" t="s">
        <v>125</v>
      </c>
      <c r="B32" s="5" t="s">
        <v>74</v>
      </c>
      <c r="C32" s="15" t="s">
        <v>240</v>
      </c>
      <c r="D32" s="6" t="s">
        <v>183</v>
      </c>
      <c r="E32" s="6" t="s">
        <v>61</v>
      </c>
      <c r="F32" s="42" t="s">
        <v>59</v>
      </c>
      <c r="G32" s="15" t="s">
        <v>241</v>
      </c>
      <c r="H32" s="5" t="str">
        <f>HYPERLINK("http://rd2.hikvision.com.cn/hikvision/rdweb/WFPMDefect.nsf/0/09BB9DA4E227AEDB482581B7002D6904?opendocument","BGA170545342")</f>
        <v>BGA170545342</v>
      </c>
      <c r="I32" s="14"/>
    </row>
    <row r="33" spans="1:9" ht="72" x14ac:dyDescent="0.15">
      <c r="A33" s="5" t="s">
        <v>126</v>
      </c>
      <c r="B33" s="5" t="s">
        <v>199</v>
      </c>
      <c r="C33" s="15" t="s">
        <v>242</v>
      </c>
      <c r="D33" s="6" t="s">
        <v>183</v>
      </c>
      <c r="E33" s="6" t="s">
        <v>61</v>
      </c>
      <c r="F33" s="42" t="s">
        <v>59</v>
      </c>
      <c r="G33" s="15" t="s">
        <v>243</v>
      </c>
      <c r="H33" s="5" t="str">
        <f>HYPERLINK("http://rd2.hikvision.com.cn/hikvision/rdweb/WFPMDefect.nsf/0/1239E56F6319ADED482581B600401F69?opendocument","BGA170542936")</f>
        <v>BGA170542936</v>
      </c>
      <c r="I33" s="14"/>
    </row>
    <row r="34" spans="1:9" ht="72" x14ac:dyDescent="0.15">
      <c r="A34" s="5" t="s">
        <v>127</v>
      </c>
      <c r="B34" s="5" t="s">
        <v>199</v>
      </c>
      <c r="C34" s="15" t="s">
        <v>244</v>
      </c>
      <c r="D34" s="6" t="s">
        <v>183</v>
      </c>
      <c r="E34" s="6" t="s">
        <v>61</v>
      </c>
      <c r="F34" s="42" t="s">
        <v>67</v>
      </c>
      <c r="G34" s="15" t="s">
        <v>245</v>
      </c>
      <c r="H34" s="5" t="str">
        <f>HYPERLINK("http://rd2.hikvision.com.cn/hikvision/rdweb/WFPMDefect.nsf/0/0618CD37EB2272E3482581B6003EC2DF?opendocument","BGA170542901")</f>
        <v>BGA170542901</v>
      </c>
      <c r="I34" s="14"/>
    </row>
    <row r="35" spans="1:9" ht="132" x14ac:dyDescent="0.15">
      <c r="A35" s="5" t="s">
        <v>128</v>
      </c>
      <c r="B35" s="5" t="s">
        <v>199</v>
      </c>
      <c r="C35" s="15" t="s">
        <v>246</v>
      </c>
      <c r="D35" s="6" t="s">
        <v>183</v>
      </c>
      <c r="E35" s="6" t="s">
        <v>61</v>
      </c>
      <c r="F35" s="42" t="s">
        <v>59</v>
      </c>
      <c r="G35" s="15" t="s">
        <v>247</v>
      </c>
      <c r="H35" s="5" t="str">
        <f>HYPERLINK("http://rd2.hikvision.com.cn/hikvision/rdweb/WFPMDefect.nsf/0/DC917AC5EAAF936B482581B6003AC9B3?opendocument","BGA170542787")</f>
        <v>BGA170542787</v>
      </c>
      <c r="I35" s="14"/>
    </row>
    <row r="36" spans="1:9" ht="60" x14ac:dyDescent="0.15">
      <c r="A36" s="5" t="s">
        <v>129</v>
      </c>
      <c r="B36" s="5" t="s">
        <v>185</v>
      </c>
      <c r="C36" s="15" t="s">
        <v>248</v>
      </c>
      <c r="D36" s="6" t="s">
        <v>183</v>
      </c>
      <c r="E36" s="6" t="s">
        <v>61</v>
      </c>
      <c r="F36" s="42" t="s">
        <v>59</v>
      </c>
      <c r="G36" s="15" t="s">
        <v>249</v>
      </c>
      <c r="H36" s="5" t="str">
        <f>HYPERLINK("http://rd2.hikvision.com.cn/hikvision/rdweb/WFPMDefect.nsf/0/A601B220DBDB3C3D482581B60038D48C?opendocument","BGA170542676")</f>
        <v>BGA170542676</v>
      </c>
      <c r="I36" s="14"/>
    </row>
    <row r="37" spans="1:9" ht="108" x14ac:dyDescent="0.15">
      <c r="A37" s="5" t="s">
        <v>130</v>
      </c>
      <c r="B37" s="5" t="s">
        <v>185</v>
      </c>
      <c r="C37" s="15" t="s">
        <v>250</v>
      </c>
      <c r="D37" s="6" t="s">
        <v>183</v>
      </c>
      <c r="E37" s="6" t="s">
        <v>61</v>
      </c>
      <c r="F37" s="42" t="s">
        <v>76</v>
      </c>
      <c r="G37" s="15" t="s">
        <v>251</v>
      </c>
      <c r="H37" s="5" t="str">
        <f>HYPERLINK("http://rd2.hikvision.com.cn/hikvision/rdweb/WFPMDefect.nsf/0/9A58AB64E133C2F4482581B600253A8C?opendocument","BGA170541958")</f>
        <v>BGA170541958</v>
      </c>
      <c r="I37" s="14"/>
    </row>
    <row r="38" spans="1:9" ht="60" x14ac:dyDescent="0.15">
      <c r="A38" s="5" t="s">
        <v>131</v>
      </c>
      <c r="B38" s="5" t="s">
        <v>80</v>
      </c>
      <c r="C38" s="15" t="s">
        <v>252</v>
      </c>
      <c r="D38" s="6" t="s">
        <v>183</v>
      </c>
      <c r="E38" s="6" t="s">
        <v>61</v>
      </c>
      <c r="F38" s="42" t="s">
        <v>59</v>
      </c>
      <c r="G38" s="15" t="s">
        <v>253</v>
      </c>
      <c r="H38" s="5" t="str">
        <f>HYPERLINK("http://rd2.hikvision.com.cn/hikvision/rdweb/WFPMDefect.nsf/0/A4A5C9284FC9D1DF482581B60012E704?opendocument","BGA170541645")</f>
        <v>BGA170541645</v>
      </c>
      <c r="I38" s="14"/>
    </row>
    <row r="39" spans="1:9" ht="96" x14ac:dyDescent="0.15">
      <c r="A39" s="5" t="s">
        <v>132</v>
      </c>
      <c r="B39" s="5" t="s">
        <v>199</v>
      </c>
      <c r="C39" s="15" t="s">
        <v>254</v>
      </c>
      <c r="D39" s="6" t="s">
        <v>183</v>
      </c>
      <c r="E39" s="6" t="s">
        <v>61</v>
      </c>
      <c r="F39" s="42" t="s">
        <v>67</v>
      </c>
      <c r="G39" s="15" t="s">
        <v>255</v>
      </c>
      <c r="H39" s="5" t="str">
        <f>HYPERLINK("http://rd2.hikvision.com.cn/hikvision/rdweb/WFPMDefect.nsf/0/2ABCFB1163AD7B2D482581B6000EC6B5?opendocument","BGA170541447")</f>
        <v>BGA170541447</v>
      </c>
      <c r="I39" s="14"/>
    </row>
    <row r="40" spans="1:9" ht="120" x14ac:dyDescent="0.15">
      <c r="A40" s="5" t="s">
        <v>133</v>
      </c>
      <c r="B40" s="5" t="s">
        <v>185</v>
      </c>
      <c r="C40" s="15" t="s">
        <v>256</v>
      </c>
      <c r="D40" s="6" t="s">
        <v>183</v>
      </c>
      <c r="E40" s="6" t="s">
        <v>61</v>
      </c>
      <c r="F40" s="42" t="s">
        <v>76</v>
      </c>
      <c r="G40" s="15" t="s">
        <v>257</v>
      </c>
      <c r="H40" s="5" t="str">
        <f>HYPERLINK("http://rd2.hikvision.com.cn/hikvision/rdweb/WFPMDefect.nsf/0/B5CDD56A59E80062482581B6000D5653?opendocument","BGA170541343")</f>
        <v>BGA170541343</v>
      </c>
      <c r="I40" s="14"/>
    </row>
    <row r="41" spans="1:9" ht="48" x14ac:dyDescent="0.15">
      <c r="A41" s="5" t="s">
        <v>134</v>
      </c>
      <c r="B41" s="5" t="s">
        <v>199</v>
      </c>
      <c r="C41" s="15" t="s">
        <v>258</v>
      </c>
      <c r="D41" s="6" t="s">
        <v>183</v>
      </c>
      <c r="E41" s="6" t="s">
        <v>61</v>
      </c>
      <c r="F41" s="42" t="s">
        <v>59</v>
      </c>
      <c r="G41" s="15" t="s">
        <v>259</v>
      </c>
      <c r="H41" s="5" t="str">
        <f>HYPERLINK("http://rd2.hikvision.com.cn/hikvision/rdweb/WFPMDefect.nsf/0/88D0938280405E40482581B500229515?opendocument","BGA170539844")</f>
        <v>BGA170539844</v>
      </c>
      <c r="I41" s="14"/>
    </row>
    <row r="42" spans="1:9" ht="108" x14ac:dyDescent="0.15">
      <c r="A42" s="5" t="s">
        <v>135</v>
      </c>
      <c r="B42" s="5" t="s">
        <v>260</v>
      </c>
      <c r="C42" s="15" t="s">
        <v>261</v>
      </c>
      <c r="D42" s="6" t="s">
        <v>183</v>
      </c>
      <c r="E42" s="6" t="s">
        <v>61</v>
      </c>
      <c r="F42" s="42" t="s">
        <v>76</v>
      </c>
      <c r="G42" s="15" t="s">
        <v>262</v>
      </c>
      <c r="H42" s="5" t="str">
        <f>HYPERLINK("http://rd2.hikvision.com.cn/hikvision/rdweb/WFPMDefect.nsf/0/FA0FFA407C78A1B5482581AB0008BB32?opendocument","BGA170534415")</f>
        <v>BGA170534415</v>
      </c>
      <c r="I42" s="14"/>
    </row>
    <row r="43" spans="1:9" ht="84" x14ac:dyDescent="0.15">
      <c r="A43" s="5" t="s">
        <v>136</v>
      </c>
      <c r="B43" s="5" t="s">
        <v>63</v>
      </c>
      <c r="C43" s="15" t="s">
        <v>75</v>
      </c>
      <c r="D43" s="6" t="s">
        <v>183</v>
      </c>
      <c r="E43" s="6" t="s">
        <v>61</v>
      </c>
      <c r="F43" s="42" t="s">
        <v>76</v>
      </c>
      <c r="G43" s="15" t="s">
        <v>77</v>
      </c>
      <c r="H43" s="5" t="str">
        <f>HYPERLINK("http://rd2.hikvision.com.cn/hikvision/rdweb/WFPMDefect.nsf/0/DE4B45888B63C38D482581980005B7FC?opendocument","BGA170484179")</f>
        <v>BGA170484179</v>
      </c>
      <c r="I43" s="14"/>
    </row>
    <row r="44" spans="1:9" ht="36" x14ac:dyDescent="0.15">
      <c r="A44" s="5" t="s">
        <v>137</v>
      </c>
      <c r="B44" s="5" t="s">
        <v>63</v>
      </c>
      <c r="C44" s="15" t="s">
        <v>78</v>
      </c>
      <c r="D44" s="6" t="s">
        <v>183</v>
      </c>
      <c r="E44" s="6" t="s">
        <v>61</v>
      </c>
      <c r="F44" s="42" t="s">
        <v>67</v>
      </c>
      <c r="G44" s="15" t="s">
        <v>79</v>
      </c>
      <c r="H44" s="5" t="str">
        <f>HYPERLINK("http://rd2.hikvision.com.cn/hikvision/rdweb/WFPMDefect.nsf/0/DA07FB90CC5A82A84825819800053311?opendocument","BGA170484176")</f>
        <v>BGA170484176</v>
      </c>
      <c r="I44" s="14"/>
    </row>
    <row r="45" spans="1:9" ht="108" x14ac:dyDescent="0.15">
      <c r="A45" s="5" t="s">
        <v>138</v>
      </c>
      <c r="B45" s="5" t="s">
        <v>199</v>
      </c>
      <c r="C45" s="15" t="s">
        <v>263</v>
      </c>
      <c r="D45" s="16" t="s">
        <v>264</v>
      </c>
      <c r="E45" s="16" t="s">
        <v>68</v>
      </c>
      <c r="F45" s="16" t="s">
        <v>59</v>
      </c>
      <c r="G45" s="15" t="s">
        <v>265</v>
      </c>
      <c r="H45" s="5" t="str">
        <f>HYPERLINK("http://rd2.hikvision.com.cn/hikvision/rdweb/WFPMDefect.nsf/0/A2D0D2959D36F3A4482581B9000F5B72?opendocument","BGA170549357")</f>
        <v>BGA170549357</v>
      </c>
      <c r="I45" s="14"/>
    </row>
    <row r="46" spans="1:9" ht="72" x14ac:dyDescent="0.15">
      <c r="A46" s="5" t="s">
        <v>139</v>
      </c>
      <c r="B46" s="5" t="s">
        <v>199</v>
      </c>
      <c r="C46" s="15" t="s">
        <v>266</v>
      </c>
      <c r="D46" s="16" t="s">
        <v>264</v>
      </c>
      <c r="E46" s="16" t="s">
        <v>68</v>
      </c>
      <c r="F46" s="16" t="s">
        <v>59</v>
      </c>
      <c r="G46" s="15" t="s">
        <v>267</v>
      </c>
      <c r="H46" s="5" t="str">
        <f>HYPERLINK("http://rd2.hikvision.com.cn/hikvision/rdweb/WFPMDefect.nsf/0/7741348230B2A38A482581B800331A79?opendocument","BGA170548571")</f>
        <v>BGA170548571</v>
      </c>
      <c r="I46" s="14"/>
    </row>
    <row r="47" spans="1:9" ht="60" x14ac:dyDescent="0.15">
      <c r="A47" s="5" t="s">
        <v>140</v>
      </c>
      <c r="B47" s="5" t="s">
        <v>194</v>
      </c>
      <c r="C47" s="15" t="s">
        <v>268</v>
      </c>
      <c r="D47" s="16" t="s">
        <v>264</v>
      </c>
      <c r="E47" s="16" t="s">
        <v>68</v>
      </c>
      <c r="F47" s="16" t="s">
        <v>59</v>
      </c>
      <c r="G47" s="15" t="s">
        <v>269</v>
      </c>
      <c r="H47" s="5" t="str">
        <f>HYPERLINK("http://rd2.hikvision.com.cn/hikvision/rdweb/WFPMDefect.nsf/0/102BB92631AAD9E3482581B800313F47?opendocument","BGA170548211")</f>
        <v>BGA170548211</v>
      </c>
      <c r="I47" s="14"/>
    </row>
    <row r="48" spans="1:9" ht="60" x14ac:dyDescent="0.15">
      <c r="A48" s="5" t="s">
        <v>141</v>
      </c>
      <c r="B48" s="5" t="s">
        <v>199</v>
      </c>
      <c r="C48" s="15" t="s">
        <v>270</v>
      </c>
      <c r="D48" s="16" t="s">
        <v>264</v>
      </c>
      <c r="E48" s="16" t="s">
        <v>68</v>
      </c>
      <c r="F48" s="16" t="s">
        <v>59</v>
      </c>
      <c r="G48" s="15" t="s">
        <v>271</v>
      </c>
      <c r="H48" s="5" t="str">
        <f>HYPERLINK("http://rd2.hikvision.com.cn/hikvision/rdweb/WFPMDefect.nsf/0/1A7CE7C9FC6CF063482581B800140562?opendocument","BGA170546965")</f>
        <v>BGA170546965</v>
      </c>
      <c r="I48" s="14"/>
    </row>
    <row r="49" spans="1:9" ht="48" x14ac:dyDescent="0.15">
      <c r="A49" s="5" t="s">
        <v>142</v>
      </c>
      <c r="B49" s="5" t="s">
        <v>199</v>
      </c>
      <c r="C49" s="15" t="s">
        <v>272</v>
      </c>
      <c r="D49" s="16" t="s">
        <v>264</v>
      </c>
      <c r="E49" s="16" t="s">
        <v>68</v>
      </c>
      <c r="F49" s="16" t="s">
        <v>59</v>
      </c>
      <c r="G49" s="15" t="s">
        <v>273</v>
      </c>
      <c r="H49" s="5" t="str">
        <f>HYPERLINK("http://rd2.hikvision.com.cn/hikvision/rdweb/WFPMDefect.nsf/0/452B8AFDB0C77848482581B6003C6D88?opendocument","BGA170542824")</f>
        <v>BGA170542824</v>
      </c>
      <c r="I49" s="14"/>
    </row>
    <row r="50" spans="1:9" ht="48" x14ac:dyDescent="0.15">
      <c r="A50" s="5" t="s">
        <v>143</v>
      </c>
      <c r="B50" s="5" t="s">
        <v>185</v>
      </c>
      <c r="C50" s="15" t="s">
        <v>274</v>
      </c>
      <c r="D50" s="16" t="s">
        <v>264</v>
      </c>
      <c r="E50" s="16" t="s">
        <v>68</v>
      </c>
      <c r="F50" s="16" t="s">
        <v>59</v>
      </c>
      <c r="G50" s="15" t="s">
        <v>275</v>
      </c>
      <c r="H50" s="5" t="str">
        <f>HYPERLINK("http://rd2.hikvision.com.cn/hikvision/rdweb/WFPMDefect.nsf/0/08E8ED8FB8FEFBDB482581AB00140C3C?opendocument","BGA170534949")</f>
        <v>BGA170534949</v>
      </c>
      <c r="I50" s="14"/>
    </row>
    <row r="51" spans="1:9" ht="156" x14ac:dyDescent="0.15">
      <c r="A51" s="5" t="s">
        <v>144</v>
      </c>
      <c r="B51" s="5" t="s">
        <v>57</v>
      </c>
      <c r="C51" s="15" t="s">
        <v>276</v>
      </c>
      <c r="D51" s="6" t="s">
        <v>22</v>
      </c>
      <c r="E51" s="6" t="s">
        <v>58</v>
      </c>
      <c r="F51" s="42" t="s">
        <v>59</v>
      </c>
      <c r="G51" s="15" t="s">
        <v>277</v>
      </c>
      <c r="H51" s="5" t="str">
        <f>HYPERLINK("http://rd2.hikvision.com.cn/hikvision/rdweb/WFPMDefect.nsf/0/CD09CF5FE053DBB1482581A1001508AB?opendocument","BGA170509437")</f>
        <v>BGA170509437</v>
      </c>
      <c r="I51" s="14"/>
    </row>
    <row r="52" spans="1:9" ht="84" x14ac:dyDescent="0.15">
      <c r="A52" s="5" t="s">
        <v>145</v>
      </c>
      <c r="B52" s="5" t="s">
        <v>64</v>
      </c>
      <c r="C52" s="15" t="s">
        <v>65</v>
      </c>
      <c r="D52" s="6" t="s">
        <v>22</v>
      </c>
      <c r="E52" s="6" t="s">
        <v>58</v>
      </c>
      <c r="F52" s="42" t="s">
        <v>59</v>
      </c>
      <c r="G52" s="15" t="s">
        <v>66</v>
      </c>
      <c r="H52" s="5" t="str">
        <f>HYPERLINK("http://rd2.hikvision.com.cn/hikvision/rdweb/WFPMDefect.nsf/0/DE565C432A388CA64825819C001927DA?opendocument","BGA170495948")</f>
        <v>BGA170495948</v>
      </c>
      <c r="I52" s="14"/>
    </row>
    <row r="53" spans="1:9" ht="24" x14ac:dyDescent="0.15">
      <c r="A53" s="5" t="s">
        <v>146</v>
      </c>
      <c r="B53" s="5" t="s">
        <v>71</v>
      </c>
      <c r="C53" s="15" t="s">
        <v>72</v>
      </c>
      <c r="D53" s="6" t="s">
        <v>22</v>
      </c>
      <c r="E53" s="6" t="s">
        <v>58</v>
      </c>
      <c r="F53" s="42" t="s">
        <v>67</v>
      </c>
      <c r="G53" s="15" t="s">
        <v>73</v>
      </c>
      <c r="H53" s="5" t="str">
        <f>HYPERLINK("http://rd2.hikvision.com.cn/hikvision/rdweb/WFPMDefect.nsf/0/94DF839D914AE1364825819A002BCE1A?opendocument","BGA170490999")</f>
        <v>BGA170490999</v>
      </c>
      <c r="I53" s="14"/>
    </row>
    <row r="54" spans="1:9" ht="72" x14ac:dyDescent="0.15">
      <c r="A54" s="5" t="s">
        <v>147</v>
      </c>
      <c r="B54" s="5" t="s">
        <v>71</v>
      </c>
      <c r="C54" s="15" t="s">
        <v>81</v>
      </c>
      <c r="D54" s="6" t="s">
        <v>278</v>
      </c>
      <c r="E54" s="6" t="s">
        <v>58</v>
      </c>
      <c r="F54" s="42" t="s">
        <v>76</v>
      </c>
      <c r="G54" s="15" t="s">
        <v>82</v>
      </c>
      <c r="H54" s="5" t="str">
        <f>HYPERLINK("http://rd2.hikvision.com.cn/hikvision/rdweb/WFPMDefect.nsf/0/0C09A35B00663BC54825819500079382?opendocument","BGA170480417")</f>
        <v>BGA170480417</v>
      </c>
      <c r="I54" s="14"/>
    </row>
    <row r="55" spans="1:9" ht="84" x14ac:dyDescent="0.15">
      <c r="A55" s="5" t="s">
        <v>148</v>
      </c>
      <c r="B55" s="5" t="s">
        <v>57</v>
      </c>
      <c r="C55" s="15" t="s">
        <v>94</v>
      </c>
      <c r="D55" s="6" t="s">
        <v>22</v>
      </c>
      <c r="E55" s="6" t="s">
        <v>58</v>
      </c>
      <c r="F55" s="42" t="s">
        <v>59</v>
      </c>
      <c r="G55" s="15" t="s">
        <v>95</v>
      </c>
      <c r="H55" s="5" t="str">
        <f>HYPERLINK("http://rd2.hikvision.com.cn/hikvision/rdweb/WFPMDefect.nsf/0/E59A41AB0F6B77CE4825818D002836F8?opendocument","BGA170465056")</f>
        <v>BGA170465056</v>
      </c>
      <c r="I55" s="14"/>
    </row>
    <row r="56" spans="1:9" ht="84" x14ac:dyDescent="0.15">
      <c r="A56" s="5" t="s">
        <v>149</v>
      </c>
      <c r="B56" s="5" t="s">
        <v>57</v>
      </c>
      <c r="C56" s="15" t="s">
        <v>60</v>
      </c>
      <c r="D56" s="6" t="s">
        <v>22</v>
      </c>
      <c r="E56" s="6" t="s">
        <v>61</v>
      </c>
      <c r="F56" s="42" t="s">
        <v>59</v>
      </c>
      <c r="G56" s="15" t="s">
        <v>62</v>
      </c>
      <c r="H56" s="5" t="str">
        <f>HYPERLINK("http://rd2.hikvision.com.cn/hikvision/rdweb/WFPMDefect.nsf/0/67FCB6024EB56D794825819C003BC577?opendocument","BGA170497754")</f>
        <v>BGA170497754</v>
      </c>
      <c r="I56" s="14"/>
    </row>
    <row r="57" spans="1:9" ht="108" x14ac:dyDescent="0.15">
      <c r="A57" s="5" t="s">
        <v>150</v>
      </c>
      <c r="B57" s="5" t="s">
        <v>63</v>
      </c>
      <c r="C57" s="15" t="s">
        <v>69</v>
      </c>
      <c r="D57" s="6" t="s">
        <v>22</v>
      </c>
      <c r="E57" s="6" t="s">
        <v>61</v>
      </c>
      <c r="F57" s="42" t="s">
        <v>67</v>
      </c>
      <c r="G57" s="15" t="s">
        <v>70</v>
      </c>
      <c r="H57" s="5" t="str">
        <f>HYPERLINK("http://rd2.hikvision.com.cn/hikvision/rdweb/WFPMDefect.nsf/0/D53387C7BC4FDA074825819B000EA59B?opendocument","BGA170492681")</f>
        <v>BGA170492681</v>
      </c>
      <c r="I57" s="14"/>
    </row>
    <row r="58" spans="1:9" ht="36" x14ac:dyDescent="0.15">
      <c r="A58" s="5" t="s">
        <v>151</v>
      </c>
      <c r="B58" s="5" t="s">
        <v>74</v>
      </c>
      <c r="C58" s="15" t="s">
        <v>84</v>
      </c>
      <c r="D58" s="6" t="s">
        <v>22</v>
      </c>
      <c r="E58" s="6" t="s">
        <v>61</v>
      </c>
      <c r="F58" s="42" t="s">
        <v>59</v>
      </c>
      <c r="G58" s="15" t="s">
        <v>85</v>
      </c>
      <c r="H58" s="5" t="str">
        <f>HYPERLINK("http://rd2.hikvision.com.cn/hikvision/rdweb/WFPMDefect.nsf/0/2BCE7DE66F26450748258194002558D2?opendocument","BGA170478777")</f>
        <v>BGA170478777</v>
      </c>
      <c r="I58" s="14"/>
    </row>
    <row r="59" spans="1:9" ht="96" x14ac:dyDescent="0.15">
      <c r="A59" s="5" t="s">
        <v>152</v>
      </c>
      <c r="B59" s="5" t="s">
        <v>57</v>
      </c>
      <c r="C59" s="15" t="s">
        <v>90</v>
      </c>
      <c r="D59" s="6" t="s">
        <v>22</v>
      </c>
      <c r="E59" s="6" t="s">
        <v>61</v>
      </c>
      <c r="F59" s="42" t="s">
        <v>59</v>
      </c>
      <c r="G59" s="15" t="s">
        <v>91</v>
      </c>
      <c r="H59" s="5" t="str">
        <f>HYPERLINK("http://rd2.hikvision.com.cn/hikvision/rdweb/WFPMDefect.nsf/0/5E62A4944EEE96304825818D003FDE0B?opendocument","BGA170466056")</f>
        <v>BGA170466056</v>
      </c>
      <c r="I59" s="14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P3" sqref="P3"/>
    </sheetView>
  </sheetViews>
  <sheetFormatPr defaultRowHeight="13.5" x14ac:dyDescent="0.15"/>
  <sheetData>
    <row r="1" spans="1:12" x14ac:dyDescent="0.15">
      <c r="A1" t="s">
        <v>24</v>
      </c>
      <c r="B1">
        <v>349</v>
      </c>
      <c r="I1" t="s">
        <v>31</v>
      </c>
      <c r="J1" t="s">
        <v>21</v>
      </c>
      <c r="K1" t="s">
        <v>23</v>
      </c>
      <c r="L1" t="s">
        <v>22</v>
      </c>
    </row>
    <row r="2" spans="1:12" x14ac:dyDescent="0.15">
      <c r="A2" t="s">
        <v>25</v>
      </c>
      <c r="B2">
        <v>0</v>
      </c>
      <c r="I2" t="s">
        <v>32</v>
      </c>
      <c r="J2">
        <v>53</v>
      </c>
    </row>
    <row r="3" spans="1:12" x14ac:dyDescent="0.15">
      <c r="A3" t="s">
        <v>26</v>
      </c>
      <c r="B3">
        <v>17</v>
      </c>
      <c r="I3" t="s">
        <v>40</v>
      </c>
      <c r="J3">
        <v>42</v>
      </c>
      <c r="L3">
        <v>9</v>
      </c>
    </row>
    <row r="4" spans="1:12" x14ac:dyDescent="0.15">
      <c r="A4" t="s">
        <v>27</v>
      </c>
      <c r="B4">
        <v>21</v>
      </c>
      <c r="I4" t="s">
        <v>42</v>
      </c>
    </row>
    <row r="5" spans="1:12" x14ac:dyDescent="0.15">
      <c r="A5" t="s">
        <v>23</v>
      </c>
      <c r="B5">
        <v>0</v>
      </c>
      <c r="I5" t="s">
        <v>43</v>
      </c>
    </row>
    <row r="6" spans="1:12" x14ac:dyDescent="0.15">
      <c r="A6" t="s">
        <v>28</v>
      </c>
      <c r="B6">
        <v>0</v>
      </c>
    </row>
    <row r="7" spans="1:12" x14ac:dyDescent="0.15">
      <c r="A7" t="s">
        <v>29</v>
      </c>
      <c r="B7">
        <v>0</v>
      </c>
    </row>
    <row r="8" spans="1:12" x14ac:dyDescent="0.15">
      <c r="A8" t="s">
        <v>30</v>
      </c>
      <c r="B8">
        <v>49</v>
      </c>
    </row>
    <row r="9" spans="1:12" x14ac:dyDescent="0.15">
      <c r="A9" t="s">
        <v>22</v>
      </c>
      <c r="B9">
        <v>0</v>
      </c>
    </row>
    <row r="24" ht="14.25" customHeight="1" x14ac:dyDescent="0.15"/>
  </sheetData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C25" sqref="C25"/>
    </sheetView>
  </sheetViews>
  <sheetFormatPr defaultRowHeight="13.5" x14ac:dyDescent="0.15"/>
  <cols>
    <col min="2" max="2" width="23.625" bestFit="1" customWidth="1"/>
  </cols>
  <sheetData>
    <row r="2" spans="1:2" x14ac:dyDescent="0.15">
      <c r="A2" s="43" t="s">
        <v>179</v>
      </c>
      <c r="B2" s="19" t="s">
        <v>153</v>
      </c>
    </row>
    <row r="3" spans="1:2" x14ac:dyDescent="0.15">
      <c r="A3" s="43"/>
      <c r="B3" s="19" t="s">
        <v>154</v>
      </c>
    </row>
    <row r="4" spans="1:2" x14ac:dyDescent="0.15">
      <c r="A4" s="43"/>
      <c r="B4" s="19" t="s">
        <v>155</v>
      </c>
    </row>
    <row r="5" spans="1:2" x14ac:dyDescent="0.15">
      <c r="A5" s="43"/>
      <c r="B5" s="19" t="s">
        <v>156</v>
      </c>
    </row>
    <row r="6" spans="1:2" x14ac:dyDescent="0.15">
      <c r="A6" s="43"/>
      <c r="B6" s="19" t="s">
        <v>157</v>
      </c>
    </row>
    <row r="7" spans="1:2" x14ac:dyDescent="0.15">
      <c r="A7" s="43"/>
      <c r="B7" s="19" t="s">
        <v>158</v>
      </c>
    </row>
    <row r="8" spans="1:2" x14ac:dyDescent="0.15">
      <c r="A8" s="43"/>
      <c r="B8" s="19" t="s">
        <v>159</v>
      </c>
    </row>
    <row r="9" spans="1:2" x14ac:dyDescent="0.15">
      <c r="A9" s="43"/>
      <c r="B9" s="19" t="s">
        <v>160</v>
      </c>
    </row>
    <row r="10" spans="1:2" x14ac:dyDescent="0.15">
      <c r="A10" s="43"/>
      <c r="B10" s="19" t="s">
        <v>161</v>
      </c>
    </row>
    <row r="11" spans="1:2" x14ac:dyDescent="0.15">
      <c r="A11" s="43"/>
      <c r="B11" s="19" t="s">
        <v>162</v>
      </c>
    </row>
    <row r="12" spans="1:2" x14ac:dyDescent="0.15">
      <c r="A12" s="43"/>
      <c r="B12" s="19" t="s">
        <v>163</v>
      </c>
    </row>
    <row r="13" spans="1:2" x14ac:dyDescent="0.15">
      <c r="A13" s="43"/>
      <c r="B13" s="19" t="s">
        <v>164</v>
      </c>
    </row>
    <row r="14" spans="1:2" x14ac:dyDescent="0.15">
      <c r="A14" s="43"/>
      <c r="B14" s="19" t="s">
        <v>165</v>
      </c>
    </row>
    <row r="15" spans="1:2" x14ac:dyDescent="0.15">
      <c r="A15" s="43"/>
      <c r="B15" s="19" t="s">
        <v>166</v>
      </c>
    </row>
    <row r="16" spans="1:2" x14ac:dyDescent="0.15">
      <c r="A16" s="43"/>
      <c r="B16" s="19" t="s">
        <v>167</v>
      </c>
    </row>
    <row r="17" spans="1:2" x14ac:dyDescent="0.15">
      <c r="A17" s="43"/>
      <c r="B17" s="19" t="s">
        <v>168</v>
      </c>
    </row>
    <row r="18" spans="1:2" x14ac:dyDescent="0.15">
      <c r="A18" s="43"/>
      <c r="B18" s="19" t="s">
        <v>169</v>
      </c>
    </row>
    <row r="19" spans="1:2" x14ac:dyDescent="0.15">
      <c r="A19" s="43"/>
      <c r="B19" s="19" t="s">
        <v>170</v>
      </c>
    </row>
    <row r="20" spans="1:2" x14ac:dyDescent="0.15">
      <c r="A20" s="43"/>
      <c r="B20" s="19" t="s">
        <v>171</v>
      </c>
    </row>
    <row r="21" spans="1:2" x14ac:dyDescent="0.15">
      <c r="A21" s="43"/>
      <c r="B21" s="19" t="s">
        <v>172</v>
      </c>
    </row>
    <row r="22" spans="1:2" x14ac:dyDescent="0.15">
      <c r="A22" s="43"/>
      <c r="B22" s="19" t="s">
        <v>173</v>
      </c>
    </row>
    <row r="23" spans="1:2" x14ac:dyDescent="0.15">
      <c r="A23" s="43"/>
      <c r="B23" s="19" t="s">
        <v>174</v>
      </c>
    </row>
    <row r="24" spans="1:2" x14ac:dyDescent="0.15">
      <c r="A24" s="43" t="s">
        <v>180</v>
      </c>
      <c r="B24" s="20" t="s">
        <v>175</v>
      </c>
    </row>
    <row r="25" spans="1:2" x14ac:dyDescent="0.15">
      <c r="A25" s="43"/>
      <c r="B25" s="21" t="s">
        <v>176</v>
      </c>
    </row>
    <row r="26" spans="1:2" x14ac:dyDescent="0.15">
      <c r="A26" s="43"/>
      <c r="B26" s="21" t="s">
        <v>177</v>
      </c>
    </row>
    <row r="27" spans="1:2" x14ac:dyDescent="0.15">
      <c r="A27" s="43"/>
      <c r="B27" s="20" t="s">
        <v>178</v>
      </c>
    </row>
  </sheetData>
  <mergeCells count="2">
    <mergeCell ref="A2:A23"/>
    <mergeCell ref="A24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总体说明</vt:lpstr>
      <vt:lpstr>缺陷汇总</vt:lpstr>
      <vt:lpstr>数据分析</vt:lpstr>
      <vt:lpstr>萤石设备接入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CN=姜舒/O=HIKVISION</cp:lastModifiedBy>
  <dcterms:created xsi:type="dcterms:W3CDTF">2017-04-28T07:38:25Z</dcterms:created>
  <dcterms:modified xsi:type="dcterms:W3CDTF">2017-10-16T11:39:45Z</dcterms:modified>
</cp:coreProperties>
</file>