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239F7B-A35F-4A2A-B264-5CDED2FF525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apacitor_Ceramic" sheetId="1" r:id="rId1"/>
    <sheet name="Capacitor_Electrolitic" sheetId="10" r:id="rId2"/>
    <sheet name="Resistors_Fixed" sheetId="11" r:id="rId3"/>
    <sheet name="Connectors" sheetId="12" r:id="rId4"/>
    <sheet name="Inductors" sheetId="13" r:id="rId5"/>
    <sheet name="Quartzes" sheetId="14" r:id="rId6"/>
    <sheet name="IC's" sheetId="15" r:id="rId7"/>
    <sheet name="Semiconductors" sheetId="16" r:id="rId8"/>
  </sheets>
  <externalReferences>
    <externalReference r:id="rId9"/>
    <externalReference r:id="rId10"/>
    <externalReference r:id="rId11"/>
  </externalReferences>
  <definedNames>
    <definedName name="Amplifier_ICs" localSheetId="6" hidden="1">'IC''s'!$A$1:$M$7</definedName>
    <definedName name="capacitors.accdb_1" localSheetId="0" hidden="1">Capacitor_Ceramic!$A$1:$N$69</definedName>
    <definedName name="ECAP_Tantalum" localSheetId="1" hidden="1">Capacitor_Electrolitic!$A$1:$P$9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C0603_6418048d-f847-4561-8f5c-61e1c0e045a7" name="CC0603" connection="capacitors1"/>
          <x15:modelTable id="CC0805_dc719068-0332-46c8-957a-07c4c0f9cd1e" name="CC0805" connection="capacitors1"/>
          <x15:modelTable id="CC1206_031042a0-e3bf-4ae3-ba6c-f0d4e6a5cce6" name="CC1206" connection="capacitors1"/>
          <x15:modelTable id="ECAP_Tantalum_607d8e5d-8970-4b93-89a6-70660c52bb07" name="ECAP_Tantalum" connection="capacitors1"/>
          <x15:modelTable id="Amplifier_ICs-3f9a2910-2166-42f1-9723-836aedf88d34" name="Amplifier_ICs" connection="Integrated circui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1" l="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M4" i="11"/>
  <c r="L4" i="11"/>
  <c r="L5" i="11" l="1"/>
  <c r="M14" i="1"/>
  <c r="M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4" i="1"/>
  <c r="L2" i="16" l="1"/>
  <c r="K2" i="16"/>
  <c r="M3" i="15" l="1"/>
  <c r="H3" i="15"/>
  <c r="M2" i="15"/>
  <c r="H2" i="15"/>
  <c r="O3" i="13" l="1"/>
  <c r="N3" i="13"/>
  <c r="O2" i="13"/>
  <c r="N2" i="13"/>
  <c r="P4" i="12" l="1"/>
  <c r="O4" i="12"/>
  <c r="P3" i="12"/>
  <c r="O3" i="12"/>
  <c r="P2" i="12"/>
  <c r="O2" i="12"/>
  <c r="M3" i="11" l="1"/>
  <c r="L3" i="11"/>
  <c r="M2" i="11"/>
  <c r="L2" i="11"/>
  <c r="M2" i="1" l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\\storage1\Public\ОРЭС\LS_LIB\LSystems_Library\capacitors.accdb" keepAlive="1" name="capacitors" type="5" refreshedVersion="6" background="1" saveData="1">
    <dbPr connection="Provider=Microsoft.ACE.OLEDB.12.0;User ID=Admin;Data Source=\\storage1\Public\ОРЭС\LS_LIB\LSystems_Library\capacitors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C0402" commandType="3"/>
  </connection>
  <connection id="2" xr16:uid="{00000000-0015-0000-FFFF-FFFF01000000}" sourceFile="\\storage1\Public\ОРЭС\LS_LIB\LSystems_Library\capacitors.accdb" name="capacitors1" type="100" refreshedVersion="6" minRefreshableVersion="5">
    <extLst>
      <ext xmlns:x15="http://schemas.microsoft.com/office/spreadsheetml/2010/11/main" uri="{DE250136-89BD-433C-8126-D09CA5730AF9}">
        <x15:connection id="68f0c8cc-24eb-4520-b60d-c0c2af711af8" autoDelete="1"/>
      </ext>
    </extLst>
  </connection>
  <connection id="3" xr16:uid="{00000000-0015-0000-FFFF-FFFF02000000}" sourceFile="\\storage1\Public\ОРЭС\LS_LIB\LSystems_Library\Access\Integrated circuits.accdb" name="Integrated circuits" type="100" refreshedVersion="6" minRefreshableVersion="5">
    <extLst>
      <ext xmlns:x15="http://schemas.microsoft.com/office/spreadsheetml/2010/11/main" uri="{DE250136-89BD-433C-8126-D09CA5730AF9}">
        <x15:connection id="5b4e2970-0beb-4519-b097-ac4ecc8904ce" autoDelete="1"/>
      </ext>
    </extLst>
  </connection>
  <connection id="4" xr16:uid="{00000000-0015-0000-FFFF-FFFF03000000}" keepAlive="1" name="ModelConnection_Amplifier_ICs" description="Модель данных" type="5" refreshedVersion="6" minRefreshableVersion="5" saveData="1">
    <dbPr connection="Data Model Connection" command="Amplifier_IC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4000000}" keepAlive="1" name="ModelConnection_ECAP_Tantalum" description="Модель данных" type="5" refreshedVersion="6" minRefreshableVersion="5" saveData="1">
    <dbPr connection="Data Model Connection" command="ECAP_Tantalum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5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<sst xmlns="http://schemas.openxmlformats.org/spreadsheetml/2006/main" count="784" uniqueCount="230">
  <si>
    <t>Part number</t>
  </si>
  <si>
    <t>CC0402JRNPO9BN220</t>
  </si>
  <si>
    <t>Value</t>
  </si>
  <si>
    <t>Voltage</t>
  </si>
  <si>
    <t>Tolerance</t>
  </si>
  <si>
    <t>Temperature range</t>
  </si>
  <si>
    <t>Pack</t>
  </si>
  <si>
    <t>Dielectric</t>
  </si>
  <si>
    <t>Manufacturer</t>
  </si>
  <si>
    <t>Library Ref</t>
  </si>
  <si>
    <t>Footprint Ref</t>
  </si>
  <si>
    <t>Comment</t>
  </si>
  <si>
    <t>Part Description</t>
  </si>
  <si>
    <t>±5%</t>
  </si>
  <si>
    <t xml:space="preserve"> -55°C  +125°C</t>
  </si>
  <si>
    <t>NPO</t>
  </si>
  <si>
    <t>Yageo</t>
  </si>
  <si>
    <t>Capacitor</t>
  </si>
  <si>
    <t>CAPC100X50X60L20N</t>
  </si>
  <si>
    <t>Library Path</t>
  </si>
  <si>
    <t>Footprint Path</t>
  </si>
  <si>
    <t>ESR</t>
  </si>
  <si>
    <t>Type</t>
  </si>
  <si>
    <t>Mounting</t>
  </si>
  <si>
    <t>Power</t>
  </si>
  <si>
    <t>RC0402FR-071RL</t>
  </si>
  <si>
    <t>1 Ом</t>
  </si>
  <si>
    <t>±1%</t>
  </si>
  <si>
    <t>0,0625 Вт</t>
  </si>
  <si>
    <t xml:space="preserve"> -55°C  +155°C</t>
  </si>
  <si>
    <t>0402</t>
  </si>
  <si>
    <t>Resistor</t>
  </si>
  <si>
    <t>RESC100X50X35L25N</t>
  </si>
  <si>
    <t>RC0402FR-071R1L</t>
  </si>
  <si>
    <t>1,1 Ом</t>
  </si>
  <si>
    <t>Pin count</t>
  </si>
  <si>
    <t>Pitch</t>
  </si>
  <si>
    <t>Connection type</t>
  </si>
  <si>
    <t>Contact Gender</t>
  </si>
  <si>
    <t>Contact current</t>
  </si>
  <si>
    <t>Max voltage</t>
  </si>
  <si>
    <t>Mount type</t>
  </si>
  <si>
    <t>690367182072</t>
  </si>
  <si>
    <t>1,27 мм</t>
  </si>
  <si>
    <t>MicroMatch</t>
  </si>
  <si>
    <t xml:space="preserve">  Socket(Female)</t>
  </si>
  <si>
    <t>1.5 A</t>
  </si>
  <si>
    <t>250 В</t>
  </si>
  <si>
    <t xml:space="preserve"> -40°C  +105°C</t>
  </si>
  <si>
    <t>ThruHole</t>
  </si>
  <si>
    <t>Wurth Electronik</t>
  </si>
  <si>
    <t>CONNECTOR_20.SchLib</t>
  </si>
  <si>
    <t>CONNECTOR_20</t>
  </si>
  <si>
    <t>690367182072.PcbLib</t>
  </si>
  <si>
    <t>690367181672</t>
  </si>
  <si>
    <t>CONNECTOR_16.SchLib</t>
  </si>
  <si>
    <t>CONNECTOR_16</t>
  </si>
  <si>
    <t>690367181672.PcbLib</t>
  </si>
  <si>
    <t>690367181072</t>
  </si>
  <si>
    <t>CONNECTOR_10.SchLib</t>
  </si>
  <si>
    <t>CONNECTOR_10</t>
  </si>
  <si>
    <t>690367181072.PcbLib</t>
  </si>
  <si>
    <t>Max current</t>
  </si>
  <si>
    <t>Resistance</t>
  </si>
  <si>
    <t>B82464G4103M000</t>
  </si>
  <si>
    <t>10 мкГн</t>
  </si>
  <si>
    <t>±20%</t>
  </si>
  <si>
    <t>3.40 A</t>
  </si>
  <si>
    <t>0.21 мОм</t>
  </si>
  <si>
    <t>SMT</t>
  </si>
  <si>
    <t>-55°C -  +150°C</t>
  </si>
  <si>
    <t>10.4x10.4x4.8</t>
  </si>
  <si>
    <t>TDK</t>
  </si>
  <si>
    <t>Choke.SchLib</t>
  </si>
  <si>
    <t>Choke</t>
  </si>
  <si>
    <t>CDRH104RNP-330NC</t>
  </si>
  <si>
    <t>33 мкГн</t>
  </si>
  <si>
    <t>±30%</t>
  </si>
  <si>
    <t>1.2A</t>
  </si>
  <si>
    <t>65.3 мОм</t>
  </si>
  <si>
    <t>-40°C -  +100°C</t>
  </si>
  <si>
    <t>10.3x10.3x4 mm</t>
  </si>
  <si>
    <t>SUMIDA</t>
  </si>
  <si>
    <t>Parrt number</t>
  </si>
  <si>
    <t>Part Number</t>
  </si>
  <si>
    <t>Supply Voltage</t>
  </si>
  <si>
    <t>Temp range</t>
  </si>
  <si>
    <t>Case</t>
  </si>
  <si>
    <t>Pin Count</t>
  </si>
  <si>
    <t>MAX4232AKA+T</t>
  </si>
  <si>
    <t>Operational</t>
  </si>
  <si>
    <t>2.7 - 5.5 В</t>
  </si>
  <si>
    <t>-40 - +125</t>
  </si>
  <si>
    <t>Maxim Integrated</t>
  </si>
  <si>
    <t>SOT23-8</t>
  </si>
  <si>
    <t>8</t>
  </si>
  <si>
    <t>MAX4232.SchLib</t>
  </si>
  <si>
    <t>MAX4232</t>
  </si>
  <si>
    <t>SOT65P280X145-8L30N.PcbLib</t>
  </si>
  <si>
    <t>SOT65P280X145-8L30N</t>
  </si>
  <si>
    <t>AD8000YCPZ</t>
  </si>
  <si>
    <t>4.5 - 12.6 В</t>
  </si>
  <si>
    <t>Analog Devices</t>
  </si>
  <si>
    <t>LFCSP-8</t>
  </si>
  <si>
    <t>AD8000.SchLib</t>
  </si>
  <si>
    <t>AD8000</t>
  </si>
  <si>
    <t>QFN50P300X300X90_HS-9N.PcbLib</t>
  </si>
  <si>
    <t>QFN50P300X300X90_HS-9N</t>
  </si>
  <si>
    <t>SI3127DV</t>
  </si>
  <si>
    <t>P-Channel</t>
  </si>
  <si>
    <t xml:space="preserve"> -55°C  +150°C</t>
  </si>
  <si>
    <t>SOT23-6</t>
  </si>
  <si>
    <t>Vishay</t>
  </si>
  <si>
    <t>CC0603KRX7R9BB104</t>
  </si>
  <si>
    <t>100 нФ</t>
  </si>
  <si>
    <t>50 В</t>
  </si>
  <si>
    <t>±10%</t>
  </si>
  <si>
    <t>X7R</t>
  </si>
  <si>
    <t>Столбец1</t>
  </si>
  <si>
    <t>0603</t>
  </si>
  <si>
    <t>CC0603FRNPO9BN101</t>
  </si>
  <si>
    <t>100 пФ</t>
  </si>
  <si>
    <t>NP0</t>
  </si>
  <si>
    <t>CC0603KRX7R8BB103</t>
  </si>
  <si>
    <t>10 нФ</t>
  </si>
  <si>
    <t>25 В</t>
  </si>
  <si>
    <t>CC0603KRX7R7BB684</t>
  </si>
  <si>
    <t>680 нФ</t>
  </si>
  <si>
    <t>16 В</t>
  </si>
  <si>
    <t>GRM1885C1H100J</t>
  </si>
  <si>
    <t>10 пФ</t>
  </si>
  <si>
    <t>Murata</t>
  </si>
  <si>
    <t>CC0402JRX7R8BB103</t>
  </si>
  <si>
    <t>CC0603KRX5R6BB106</t>
  </si>
  <si>
    <t>10 мкФ</t>
  </si>
  <si>
    <t>10 В</t>
  </si>
  <si>
    <t>X5R</t>
  </si>
  <si>
    <t>CC0603JRNPO9BN220</t>
  </si>
  <si>
    <t>22 пФ</t>
  </si>
  <si>
    <t>CC0603KRX5R7BB225</t>
  </si>
  <si>
    <t>2,2 мкФ</t>
  </si>
  <si>
    <t>CC0603JRNPO8BN102</t>
  </si>
  <si>
    <t>1 нФ</t>
  </si>
  <si>
    <t>C0G</t>
  </si>
  <si>
    <t>CC0805KKX5R8BB106</t>
  </si>
  <si>
    <t>0805</t>
  </si>
  <si>
    <t>CC0402KRX7R7BB102</t>
  </si>
  <si>
    <t>CC0402KRX7R7BB103</t>
  </si>
  <si>
    <t>GRM155R71H562K</t>
  </si>
  <si>
    <t>5600 пФ</t>
  </si>
  <si>
    <t>CC0402JRNPO9BN330</t>
  </si>
  <si>
    <t>33 пФ</t>
  </si>
  <si>
    <t>GRM188R60J476ME15D</t>
  </si>
  <si>
    <t>47 мкФ</t>
  </si>
  <si>
    <t>6,3 В</t>
  </si>
  <si>
    <t>CC0402KRX5R7BB105</t>
  </si>
  <si>
    <t>1 мкФ</t>
  </si>
  <si>
    <t>Capacitor.SchLib</t>
  </si>
  <si>
    <t>CAPC160X80X85L35N.PcbLib</t>
  </si>
  <si>
    <t>CAPC160X80X85L35N</t>
  </si>
  <si>
    <t>CAPC100X50X60L20N.PcbLib</t>
  </si>
  <si>
    <t>CAPC200X125X110L50N</t>
  </si>
  <si>
    <t>CAPC200X125X110L50N.PcbLib</t>
  </si>
  <si>
    <t>RC0603FR-071KL</t>
  </si>
  <si>
    <t>1 кОм</t>
  </si>
  <si>
    <t>0,1 Вт</t>
  </si>
  <si>
    <t>RC0603FR-0751RL</t>
  </si>
  <si>
    <t>51 Ом</t>
  </si>
  <si>
    <t>0 Ом</t>
  </si>
  <si>
    <t>RC0603FR-070RL</t>
  </si>
  <si>
    <t>RC0603FR-0712K1L</t>
  </si>
  <si>
    <t>RC0603FR-0710KL</t>
  </si>
  <si>
    <t>RC0603FR-071RL</t>
  </si>
  <si>
    <t>10 кОм</t>
  </si>
  <si>
    <t>12,1 кОм</t>
  </si>
  <si>
    <t>RC0603FR-071ML</t>
  </si>
  <si>
    <t>10 МОм</t>
  </si>
  <si>
    <t>RC0603FR-0712KL</t>
  </si>
  <si>
    <t>12 кОм</t>
  </si>
  <si>
    <t>RC0603FR-07120RL</t>
  </si>
  <si>
    <t>120 Ом</t>
  </si>
  <si>
    <t>RC0603FR-07150RL</t>
  </si>
  <si>
    <t>150 Ом</t>
  </si>
  <si>
    <t>RC0603FR-0747RL</t>
  </si>
  <si>
    <t>47 Ом</t>
  </si>
  <si>
    <t>RC0603FR-074K7L</t>
  </si>
  <si>
    <t>4,7 кОм</t>
  </si>
  <si>
    <t>RC0603FR-074K99L</t>
  </si>
  <si>
    <t>4,99 кОм</t>
  </si>
  <si>
    <t>2,2 кОм</t>
  </si>
  <si>
    <t>RC0402FR-072K2L</t>
  </si>
  <si>
    <t>200 кОм</t>
  </si>
  <si>
    <t>RC0402FR-07200KL</t>
  </si>
  <si>
    <t>RC0603FR-07200RL</t>
  </si>
  <si>
    <t>200 Ом</t>
  </si>
  <si>
    <t>RC0603FR-0760RL</t>
  </si>
  <si>
    <t>60 Ом</t>
  </si>
  <si>
    <t>RC0402FR-07100RL</t>
  </si>
  <si>
    <t>100 Ом</t>
  </si>
  <si>
    <t>RC0402FR-074K7L</t>
  </si>
  <si>
    <t>38,3 Ом</t>
  </si>
  <si>
    <t>RC0402FR-0738R3L</t>
  </si>
  <si>
    <t>RC0402FR-0722RL</t>
  </si>
  <si>
    <t>22 Ом</t>
  </si>
  <si>
    <t>RC0402FR-070RL</t>
  </si>
  <si>
    <t>RC0402FR-0710KL</t>
  </si>
  <si>
    <t>RC0402FR-071KL</t>
  </si>
  <si>
    <t>RC0805FR-070RL</t>
  </si>
  <si>
    <t>0,125 Вт</t>
  </si>
  <si>
    <t>RC0402FR-072KL</t>
  </si>
  <si>
    <t>2 кОм</t>
  </si>
  <si>
    <t>RC0402FR-074K99L</t>
  </si>
  <si>
    <t>RC0402FR-07180KL</t>
  </si>
  <si>
    <t>180 кОм</t>
  </si>
  <si>
    <t>RC0603FR-07330RL</t>
  </si>
  <si>
    <t>330 Ом</t>
  </si>
  <si>
    <t>RC0603FR-0710RL</t>
  </si>
  <si>
    <t>10 Ом</t>
  </si>
  <si>
    <t>RC0603FR-07330KL</t>
  </si>
  <si>
    <t>330 кОм</t>
  </si>
  <si>
    <t>RC0603FR-0756KL</t>
  </si>
  <si>
    <t>56 кОм</t>
  </si>
  <si>
    <t>RC0603FR-07232KL</t>
  </si>
  <si>
    <t>232 кОм</t>
  </si>
  <si>
    <t>Resistor.SchLib</t>
  </si>
  <si>
    <t>RESC100X50X35L25N.PcbLib</t>
  </si>
  <si>
    <t>RESC160X82X60L27N.PcbLib</t>
  </si>
  <si>
    <t>RESC160X82X60L27N</t>
  </si>
  <si>
    <t>RESC215X140X65L37N.PcbLib</t>
  </si>
  <si>
    <t>RESC215X140X65L37N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</si>
</sst>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27"/>
      </patternFill>
    </fill>
  </fills>
  <borders count="1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/>
    <xf numFmtId="0" fontId="0" fillId="4" borderId="4" xfId="0" applyFont="1" applyFill="1" applyBorder="1"/>
    <xf numFmtId="49" fontId="0" fillId="4" borderId="4" xfId="0" applyNumberFormat="1" applyFont="1" applyFill="1" applyBorder="1"/>
    <xf numFmtId="0" fontId="0" fillId="0" borderId="4" xfId="0" applyFont="1" applyFill="1" applyBorder="1"/>
    <xf numFmtId="0" fontId="1" fillId="2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4" xfId="0" quotePrefix="1" applyFont="1" applyFill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49" fontId="0" fillId="3" borderId="4" xfId="0" applyNumberFormat="1" applyFon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3" borderId="4" xfId="0" quotePrefix="1" applyNumberFormat="1" applyFont="1" applyFill="1" applyBorder="1" applyAlignment="1">
      <alignment horizontal="center"/>
    </xf>
    <xf numFmtId="2" fontId="0" fillId="0" borderId="4" xfId="0" quotePrefix="1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MWORK/Library/Resis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MWORK/Library/Indu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MWORK/Library/Semicondu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ors_0201"/>
      <sheetName val="Resistors_0402"/>
      <sheetName val="Resistors_0603"/>
      <sheetName val="Resistors_0805"/>
      <sheetName val="Resistors_1206"/>
      <sheetName val="Resistors_1210"/>
      <sheetName val="Resistors_2512"/>
      <sheetName val="Special_resistors"/>
      <sheetName val="THD_Resistors"/>
      <sheetName val="Potentiometers"/>
      <sheetName val="Resistor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kes"/>
      <sheetName val="EMI_filters"/>
      <sheetName val="Transformers"/>
      <sheetName val="Inductor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odes"/>
      <sheetName val="Schottky_diodes"/>
      <sheetName val="TVS_Diodes"/>
      <sheetName val="LED_diodes"/>
      <sheetName val="Zenner_diodes"/>
      <sheetName val="MOS_transistors"/>
      <sheetName val="BJT_transistors"/>
      <sheetName val="Photo_transistors"/>
      <sheetName val="Photo_diodes"/>
      <sheetName val="Optocouple"/>
      <sheetName val="Semicondu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pacitors.accdb_1" connectionId="1" xr16:uid="{00000000-0016-0000-0000-000000000000}" autoFormatId="16" applyNumberFormats="0" applyBorderFormats="0" applyFontFormats="0" applyPatternFormats="0" applyAlignmentFormats="0" applyWidthHeightFormats="0">
  <queryTableRefresh nextId="19" unboundColumnsRight="1">
    <queryTableFields count="15">
      <queryTableField id="1" name="Part number" tableColumnId="1"/>
      <queryTableField id="2" name="Value" tableColumnId="2"/>
      <queryTableField id="3" name="Voltage" tableColumnId="3"/>
      <queryTableField id="4" name="Tolerance" tableColumnId="4"/>
      <queryTableField id="5" name="Temperature range" tableColumnId="5"/>
      <queryTableField id="6" name="Pack" tableColumnId="6"/>
      <queryTableField id="7" name="Dielectric" tableColumnId="7"/>
      <queryTableField id="8" name="Manufacturer" tableColumnId="8"/>
      <queryTableField id="18" dataBound="0" tableColumnId="16"/>
      <queryTableField id="9" name="Library Ref" tableColumnId="9"/>
      <queryTableField id="17" dataBound="0" tableColumnId="15"/>
      <queryTableField id="10" name="Footprint Ref" tableColumnId="10"/>
      <queryTableField id="11" name="Comment" tableColumnId="11"/>
      <queryTableField id="12" name="Part Description" tableColumnId="12"/>
      <queryTableField id="16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CAP_Tantalum" backgroundRefresh="0" connectionId="5" xr16:uid="{00000000-0016-0000-0100-000001000000}" autoFormatId="16" applyNumberFormats="0" applyBorderFormats="0" applyFontFormats="0" applyPatternFormats="0" applyAlignmentFormats="0" applyWidthHeightFormats="0">
  <queryTableRefresh nextId="17">
    <queryTableFields count="16">
      <queryTableField id="1" name="Parrt number" tableColumnId="1"/>
      <queryTableField id="15" dataBound="0" tableColumnId="15"/>
      <queryTableField id="2" name="Value" tableColumnId="2"/>
      <queryTableField id="3" name="Voltage" tableColumnId="3"/>
      <queryTableField id="4" name="Tolerance" tableColumnId="4"/>
      <queryTableField id="14" dataBound="0" tableColumnId="14"/>
      <queryTableField id="5" name="Temperature range" tableColumnId="5"/>
      <queryTableField id="6" name="Pack" tableColumnId="6"/>
      <queryTableField id="16" dataBound="0" tableColumnId="16"/>
      <queryTableField id="7" name="Manufacturer" tableColumnId="7"/>
      <queryTableField id="12" dataBound="0" tableColumnId="12"/>
      <queryTableField id="8" name="Library Ref" tableColumnId="8"/>
      <queryTableField id="13" dataBound="0" tableColumnId="13"/>
      <queryTableField id="9" name="Footprint Ref" tableColumnId="9"/>
      <queryTableField id="10" name="Comment" tableColumnId="10"/>
      <queryTableField id="11" name="Part Description" tableColumnId="11"/>
    </queryTableFields>
  </queryTableRefresh>
  <extLst>
    <ext xmlns:x15="http://schemas.microsoft.com/office/spreadsheetml/2010/11/main" uri="{883FBD77-0823-4a55-B5E3-86C4891E6966}">
      <x15:queryTable sourceDataName="capacitors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lifier_ICs" backgroundRefresh="0" connectionId="4" xr16:uid="{00000000-0016-0000-0600-000002000000}" autoFormatId="16" applyNumberFormats="0" applyBorderFormats="0" applyFontFormats="0" applyPatternFormats="0" applyAlignmentFormats="0" applyWidthHeightFormats="0">
  <queryTableRefresh nextId="22">
    <queryTableFields count="13">
      <queryTableField id="1" name="Part Number" tableColumnId="1"/>
      <queryTableField id="21" dataBound="0" tableColumnId="19"/>
      <queryTableField id="6" name="Supply Voltage" tableColumnId="6"/>
      <queryTableField id="9" name="Temp range" tableColumnId="9"/>
      <queryTableField id="10" name="Manufacturer" tableColumnId="10"/>
      <queryTableField id="11" name="Case" tableColumnId="11"/>
      <queryTableField id="12" name="Pin Count" tableColumnId="12"/>
      <queryTableField id="13" name="Part Description" tableColumnId="13"/>
      <queryTableField id="19" dataBound="0" tableColumnId="14"/>
      <queryTableField id="15" name="Library Ref" tableColumnId="15"/>
      <queryTableField id="20" dataBound="0" tableColumnId="16"/>
      <queryTableField id="17" name="Footprint Ref" tableColumnId="17"/>
      <queryTableField id="18" name="Comment" tableColumnId="18"/>
    </queryTableFields>
    <queryTableDeletedFields count="8">
      <deletedField name="Library Path"/>
      <deletedField name="Footprint Path"/>
      <deletedField name="Sections"/>
      <deletedField name="Input offset voltage"/>
      <deletedField name="CMRR"/>
      <deletedField name="Bandwidth (-3db)"/>
      <deletedField name="Supply Current"/>
      <deletedField name="Output Current"/>
    </queryTableDeletedFields>
  </queryTableRefresh>
  <extLst>
    <ext xmlns:x15="http://schemas.microsoft.com/office/spreadsheetml/2010/11/main" uri="{883FBD77-0823-4a55-B5E3-86C4891E6966}">
      <x15:queryTable sourceDataName="Integrated circui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_capacitors.accdb_1" displayName="Таблица_capacitors.accdb_1" ref="A1:O69" tableType="queryTable" headerRowDxfId="64" dataDxfId="63" totalsRowDxfId="62">
  <autoFilter ref="A1:O69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9" hiddenButton="1"/>
    <filterColumn colId="11" hiddenButton="1"/>
    <filterColumn colId="12" hiddenButton="1"/>
    <filterColumn colId="13" hiddenButton="1"/>
  </autoFilter>
  <tableColumns count="15">
    <tableColumn id="1" xr3:uid="{00000000-0010-0000-0000-000001000000}" uniqueName="1" name="Part number" totalsRowLabel="Итог" queryTableFieldId="1" dataDxfId="61" totalsRowDxfId="60"/>
    <tableColumn id="2" xr3:uid="{00000000-0010-0000-0000-000002000000}" uniqueName="2" name="Value" queryTableFieldId="2" dataDxfId="59" totalsRowDxfId="58"/>
    <tableColumn id="3" xr3:uid="{00000000-0010-0000-0000-000003000000}" uniqueName="3" name="Voltage" queryTableFieldId="3" dataDxfId="57" totalsRowDxfId="56"/>
    <tableColumn id="4" xr3:uid="{00000000-0010-0000-0000-000004000000}" uniqueName="4" name="Tolerance" queryTableFieldId="4" dataDxfId="55" totalsRowDxfId="54"/>
    <tableColumn id="5" xr3:uid="{00000000-0010-0000-0000-000005000000}" uniqueName="5" name="Temperature range" queryTableFieldId="5" dataDxfId="53" totalsRowDxfId="52"/>
    <tableColumn id="6" xr3:uid="{00000000-0010-0000-0000-000006000000}" uniqueName="6" name="Pack" queryTableFieldId="6" dataDxfId="51" totalsRowDxfId="50"/>
    <tableColumn id="7" xr3:uid="{00000000-0010-0000-0000-000007000000}" uniqueName="7" name="Dielectric" queryTableFieldId="7" dataDxfId="49" totalsRowDxfId="48"/>
    <tableColumn id="8" xr3:uid="{00000000-0010-0000-0000-000008000000}" uniqueName="8" name="Manufacturer" queryTableFieldId="8" dataDxfId="47" totalsRowDxfId="46"/>
    <tableColumn id="16" xr3:uid="{00000000-0010-0000-0000-000010000000}" uniqueName="16" name="Library Path" queryTableFieldId="18" dataDxfId="45" totalsRowDxfId="44"/>
    <tableColumn id="9" xr3:uid="{00000000-0010-0000-0000-000009000000}" uniqueName="9" name="Library Ref" queryTableFieldId="9" dataDxfId="43" totalsRowDxfId="42"/>
    <tableColumn id="15" xr3:uid="{00000000-0010-0000-0000-00000F000000}" uniqueName="15" name="Footprint Path" queryTableFieldId="17" dataDxfId="41" totalsRowDxfId="40"/>
    <tableColumn id="10" xr3:uid="{00000000-0010-0000-0000-00000A000000}" uniqueName="10" name="Footprint Ref" queryTableFieldId="10" dataDxfId="39" totalsRowDxfId="38"/>
    <tableColumn id="11" xr3:uid="{00000000-0010-0000-0000-00000B000000}" uniqueName="11" name="Comment" queryTableFieldId="11" dataDxfId="37" totalsRowDxfId="36"/>
    <tableColumn id="12" xr3:uid="{00000000-0010-0000-0000-00000C000000}" uniqueName="12" name="Part Description" totalsRowFunction="count" queryTableFieldId="12" dataDxfId="35"/>
    <tableColumn id="14" xr3:uid="{00000000-0010-0000-0000-00000E000000}" uniqueName="14" name="Столбец1" queryTableFieldId="16" dataDxfId="34" totalsRowDxfId="3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_ECAP_Tantalum" displayName="Таблица_ECAP_Tantalum" ref="A1:P9" tableType="queryTable" totalsRowShown="0" headerRowDxfId="32" dataDxfId="31">
  <autoFilter ref="A1:P9" xr:uid="{00000000-0009-0000-0100-000007000000}">
    <filterColumn colId="0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9" hiddenButton="1"/>
    <filterColumn colId="11" hiddenButton="1"/>
    <filterColumn colId="13" hiddenButton="1"/>
    <filterColumn colId="14" hiddenButton="1"/>
    <filterColumn colId="15" hiddenButton="1"/>
  </autoFilter>
  <tableColumns count="16">
    <tableColumn id="1" xr3:uid="{00000000-0010-0000-0100-000001000000}" uniqueName="1" name="Parrt number" queryTableFieldId="1" dataDxfId="30"/>
    <tableColumn id="15" xr3:uid="{00000000-0010-0000-0100-00000F000000}" uniqueName="15" name="Type" queryTableFieldId="15" dataDxfId="29"/>
    <tableColumn id="2" xr3:uid="{00000000-0010-0000-0100-000002000000}" uniqueName="2" name="Value" queryTableFieldId="2" dataDxfId="28"/>
    <tableColumn id="3" xr3:uid="{00000000-0010-0000-0100-000003000000}" uniqueName="3" name="Voltage" queryTableFieldId="3" dataDxfId="27"/>
    <tableColumn id="4" xr3:uid="{00000000-0010-0000-0100-000004000000}" uniqueName="4" name="Tolerance" queryTableFieldId="4" dataDxfId="26"/>
    <tableColumn id="14" xr3:uid="{00000000-0010-0000-0100-00000E000000}" uniqueName="14" name="ESR" queryTableFieldId="14" dataDxfId="25"/>
    <tableColumn id="5" xr3:uid="{00000000-0010-0000-0100-000005000000}" uniqueName="5" name="Temperature range" queryTableFieldId="5" dataDxfId="24"/>
    <tableColumn id="6" xr3:uid="{00000000-0010-0000-0100-000006000000}" uniqueName="6" name="Pack" queryTableFieldId="6" dataDxfId="23"/>
    <tableColumn id="16" xr3:uid="{00000000-0010-0000-0100-000010000000}" uniqueName="16" name="Mounting" queryTableFieldId="16" dataDxfId="22"/>
    <tableColumn id="7" xr3:uid="{00000000-0010-0000-0100-000007000000}" uniqueName="7" name="Manufacturer" queryTableFieldId="7" dataDxfId="21"/>
    <tableColumn id="12" xr3:uid="{00000000-0010-0000-0100-00000C000000}" uniqueName="12" name="Library Path" queryTableFieldId="12" dataDxfId="20"/>
    <tableColumn id="8" xr3:uid="{00000000-0010-0000-0100-000008000000}" uniqueName="8" name="Library Ref" queryTableFieldId="8" dataDxfId="19"/>
    <tableColumn id="13" xr3:uid="{00000000-0010-0000-0100-00000D000000}" uniqueName="13" name="Footprint Path" queryTableFieldId="13" dataDxfId="18"/>
    <tableColumn id="9" xr3:uid="{00000000-0010-0000-0100-000009000000}" uniqueName="9" name="Footprint Ref" queryTableFieldId="9" dataDxfId="17"/>
    <tableColumn id="10" xr3:uid="{00000000-0010-0000-0100-00000A000000}" uniqueName="10" name="Comment" queryTableFieldId="10" dataDxfId="16"/>
    <tableColumn id="11" xr3:uid="{00000000-0010-0000-0100-00000B000000}" uniqueName="11" name="Part Description" queryTableFieldId="11" dataDxfId="1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Таблица_Amplifier_ICs" displayName="Таблица_Amplifier_ICs" ref="A1:M7" tableType="queryTable" totalsRowShown="0" headerRowDxfId="14" dataDxfId="13">
  <autoFilter ref="A1:M7" xr:uid="{00000000-0009-0000-0100-000001000000}"/>
  <tableColumns count="13">
    <tableColumn id="1" xr3:uid="{00000000-0010-0000-0200-000001000000}" uniqueName="1" name="Part Number" queryTableFieldId="1" dataDxfId="12"/>
    <tableColumn id="19" xr3:uid="{00000000-0010-0000-0200-000013000000}" uniqueName="19" name="Type" queryTableFieldId="21" dataDxfId="11"/>
    <tableColumn id="6" xr3:uid="{00000000-0010-0000-0200-000006000000}" uniqueName="6" name="Supply Voltage" queryTableFieldId="6" dataDxfId="10"/>
    <tableColumn id="9" xr3:uid="{00000000-0010-0000-0200-000009000000}" uniqueName="9" name="Temp range" queryTableFieldId="9" dataDxfId="9"/>
    <tableColumn id="10" xr3:uid="{00000000-0010-0000-0200-00000A000000}" uniqueName="10" name="Manufacturer" queryTableFieldId="10" dataDxfId="8"/>
    <tableColumn id="11" xr3:uid="{00000000-0010-0000-0200-00000B000000}" uniqueName="11" name="Case" queryTableFieldId="11" dataDxfId="7"/>
    <tableColumn id="12" xr3:uid="{00000000-0010-0000-0200-00000C000000}" uniqueName="12" name="Pin Count" queryTableFieldId="12" dataDxfId="6"/>
    <tableColumn id="13" xr3:uid="{00000000-0010-0000-0200-00000D000000}" uniqueName="13" name="Part Description" queryTableFieldId="13" dataDxfId="5"/>
    <tableColumn id="14" xr3:uid="{00000000-0010-0000-0200-00000E000000}" uniqueName="14" name="Library Path" queryTableFieldId="19" dataDxfId="4"/>
    <tableColumn id="15" xr3:uid="{00000000-0010-0000-0200-00000F000000}" uniqueName="15" name="Library Ref" queryTableFieldId="15" dataDxfId="3"/>
    <tableColumn id="16" xr3:uid="{00000000-0010-0000-0200-000010000000}" uniqueName="16" name="Footprint Path" queryTableFieldId="20" dataDxfId="2"/>
    <tableColumn id="17" xr3:uid="{00000000-0010-0000-0200-000011000000}" uniqueName="17" name="Footprint Ref" queryTableFieldId="17" dataDxfId="1"/>
    <tableColumn id="18" xr3:uid="{00000000-0010-0000-0200-000012000000}" uniqueName="18" name="Comment" queryTableFieldId="18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H25" sqref="H25"/>
    </sheetView>
  </sheetViews>
  <sheetFormatPr defaultColWidth="9.109375" defaultRowHeight="14.4" x14ac:dyDescent="0.3"/>
  <cols>
    <col min="1" max="1" width="21.109375" style="2" bestFit="1" customWidth="1"/>
    <col min="2" max="2" width="10.6640625" style="2" bestFit="1" customWidth="1"/>
    <col min="3" max="3" width="12.44140625" style="2" bestFit="1" customWidth="1"/>
    <col min="4" max="4" width="14.33203125" style="2" bestFit="1" customWidth="1"/>
    <col min="5" max="5" width="22.88671875" style="2" bestFit="1" customWidth="1"/>
    <col min="6" max="6" width="9.5546875" style="2" bestFit="1" customWidth="1"/>
    <col min="7" max="7" width="14" style="2" bestFit="1" customWidth="1"/>
    <col min="8" max="8" width="17.88671875" style="2" bestFit="1" customWidth="1"/>
    <col min="9" max="9" width="17.88671875" style="2" customWidth="1"/>
    <col min="10" max="10" width="15" style="2" bestFit="1" customWidth="1"/>
    <col min="11" max="11" width="32.33203125" style="2" customWidth="1"/>
    <col min="12" max="12" width="21.6640625" style="2" bestFit="1" customWidth="1"/>
    <col min="13" max="13" width="18.5546875" style="2" bestFit="1" customWidth="1"/>
    <col min="14" max="14" width="37.5546875" style="2" customWidth="1"/>
    <col min="15" max="15" width="37.5546875" style="2" bestFit="1" customWidth="1"/>
    <col min="16" max="16384" width="9.109375" style="2"/>
  </cols>
  <sheetData>
    <row r="1" spans="1:1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19</v>
      </c>
      <c r="J1" s="2" t="s">
        <v>9</v>
      </c>
      <c r="K1" s="2" t="s">
        <v>20</v>
      </c>
      <c r="L1" s="2" t="s">
        <v>10</v>
      </c>
      <c r="M1" s="2" t="s">
        <v>11</v>
      </c>
      <c r="N1" s="2" t="s">
        <v>12</v>
      </c>
      <c r="O1" s="2" t="s">
        <v>118</v>
      </c>
    </row>
    <row r="2" spans="1:15" x14ac:dyDescent="0.3">
      <c r="A2" s="40" t="s">
        <v>113</v>
      </c>
      <c r="B2" s="40" t="s">
        <v>114</v>
      </c>
      <c r="C2" s="40" t="s">
        <v>115</v>
      </c>
      <c r="D2" s="40" t="s">
        <v>116</v>
      </c>
      <c r="E2" s="2" t="s">
        <v>14</v>
      </c>
      <c r="F2" s="41" t="s">
        <v>119</v>
      </c>
      <c r="G2" s="41" t="s">
        <v>117</v>
      </c>
      <c r="H2" s="2" t="s">
        <v>16</v>
      </c>
      <c r="I2" s="2" t="s">
        <v>157</v>
      </c>
      <c r="J2" s="2" t="s">
        <v>17</v>
      </c>
      <c r="K2" s="2" t="s">
        <v>158</v>
      </c>
      <c r="L2" s="2" t="s">
        <v>159</v>
      </c>
      <c r="M2" s="2" t="str">
        <f>CONCATENATE(B:B," ",C:C)</f>
        <v>100 нФ 50 В</v>
      </c>
      <c r="N2" s="2" t="str">
        <f t="shared" ref="N2:N20" si="0">CONCATENATE("Конденсатор"," ",F:F," ",B:B," ",D:D," ",C:C," ",G:G)</f>
        <v>Конденсатор 0603 100 нФ ±10% 50 В X7R</v>
      </c>
    </row>
    <row r="3" spans="1:15" x14ac:dyDescent="0.3">
      <c r="A3" s="39"/>
      <c r="B3" s="39" t="s">
        <v>114</v>
      </c>
      <c r="C3" s="39" t="s">
        <v>115</v>
      </c>
      <c r="D3" s="39" t="s">
        <v>116</v>
      </c>
      <c r="E3" s="2" t="s">
        <v>14</v>
      </c>
      <c r="F3" s="2" t="s">
        <v>30</v>
      </c>
      <c r="G3" s="41" t="s">
        <v>117</v>
      </c>
      <c r="H3" s="2" t="s">
        <v>16</v>
      </c>
      <c r="I3" s="2" t="s">
        <v>157</v>
      </c>
      <c r="J3" s="2" t="s">
        <v>17</v>
      </c>
      <c r="K3" s="2" t="s">
        <v>160</v>
      </c>
      <c r="L3" s="2" t="s">
        <v>18</v>
      </c>
      <c r="M3" s="2" t="str">
        <f t="shared" ref="M3:M20" si="1">CONCATENATE(B:B," ",C:C)</f>
        <v>100 нФ 50 В</v>
      </c>
      <c r="N3" s="2" t="str">
        <f t="shared" si="0"/>
        <v>Конденсатор 0402 100 нФ ±10% 50 В X7R</v>
      </c>
    </row>
    <row r="4" spans="1:15" x14ac:dyDescent="0.3">
      <c r="A4" s="39" t="s">
        <v>120</v>
      </c>
      <c r="B4" s="39" t="s">
        <v>121</v>
      </c>
      <c r="C4" s="39" t="s">
        <v>115</v>
      </c>
      <c r="D4" s="39" t="s">
        <v>13</v>
      </c>
      <c r="F4" s="41" t="s">
        <v>119</v>
      </c>
      <c r="G4" s="41" t="s">
        <v>122</v>
      </c>
      <c r="H4" s="41" t="s">
        <v>16</v>
      </c>
      <c r="I4" s="2" t="s">
        <v>157</v>
      </c>
      <c r="J4" s="2" t="s">
        <v>17</v>
      </c>
      <c r="K4" s="2" t="s">
        <v>158</v>
      </c>
      <c r="L4" s="2" t="s">
        <v>159</v>
      </c>
      <c r="M4" s="2" t="str">
        <f t="shared" si="1"/>
        <v>100 пФ 50 В</v>
      </c>
      <c r="N4" s="2" t="str">
        <f t="shared" si="0"/>
        <v>Конденсатор 0603 100 пФ ±5% 50 В NP0</v>
      </c>
    </row>
    <row r="5" spans="1:15" x14ac:dyDescent="0.3">
      <c r="A5" s="39" t="s">
        <v>123</v>
      </c>
      <c r="B5" s="39" t="s">
        <v>124</v>
      </c>
      <c r="C5" s="39" t="s">
        <v>125</v>
      </c>
      <c r="D5" s="39" t="s">
        <v>116</v>
      </c>
      <c r="F5" s="41" t="s">
        <v>119</v>
      </c>
      <c r="G5" s="41" t="s">
        <v>117</v>
      </c>
      <c r="H5" s="41" t="s">
        <v>16</v>
      </c>
      <c r="I5" s="2" t="s">
        <v>157</v>
      </c>
      <c r="J5" s="2" t="s">
        <v>17</v>
      </c>
      <c r="K5" s="2" t="s">
        <v>158</v>
      </c>
      <c r="L5" s="2" t="s">
        <v>159</v>
      </c>
      <c r="M5" s="2" t="str">
        <f t="shared" si="1"/>
        <v>10 нФ 25 В</v>
      </c>
      <c r="N5" s="2" t="str">
        <f t="shared" si="0"/>
        <v>Конденсатор 0603 10 нФ ±10% 25 В X7R</v>
      </c>
    </row>
    <row r="6" spans="1:15" x14ac:dyDescent="0.3">
      <c r="A6" s="39" t="s">
        <v>126</v>
      </c>
      <c r="B6" s="39" t="s">
        <v>127</v>
      </c>
      <c r="C6" s="39" t="s">
        <v>128</v>
      </c>
      <c r="D6" s="39" t="s">
        <v>116</v>
      </c>
      <c r="F6" s="41" t="s">
        <v>119</v>
      </c>
      <c r="G6" s="41" t="s">
        <v>117</v>
      </c>
      <c r="H6" s="41" t="s">
        <v>16</v>
      </c>
      <c r="I6" s="2" t="s">
        <v>157</v>
      </c>
      <c r="J6" s="2" t="s">
        <v>17</v>
      </c>
      <c r="K6" s="2" t="s">
        <v>158</v>
      </c>
      <c r="L6" s="2" t="s">
        <v>159</v>
      </c>
      <c r="M6" s="2" t="str">
        <f t="shared" si="1"/>
        <v>680 нФ 16 В</v>
      </c>
      <c r="N6" s="2" t="str">
        <f t="shared" si="0"/>
        <v>Конденсатор 0603 680 нФ ±10% 16 В X7R</v>
      </c>
    </row>
    <row r="7" spans="1:15" x14ac:dyDescent="0.3">
      <c r="A7" s="39" t="s">
        <v>129</v>
      </c>
      <c r="B7" s="39" t="s">
        <v>130</v>
      </c>
      <c r="C7" s="39" t="s">
        <v>115</v>
      </c>
      <c r="D7" s="39" t="s">
        <v>13</v>
      </c>
      <c r="F7" s="41" t="s">
        <v>119</v>
      </c>
      <c r="G7" s="41" t="s">
        <v>122</v>
      </c>
      <c r="H7" s="41" t="s">
        <v>131</v>
      </c>
      <c r="I7" s="2" t="s">
        <v>157</v>
      </c>
      <c r="J7" s="2" t="s">
        <v>17</v>
      </c>
      <c r="K7" s="2" t="s">
        <v>158</v>
      </c>
      <c r="L7" s="2" t="s">
        <v>159</v>
      </c>
      <c r="M7" s="2" t="str">
        <f t="shared" si="1"/>
        <v>10 пФ 50 В</v>
      </c>
      <c r="N7" s="2" t="str">
        <f t="shared" si="0"/>
        <v>Конденсатор 0603 10 пФ ±5% 50 В NP0</v>
      </c>
    </row>
    <row r="8" spans="1:15" x14ac:dyDescent="0.3">
      <c r="A8" s="39" t="s">
        <v>132</v>
      </c>
      <c r="B8" s="39" t="s">
        <v>124</v>
      </c>
      <c r="C8" s="39" t="s">
        <v>125</v>
      </c>
      <c r="D8" s="39" t="s">
        <v>13</v>
      </c>
      <c r="F8" s="2" t="s">
        <v>30</v>
      </c>
      <c r="G8" s="41" t="s">
        <v>117</v>
      </c>
      <c r="H8" s="41" t="s">
        <v>16</v>
      </c>
      <c r="I8" s="2" t="s">
        <v>157</v>
      </c>
      <c r="J8" s="2" t="s">
        <v>17</v>
      </c>
      <c r="K8" s="2" t="s">
        <v>160</v>
      </c>
      <c r="L8" s="2" t="s">
        <v>18</v>
      </c>
      <c r="M8" s="2" t="str">
        <f t="shared" si="1"/>
        <v>10 нФ 25 В</v>
      </c>
      <c r="N8" s="2" t="str">
        <f t="shared" si="0"/>
        <v>Конденсатор 0402 10 нФ ±5% 25 В X7R</v>
      </c>
    </row>
    <row r="9" spans="1:15" x14ac:dyDescent="0.3">
      <c r="A9" s="39" t="s">
        <v>133</v>
      </c>
      <c r="B9" s="39" t="s">
        <v>134</v>
      </c>
      <c r="C9" s="39" t="s">
        <v>135</v>
      </c>
      <c r="D9" s="39" t="s">
        <v>116</v>
      </c>
      <c r="E9" s="39"/>
      <c r="F9" s="41" t="s">
        <v>119</v>
      </c>
      <c r="G9" s="41" t="s">
        <v>136</v>
      </c>
      <c r="H9" s="41" t="s">
        <v>16</v>
      </c>
      <c r="I9" s="2" t="s">
        <v>157</v>
      </c>
      <c r="J9" s="2" t="s">
        <v>17</v>
      </c>
      <c r="K9" s="2" t="s">
        <v>158</v>
      </c>
      <c r="L9" s="2" t="s">
        <v>159</v>
      </c>
      <c r="M9" s="2" t="str">
        <f t="shared" si="1"/>
        <v>10 мкФ 10 В</v>
      </c>
      <c r="N9" s="2" t="str">
        <f t="shared" si="0"/>
        <v>Конденсатор 0603 10 мкФ ±10% 10 В X5R</v>
      </c>
    </row>
    <row r="10" spans="1:15" x14ac:dyDescent="0.3">
      <c r="A10" s="39" t="s">
        <v>137</v>
      </c>
      <c r="B10" s="39" t="s">
        <v>138</v>
      </c>
      <c r="C10" s="39" t="s">
        <v>115</v>
      </c>
      <c r="D10" s="39" t="s">
        <v>13</v>
      </c>
      <c r="E10" s="39"/>
      <c r="F10" s="41" t="s">
        <v>119</v>
      </c>
      <c r="G10" s="41" t="s">
        <v>122</v>
      </c>
      <c r="H10" s="41" t="s">
        <v>16</v>
      </c>
      <c r="I10" s="2" t="s">
        <v>157</v>
      </c>
      <c r="J10" s="2" t="s">
        <v>17</v>
      </c>
      <c r="K10" s="2" t="s">
        <v>158</v>
      </c>
      <c r="L10" s="2" t="s">
        <v>159</v>
      </c>
      <c r="M10" s="2" t="str">
        <f t="shared" si="1"/>
        <v>22 пФ 50 В</v>
      </c>
      <c r="N10" s="2" t="str">
        <f t="shared" si="0"/>
        <v>Конденсатор 0603 22 пФ ±5% 50 В NP0</v>
      </c>
      <c r="O10" s="42"/>
    </row>
    <row r="11" spans="1:15" x14ac:dyDescent="0.3">
      <c r="A11" s="39" t="s">
        <v>1</v>
      </c>
      <c r="B11" s="39" t="s">
        <v>138</v>
      </c>
      <c r="C11" s="39" t="s">
        <v>115</v>
      </c>
      <c r="D11" s="39" t="s">
        <v>13</v>
      </c>
      <c r="E11" s="39"/>
      <c r="F11" s="41" t="s">
        <v>30</v>
      </c>
      <c r="G11" s="38" t="s">
        <v>15</v>
      </c>
      <c r="H11" s="38" t="s">
        <v>16</v>
      </c>
      <c r="I11" s="2" t="s">
        <v>157</v>
      </c>
      <c r="J11" s="2" t="s">
        <v>17</v>
      </c>
      <c r="K11" s="2" t="s">
        <v>160</v>
      </c>
      <c r="L11" s="2" t="s">
        <v>18</v>
      </c>
      <c r="M11" s="2" t="str">
        <f t="shared" si="1"/>
        <v>22 пФ 50 В</v>
      </c>
      <c r="N11" s="2" t="str">
        <f t="shared" si="0"/>
        <v>Конденсатор 0402 22 пФ ±5% 50 В NPO</v>
      </c>
      <c r="O11" s="42"/>
    </row>
    <row r="12" spans="1:15" x14ac:dyDescent="0.3">
      <c r="A12" s="39" t="s">
        <v>139</v>
      </c>
      <c r="B12" s="39" t="s">
        <v>140</v>
      </c>
      <c r="C12" s="39" t="s">
        <v>128</v>
      </c>
      <c r="D12" s="39" t="s">
        <v>116</v>
      </c>
      <c r="E12" s="39"/>
      <c r="F12" s="41" t="s">
        <v>119</v>
      </c>
      <c r="G12" s="38" t="s">
        <v>136</v>
      </c>
      <c r="H12" s="38" t="s">
        <v>16</v>
      </c>
      <c r="I12" s="2" t="s">
        <v>157</v>
      </c>
      <c r="J12" s="2" t="s">
        <v>17</v>
      </c>
      <c r="K12" s="2" t="s">
        <v>158</v>
      </c>
      <c r="L12" s="2" t="s">
        <v>159</v>
      </c>
      <c r="M12" s="2" t="str">
        <f t="shared" si="1"/>
        <v>2,2 мкФ 16 В</v>
      </c>
      <c r="N12" s="2" t="str">
        <f t="shared" si="0"/>
        <v>Конденсатор 0603 2,2 мкФ ±10% 16 В X5R</v>
      </c>
      <c r="O12" s="39"/>
    </row>
    <row r="13" spans="1:15" x14ac:dyDescent="0.3">
      <c r="A13" s="39" t="s">
        <v>141</v>
      </c>
      <c r="B13" s="39" t="s">
        <v>142</v>
      </c>
      <c r="C13" s="39" t="s">
        <v>125</v>
      </c>
      <c r="D13" s="39" t="s">
        <v>13</v>
      </c>
      <c r="E13" s="39"/>
      <c r="F13" s="41" t="s">
        <v>119</v>
      </c>
      <c r="G13" s="38" t="s">
        <v>143</v>
      </c>
      <c r="H13" s="38" t="s">
        <v>16</v>
      </c>
      <c r="I13" s="2" t="s">
        <v>157</v>
      </c>
      <c r="J13" s="2" t="s">
        <v>17</v>
      </c>
      <c r="K13" s="2" t="s">
        <v>158</v>
      </c>
      <c r="L13" s="2" t="s">
        <v>159</v>
      </c>
      <c r="M13" s="2" t="str">
        <f t="shared" si="1"/>
        <v>1 нФ 25 В</v>
      </c>
      <c r="N13" s="2" t="str">
        <f t="shared" si="0"/>
        <v>Конденсатор 0603 1 нФ ±5% 25 В C0G</v>
      </c>
    </row>
    <row r="14" spans="1:15" x14ac:dyDescent="0.3">
      <c r="A14" s="39" t="s">
        <v>144</v>
      </c>
      <c r="B14" s="39" t="s">
        <v>134</v>
      </c>
      <c r="C14" s="39" t="s">
        <v>125</v>
      </c>
      <c r="D14" s="39" t="s">
        <v>116</v>
      </c>
      <c r="E14" s="39"/>
      <c r="F14" s="41" t="s">
        <v>145</v>
      </c>
      <c r="G14" s="38" t="s">
        <v>117</v>
      </c>
      <c r="H14" s="38" t="s">
        <v>16</v>
      </c>
      <c r="I14" s="2" t="s">
        <v>157</v>
      </c>
      <c r="J14" s="2" t="s">
        <v>17</v>
      </c>
      <c r="K14" s="2" t="s">
        <v>162</v>
      </c>
      <c r="L14" s="2" t="s">
        <v>161</v>
      </c>
      <c r="M14" s="2" t="str">
        <f t="shared" si="1"/>
        <v>10 мкФ 25 В</v>
      </c>
      <c r="N14" s="2" t="str">
        <f t="shared" si="0"/>
        <v>Конденсатор 0805 10 мкФ ±10% 25 В X7R</v>
      </c>
    </row>
    <row r="15" spans="1:15" x14ac:dyDescent="0.3">
      <c r="A15" s="39" t="s">
        <v>146</v>
      </c>
      <c r="B15" s="39" t="s">
        <v>142</v>
      </c>
      <c r="C15" s="39" t="s">
        <v>128</v>
      </c>
      <c r="D15" s="39" t="s">
        <v>116</v>
      </c>
      <c r="E15" s="39"/>
      <c r="F15" s="41" t="s">
        <v>30</v>
      </c>
      <c r="G15" s="38" t="s">
        <v>117</v>
      </c>
      <c r="H15" s="38" t="s">
        <v>16</v>
      </c>
      <c r="I15" s="2" t="s">
        <v>157</v>
      </c>
      <c r="J15" s="2" t="s">
        <v>17</v>
      </c>
      <c r="K15" s="2" t="s">
        <v>160</v>
      </c>
      <c r="L15" s="2" t="s">
        <v>18</v>
      </c>
      <c r="M15" s="2" t="str">
        <f t="shared" si="1"/>
        <v>1 нФ 16 В</v>
      </c>
      <c r="N15" s="2" t="str">
        <f t="shared" si="0"/>
        <v>Конденсатор 0402 1 нФ ±10% 16 В X7R</v>
      </c>
    </row>
    <row r="16" spans="1:15" x14ac:dyDescent="0.3">
      <c r="A16" s="39" t="s">
        <v>147</v>
      </c>
      <c r="B16" s="39" t="s">
        <v>124</v>
      </c>
      <c r="C16" s="39" t="s">
        <v>128</v>
      </c>
      <c r="D16" s="39" t="s">
        <v>116</v>
      </c>
      <c r="E16" s="39"/>
      <c r="F16" s="41" t="s">
        <v>30</v>
      </c>
      <c r="G16" s="38" t="s">
        <v>117</v>
      </c>
      <c r="H16" s="38" t="s">
        <v>16</v>
      </c>
      <c r="I16" s="2" t="s">
        <v>157</v>
      </c>
      <c r="J16" s="2" t="s">
        <v>17</v>
      </c>
      <c r="K16" s="2" t="s">
        <v>160</v>
      </c>
      <c r="L16" s="2" t="s">
        <v>18</v>
      </c>
      <c r="M16" s="2" t="str">
        <f t="shared" si="1"/>
        <v>10 нФ 16 В</v>
      </c>
      <c r="N16" s="2" t="str">
        <f t="shared" si="0"/>
        <v>Конденсатор 0402 10 нФ ±10% 16 В X7R</v>
      </c>
    </row>
    <row r="17" spans="1:14" x14ac:dyDescent="0.3">
      <c r="A17" s="39" t="s">
        <v>148</v>
      </c>
      <c r="B17" s="39" t="s">
        <v>149</v>
      </c>
      <c r="C17" s="39" t="s">
        <v>115</v>
      </c>
      <c r="D17" s="39" t="s">
        <v>116</v>
      </c>
      <c r="E17" s="39"/>
      <c r="F17" s="41" t="s">
        <v>30</v>
      </c>
      <c r="G17" s="38" t="s">
        <v>117</v>
      </c>
      <c r="H17" s="38" t="s">
        <v>131</v>
      </c>
      <c r="I17" s="2" t="s">
        <v>157</v>
      </c>
      <c r="J17" s="2" t="s">
        <v>17</v>
      </c>
      <c r="K17" s="2" t="s">
        <v>160</v>
      </c>
      <c r="L17" s="2" t="s">
        <v>18</v>
      </c>
      <c r="M17" s="2" t="str">
        <f t="shared" si="1"/>
        <v>5600 пФ 50 В</v>
      </c>
      <c r="N17" s="2" t="str">
        <f t="shared" si="0"/>
        <v>Конденсатор 0402 5600 пФ ±10% 50 В X7R</v>
      </c>
    </row>
    <row r="18" spans="1:14" ht="17.25" customHeight="1" x14ac:dyDescent="0.3">
      <c r="A18" s="39" t="s">
        <v>150</v>
      </c>
      <c r="B18" s="39" t="s">
        <v>151</v>
      </c>
      <c r="C18" s="39" t="s">
        <v>115</v>
      </c>
      <c r="D18" s="39" t="s">
        <v>13</v>
      </c>
      <c r="E18" s="39"/>
      <c r="F18" s="41" t="s">
        <v>30</v>
      </c>
      <c r="G18" s="38" t="s">
        <v>15</v>
      </c>
      <c r="H18" s="38" t="s">
        <v>16</v>
      </c>
      <c r="I18" s="2" t="s">
        <v>157</v>
      </c>
      <c r="J18" s="2" t="s">
        <v>17</v>
      </c>
      <c r="K18" s="2" t="s">
        <v>160</v>
      </c>
      <c r="L18" s="2" t="s">
        <v>18</v>
      </c>
      <c r="M18" s="2" t="str">
        <f t="shared" si="1"/>
        <v>33 пФ 50 В</v>
      </c>
      <c r="N18" s="2" t="str">
        <f t="shared" si="0"/>
        <v>Конденсатор 0402 33 пФ ±5% 50 В NPO</v>
      </c>
    </row>
    <row r="19" spans="1:14" ht="17.25" customHeight="1" x14ac:dyDescent="0.3">
      <c r="A19" s="39" t="s">
        <v>152</v>
      </c>
      <c r="B19" s="39" t="s">
        <v>153</v>
      </c>
      <c r="C19" s="39" t="s">
        <v>154</v>
      </c>
      <c r="D19" s="39" t="s">
        <v>66</v>
      </c>
      <c r="E19" s="39"/>
      <c r="F19" s="41" t="s">
        <v>119</v>
      </c>
      <c r="G19" s="38" t="s">
        <v>136</v>
      </c>
      <c r="H19" s="38" t="s">
        <v>131</v>
      </c>
      <c r="I19" s="2" t="s">
        <v>157</v>
      </c>
      <c r="J19" s="2" t="s">
        <v>17</v>
      </c>
      <c r="K19" s="2" t="s">
        <v>158</v>
      </c>
      <c r="L19" s="2" t="s">
        <v>159</v>
      </c>
      <c r="M19" s="2" t="str">
        <f t="shared" si="1"/>
        <v>47 мкФ 6,3 В</v>
      </c>
      <c r="N19" s="2" t="str">
        <f t="shared" si="0"/>
        <v>Конденсатор 0603 47 мкФ ±20% 6,3 В X5R</v>
      </c>
    </row>
    <row r="20" spans="1:14" x14ac:dyDescent="0.3">
      <c r="A20" s="39" t="s">
        <v>155</v>
      </c>
      <c r="B20" s="39" t="s">
        <v>156</v>
      </c>
      <c r="C20" s="39" t="s">
        <v>128</v>
      </c>
      <c r="D20" s="39" t="s">
        <v>116</v>
      </c>
      <c r="E20" s="39"/>
      <c r="F20" s="41" t="s">
        <v>30</v>
      </c>
      <c r="G20" s="38" t="s">
        <v>117</v>
      </c>
      <c r="H20" s="38" t="s">
        <v>16</v>
      </c>
      <c r="I20" s="2" t="s">
        <v>157</v>
      </c>
      <c r="J20" s="2" t="s">
        <v>17</v>
      </c>
      <c r="K20" s="2" t="s">
        <v>160</v>
      </c>
      <c r="L20" s="2" t="s">
        <v>18</v>
      </c>
      <c r="M20" s="2" t="str">
        <f t="shared" si="1"/>
        <v>1 мкФ 16 В</v>
      </c>
      <c r="N20" s="2" t="str">
        <f t="shared" si="0"/>
        <v>Конденсатор 0402 1 мкФ ±10% 16 В X7R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G16" sqref="G16"/>
    </sheetView>
  </sheetViews>
  <sheetFormatPr defaultColWidth="9.109375" defaultRowHeight="14.4" x14ac:dyDescent="0.3"/>
  <cols>
    <col min="1" max="1" width="17.33203125" style="1" bestFit="1" customWidth="1"/>
    <col min="2" max="2" width="9.88671875" style="1" bestFit="1" customWidth="1"/>
    <col min="3" max="3" width="10.6640625" style="1" bestFit="1" customWidth="1"/>
    <col min="4" max="4" width="12.44140625" style="1" bestFit="1" customWidth="1"/>
    <col min="5" max="5" width="14.33203125" style="1" bestFit="1" customWidth="1"/>
    <col min="6" max="6" width="8.6640625" style="1" bestFit="1" customWidth="1"/>
    <col min="7" max="7" width="22.88671875" style="1" bestFit="1" customWidth="1"/>
    <col min="8" max="8" width="9.5546875" style="1" bestFit="1" customWidth="1"/>
    <col min="9" max="9" width="14.33203125" style="1" bestFit="1" customWidth="1"/>
    <col min="10" max="10" width="17.88671875" style="1" bestFit="1" customWidth="1"/>
    <col min="11" max="11" width="19.5546875" style="1" bestFit="1" customWidth="1"/>
    <col min="12" max="12" width="15" style="1" bestFit="1" customWidth="1"/>
    <col min="13" max="13" width="34.33203125" style="1" bestFit="1" customWidth="1"/>
    <col min="14" max="14" width="28.6640625" style="1" bestFit="1" customWidth="1"/>
    <col min="15" max="15" width="18.88671875" style="1" bestFit="1" customWidth="1"/>
    <col min="16" max="16" width="31.5546875" style="1" bestFit="1" customWidth="1"/>
    <col min="17" max="16384" width="9.109375" style="1"/>
  </cols>
  <sheetData>
    <row r="1" spans="1:16" x14ac:dyDescent="0.3">
      <c r="A1" s="1" t="s">
        <v>83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5</v>
      </c>
      <c r="H1" s="1" t="s">
        <v>6</v>
      </c>
      <c r="I1" s="1" t="s">
        <v>23</v>
      </c>
      <c r="J1" s="1" t="s">
        <v>8</v>
      </c>
      <c r="K1" s="1" t="s">
        <v>19</v>
      </c>
      <c r="L1" s="1" t="s">
        <v>9</v>
      </c>
      <c r="M1" s="1" t="s">
        <v>20</v>
      </c>
      <c r="N1" s="1" t="s">
        <v>10</v>
      </c>
      <c r="O1" s="1" t="s">
        <v>11</v>
      </c>
      <c r="P1" s="1" t="s">
        <v>12</v>
      </c>
    </row>
    <row r="10" spans="1:16" x14ac:dyDescent="0.3">
      <c r="G10" s="3"/>
      <c r="K1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abSelected="1" workbookViewId="0">
      <selection activeCell="L6" sqref="L6"/>
    </sheetView>
  </sheetViews>
  <sheetFormatPr defaultRowHeight="14.4" x14ac:dyDescent="0.3"/>
  <cols>
    <col min="1" max="1" width="17.44140625" bestFit="1" customWidth="1"/>
    <col min="2" max="2" width="8.44140625" bestFit="1" customWidth="1"/>
    <col min="3" max="3" width="12" bestFit="1" customWidth="1"/>
    <col min="4" max="4" width="9" bestFit="1" customWidth="1"/>
    <col min="5" max="5" width="20.5546875" bestFit="1" customWidth="1"/>
    <col min="6" max="6" width="7.33203125" style="46" bestFit="1" customWidth="1"/>
    <col min="7" max="7" width="15.5546875" bestFit="1" customWidth="1"/>
    <col min="8" max="8" width="15.5546875" customWidth="1"/>
    <col min="9" max="9" width="12.6640625" bestFit="1" customWidth="1"/>
    <col min="10" max="10" width="24.44140625" bestFit="1" customWidth="1"/>
    <col min="11" max="11" width="19.109375" bestFit="1" customWidth="1"/>
    <col min="12" max="12" width="12" bestFit="1" customWidth="1"/>
    <col min="13" max="13" width="35.44140625" bestFit="1" customWidth="1"/>
  </cols>
  <sheetData>
    <row r="1" spans="1:13" x14ac:dyDescent="0.3">
      <c r="A1" s="5" t="s">
        <v>0</v>
      </c>
      <c r="B1" s="6" t="s">
        <v>2</v>
      </c>
      <c r="C1" s="6" t="s">
        <v>4</v>
      </c>
      <c r="D1" s="6" t="s">
        <v>24</v>
      </c>
      <c r="E1" s="6" t="s">
        <v>5</v>
      </c>
      <c r="F1" s="43" t="s">
        <v>6</v>
      </c>
      <c r="G1" s="6" t="s">
        <v>8</v>
      </c>
      <c r="H1" s="6" t="s">
        <v>19</v>
      </c>
      <c r="I1" s="6" t="s">
        <v>9</v>
      </c>
      <c r="J1" s="6" t="s">
        <v>20</v>
      </c>
      <c r="K1" s="6" t="s">
        <v>10</v>
      </c>
      <c r="L1" s="6" t="s">
        <v>11</v>
      </c>
      <c r="M1" s="7" t="s">
        <v>12</v>
      </c>
    </row>
    <row r="2" spans="1:13" x14ac:dyDescent="0.3">
      <c r="A2" s="8" t="s">
        <v>163</v>
      </c>
      <c r="B2" s="13" t="s">
        <v>164</v>
      </c>
      <c r="C2" s="9" t="s">
        <v>27</v>
      </c>
      <c r="D2" s="9" t="s">
        <v>165</v>
      </c>
      <c r="E2" s="9" t="s">
        <v>29</v>
      </c>
      <c r="F2" s="44" t="s">
        <v>119</v>
      </c>
      <c r="G2" s="9" t="s">
        <v>16</v>
      </c>
      <c r="H2" s="9" t="s">
        <v>224</v>
      </c>
      <c r="I2" s="9" t="s">
        <v>31</v>
      </c>
      <c r="J2" s="9" t="s">
        <v>226</v>
      </c>
      <c r="K2" s="9" t="s">
        <v>227</v>
      </c>
      <c r="L2" s="9" t="str">
        <f t="shared" ref="L2:L3" si="0">B:B</f>
        <v>1 кОм</v>
      </c>
      <c r="M2" s="10" t="e">
        <f>CONCATENATE("Резистор"," ",F:F," ",B:B," ",C:C," ",[1]!Таблица_SMD_0402[[#This Row],[Power]])</f>
        <v>#REF!</v>
      </c>
    </row>
    <row r="3" spans="1:13" x14ac:dyDescent="0.3">
      <c r="A3" s="11" t="s">
        <v>33</v>
      </c>
      <c r="B3" s="14" t="s">
        <v>34</v>
      </c>
      <c r="C3" s="4" t="s">
        <v>27</v>
      </c>
      <c r="D3" s="4" t="s">
        <v>28</v>
      </c>
      <c r="E3" s="4" t="s">
        <v>29</v>
      </c>
      <c r="F3" s="45" t="s">
        <v>30</v>
      </c>
      <c r="G3" s="4" t="s">
        <v>16</v>
      </c>
      <c r="H3" s="9" t="s">
        <v>224</v>
      </c>
      <c r="I3" s="4" t="s">
        <v>31</v>
      </c>
      <c r="J3" s="4" t="s">
        <v>225</v>
      </c>
      <c r="K3" s="4" t="s">
        <v>32</v>
      </c>
      <c r="L3" s="4" t="str">
        <f t="shared" si="0"/>
        <v>1,1 Ом</v>
      </c>
      <c r="M3" s="12" t="e">
        <f>CONCATENATE("Резистор"," ",F:F," ",B:B," ",C:C," ",[1]!Таблица_SMD_0402[[#This Row],[Power]])</f>
        <v>#REF!</v>
      </c>
    </row>
    <row r="4" spans="1:13" x14ac:dyDescent="0.3">
      <c r="A4" s="8" t="s">
        <v>166</v>
      </c>
      <c r="B4" s="13" t="s">
        <v>167</v>
      </c>
      <c r="C4" s="9" t="s">
        <v>27</v>
      </c>
      <c r="D4" s="9" t="s">
        <v>165</v>
      </c>
      <c r="E4" s="9" t="s">
        <v>29</v>
      </c>
      <c r="F4" s="44" t="s">
        <v>119</v>
      </c>
      <c r="G4" s="9" t="s">
        <v>16</v>
      </c>
      <c r="H4" s="9" t="s">
        <v>224</v>
      </c>
      <c r="I4" s="9" t="s">
        <v>31</v>
      </c>
      <c r="J4" s="9" t="s">
        <v>226</v>
      </c>
      <c r="K4" s="9" t="s">
        <v>227</v>
      </c>
      <c r="L4" s="9" t="str">
        <f t="shared" ref="L4" si="1">B:B</f>
        <v>51 Ом</v>
      </c>
      <c r="M4" s="10" t="e">
        <f>CONCATENATE("Резистор"," ",F:F," ",B:B," ",C:C," ",[1]!Таблица_SMD_0402[[#This Row],[Power]])</f>
        <v>#REF!</v>
      </c>
    </row>
    <row r="5" spans="1:13" x14ac:dyDescent="0.3">
      <c r="A5" s="8" t="s">
        <v>169</v>
      </c>
      <c r="B5" s="13" t="s">
        <v>168</v>
      </c>
      <c r="C5" s="9" t="s">
        <v>27</v>
      </c>
      <c r="D5" s="9" t="s">
        <v>165</v>
      </c>
      <c r="E5" s="9" t="s">
        <v>29</v>
      </c>
      <c r="F5" s="44" t="s">
        <v>119</v>
      </c>
      <c r="G5" s="9" t="s">
        <v>16</v>
      </c>
      <c r="H5" s="9" t="s">
        <v>224</v>
      </c>
      <c r="I5" s="9" t="s">
        <v>31</v>
      </c>
      <c r="J5" s="9" t="s">
        <v>226</v>
      </c>
      <c r="K5" s="9" t="s">
        <v>227</v>
      </c>
      <c r="L5" s="9" t="str">
        <f t="shared" ref="L5" si="2">B:B</f>
        <v>0 Ом</v>
      </c>
      <c r="M5" s="10" t="e">
        <f>CONCATENATE("Резистор"," ",F:F," ",B:B," ",C:C," ",[1]!Таблица_SMD_0402[[#This Row],[Power]])</f>
        <v>#REF!</v>
      </c>
    </row>
    <row r="6" spans="1:13" x14ac:dyDescent="0.3">
      <c r="A6" s="8" t="s">
        <v>170</v>
      </c>
      <c r="B6" s="13" t="s">
        <v>174</v>
      </c>
      <c r="C6" s="9" t="s">
        <v>27</v>
      </c>
      <c r="D6" s="9" t="s">
        <v>165</v>
      </c>
      <c r="E6" s="9" t="s">
        <v>29</v>
      </c>
      <c r="F6" s="44" t="s">
        <v>119</v>
      </c>
      <c r="G6" s="9" t="s">
        <v>16</v>
      </c>
      <c r="H6" s="9" t="s">
        <v>224</v>
      </c>
      <c r="I6" s="9" t="s">
        <v>31</v>
      </c>
      <c r="J6" s="9" t="s">
        <v>226</v>
      </c>
      <c r="K6" s="9" t="s">
        <v>227</v>
      </c>
      <c r="L6" s="9" t="str">
        <f t="shared" ref="L6" si="3">B:B</f>
        <v>12,1 кОм</v>
      </c>
      <c r="M6" s="10" t="e">
        <f>CONCATENATE("Резистор"," ",F:F," ",B:B," ",C:C," ",[1]!Таблица_SMD_0402[[#This Row],[Power]])</f>
        <v>#REF!</v>
      </c>
    </row>
    <row r="7" spans="1:13" x14ac:dyDescent="0.3">
      <c r="A7" s="8" t="s">
        <v>171</v>
      </c>
      <c r="B7" s="13" t="s">
        <v>173</v>
      </c>
      <c r="C7" s="9" t="s">
        <v>27</v>
      </c>
      <c r="D7" s="9" t="s">
        <v>165</v>
      </c>
      <c r="E7" s="9" t="s">
        <v>29</v>
      </c>
      <c r="F7" s="44" t="s">
        <v>119</v>
      </c>
      <c r="G7" s="9" t="s">
        <v>16</v>
      </c>
      <c r="H7" s="9" t="s">
        <v>224</v>
      </c>
      <c r="I7" s="9" t="s">
        <v>31</v>
      </c>
      <c r="J7" s="9" t="s">
        <v>226</v>
      </c>
      <c r="K7" s="9" t="s">
        <v>227</v>
      </c>
      <c r="L7" s="9" t="str">
        <f t="shared" ref="L7:L8" si="4">B:B</f>
        <v>10 кОм</v>
      </c>
      <c r="M7" s="10" t="e">
        <f>CONCATENATE("Резистор"," ",F:F," ",B:B," ",C:C," ",[1]!Таблица_SMD_0402[[#This Row],[Power]])</f>
        <v>#REF!</v>
      </c>
    </row>
    <row r="8" spans="1:13" x14ac:dyDescent="0.3">
      <c r="A8" s="8" t="s">
        <v>172</v>
      </c>
      <c r="B8" s="13" t="s">
        <v>26</v>
      </c>
      <c r="C8" s="9" t="s">
        <v>27</v>
      </c>
      <c r="D8" s="9" t="s">
        <v>165</v>
      </c>
      <c r="E8" s="9" t="s">
        <v>29</v>
      </c>
      <c r="F8" s="44" t="s">
        <v>119</v>
      </c>
      <c r="G8" s="9" t="s">
        <v>16</v>
      </c>
      <c r="H8" s="9" t="s">
        <v>224</v>
      </c>
      <c r="I8" s="9" t="s">
        <v>31</v>
      </c>
      <c r="J8" s="9" t="s">
        <v>226</v>
      </c>
      <c r="K8" s="9" t="s">
        <v>227</v>
      </c>
      <c r="L8" s="9" t="str">
        <f t="shared" si="4"/>
        <v>1 Ом</v>
      </c>
      <c r="M8" s="10" t="e">
        <f>CONCATENATE("Резистор"," ",F:F," ",B:B," ",C:C," ",[1]!Таблица_SMD_0402[[#This Row],[Power]])</f>
        <v>#REF!</v>
      </c>
    </row>
    <row r="9" spans="1:13" x14ac:dyDescent="0.3">
      <c r="A9" s="8" t="s">
        <v>175</v>
      </c>
      <c r="B9" s="13" t="s">
        <v>176</v>
      </c>
      <c r="C9" s="9" t="s">
        <v>27</v>
      </c>
      <c r="D9" s="9" t="s">
        <v>165</v>
      </c>
      <c r="E9" s="9" t="s">
        <v>29</v>
      </c>
      <c r="F9" s="44" t="s">
        <v>119</v>
      </c>
      <c r="G9" s="9" t="s">
        <v>16</v>
      </c>
      <c r="H9" s="9" t="s">
        <v>224</v>
      </c>
      <c r="I9" s="9" t="s">
        <v>31</v>
      </c>
      <c r="J9" s="9" t="s">
        <v>226</v>
      </c>
      <c r="K9" s="9" t="s">
        <v>227</v>
      </c>
      <c r="L9" s="9" t="str">
        <f t="shared" ref="L9:L11" si="5">B:B</f>
        <v>10 МОм</v>
      </c>
      <c r="M9" s="10" t="e">
        <f>CONCATENATE("Резистор"," ",F:F," ",B:B," ",C:C," ",[1]!Таблица_SMD_0402[[#This Row],[Power]])</f>
        <v>#REF!</v>
      </c>
    </row>
    <row r="10" spans="1:13" x14ac:dyDescent="0.3">
      <c r="A10" s="8" t="s">
        <v>177</v>
      </c>
      <c r="B10" s="13" t="s">
        <v>178</v>
      </c>
      <c r="C10" s="9" t="s">
        <v>27</v>
      </c>
      <c r="D10" s="9" t="s">
        <v>165</v>
      </c>
      <c r="E10" s="9" t="s">
        <v>29</v>
      </c>
      <c r="F10" s="44" t="s">
        <v>119</v>
      </c>
      <c r="G10" s="9" t="s">
        <v>16</v>
      </c>
      <c r="H10" s="9" t="s">
        <v>224</v>
      </c>
      <c r="I10" s="9" t="s">
        <v>31</v>
      </c>
      <c r="J10" s="9" t="s">
        <v>226</v>
      </c>
      <c r="K10" s="9" t="s">
        <v>227</v>
      </c>
      <c r="L10" s="9" t="str">
        <f t="shared" si="5"/>
        <v>12 кОм</v>
      </c>
      <c r="M10" s="10" t="e">
        <f>CONCATENATE("Резистор"," ",F:F," ",B:B," ",C:C," ",[1]!Таблица_SMD_0402[[#This Row],[Power]])</f>
        <v>#REF!</v>
      </c>
    </row>
    <row r="11" spans="1:13" x14ac:dyDescent="0.3">
      <c r="A11" s="8" t="s">
        <v>179</v>
      </c>
      <c r="B11" s="13" t="s">
        <v>180</v>
      </c>
      <c r="C11" s="9" t="s">
        <v>27</v>
      </c>
      <c r="D11" s="9" t="s">
        <v>165</v>
      </c>
      <c r="E11" s="9" t="s">
        <v>29</v>
      </c>
      <c r="F11" s="44" t="s">
        <v>119</v>
      </c>
      <c r="G11" s="9" t="s">
        <v>16</v>
      </c>
      <c r="H11" s="9" t="s">
        <v>224</v>
      </c>
      <c r="I11" s="9" t="s">
        <v>31</v>
      </c>
      <c r="J11" s="9" t="s">
        <v>226</v>
      </c>
      <c r="K11" s="9" t="s">
        <v>227</v>
      </c>
      <c r="L11" s="9" t="str">
        <f t="shared" si="5"/>
        <v>120 Ом</v>
      </c>
      <c r="M11" s="10" t="e">
        <f>CONCATENATE("Резистор"," ",F:F," ",B:B," ",C:C," ",[1]!Таблица_SMD_0402[[#This Row],[Power]])</f>
        <v>#REF!</v>
      </c>
    </row>
    <row r="12" spans="1:13" x14ac:dyDescent="0.3">
      <c r="A12" s="8" t="s">
        <v>181</v>
      </c>
      <c r="B12" s="13" t="s">
        <v>182</v>
      </c>
      <c r="C12" s="9" t="s">
        <v>27</v>
      </c>
      <c r="D12" s="9" t="s">
        <v>165</v>
      </c>
      <c r="E12" s="9" t="s">
        <v>29</v>
      </c>
      <c r="F12" s="44" t="s">
        <v>119</v>
      </c>
      <c r="G12" s="9" t="s">
        <v>16</v>
      </c>
      <c r="H12" s="9" t="s">
        <v>224</v>
      </c>
      <c r="I12" s="9" t="s">
        <v>31</v>
      </c>
      <c r="J12" s="9" t="s">
        <v>226</v>
      </c>
      <c r="K12" s="9" t="s">
        <v>227</v>
      </c>
      <c r="L12" s="9" t="str">
        <f t="shared" ref="L12:L14" si="6">B:B</f>
        <v>150 Ом</v>
      </c>
      <c r="M12" s="10" t="e">
        <f>CONCATENATE("Резистор"," ",F:F," ",B:B," ",C:C," ",[1]!Таблица_SMD_0402[[#This Row],[Power]])</f>
        <v>#REF!</v>
      </c>
    </row>
    <row r="13" spans="1:13" x14ac:dyDescent="0.3">
      <c r="A13" s="8" t="s">
        <v>183</v>
      </c>
      <c r="B13" s="13" t="s">
        <v>184</v>
      </c>
      <c r="C13" s="9" t="s">
        <v>27</v>
      </c>
      <c r="D13" s="9" t="s">
        <v>165</v>
      </c>
      <c r="E13" s="9" t="s">
        <v>29</v>
      </c>
      <c r="F13" s="44" t="s">
        <v>119</v>
      </c>
      <c r="G13" s="9" t="s">
        <v>16</v>
      </c>
      <c r="H13" s="9" t="s">
        <v>224</v>
      </c>
      <c r="I13" s="9" t="s">
        <v>31</v>
      </c>
      <c r="J13" s="9" t="s">
        <v>226</v>
      </c>
      <c r="K13" s="9" t="s">
        <v>227</v>
      </c>
      <c r="L13" s="9" t="str">
        <f t="shared" si="6"/>
        <v>47 Ом</v>
      </c>
      <c r="M13" s="10" t="e">
        <f>CONCATENATE("Резистор"," ",F:F," ",B:B," ",C:C," ",[1]!Таблица_SMD_0402[[#This Row],[Power]])</f>
        <v>#REF!</v>
      </c>
    </row>
    <row r="14" spans="1:13" x14ac:dyDescent="0.3">
      <c r="A14" s="8" t="s">
        <v>185</v>
      </c>
      <c r="B14" s="13" t="s">
        <v>186</v>
      </c>
      <c r="C14" s="9" t="s">
        <v>27</v>
      </c>
      <c r="D14" s="9" t="s">
        <v>165</v>
      </c>
      <c r="E14" s="9" t="s">
        <v>29</v>
      </c>
      <c r="F14" s="44" t="s">
        <v>119</v>
      </c>
      <c r="G14" s="9" t="s">
        <v>16</v>
      </c>
      <c r="H14" s="9" t="s">
        <v>224</v>
      </c>
      <c r="I14" s="9" t="s">
        <v>31</v>
      </c>
      <c r="J14" s="9" t="s">
        <v>226</v>
      </c>
      <c r="K14" s="9" t="s">
        <v>227</v>
      </c>
      <c r="L14" s="9" t="str">
        <f t="shared" si="6"/>
        <v>4,7 кОм</v>
      </c>
      <c r="M14" s="10" t="e">
        <f>CONCATENATE("Резистор"," ",F:F," ",B:B," ",C:C," ",[1]!Таблица_SMD_0402[[#This Row],[Power]])</f>
        <v>#REF!</v>
      </c>
    </row>
    <row r="15" spans="1:13" x14ac:dyDescent="0.3">
      <c r="A15" s="8" t="s">
        <v>187</v>
      </c>
      <c r="B15" s="13" t="s">
        <v>188</v>
      </c>
      <c r="C15" s="9" t="s">
        <v>27</v>
      </c>
      <c r="D15" s="9" t="s">
        <v>165</v>
      </c>
      <c r="E15" s="9" t="s">
        <v>29</v>
      </c>
      <c r="F15" s="44" t="s">
        <v>119</v>
      </c>
      <c r="G15" s="9" t="s">
        <v>16</v>
      </c>
      <c r="H15" s="9" t="s">
        <v>224</v>
      </c>
      <c r="I15" s="9" t="s">
        <v>31</v>
      </c>
      <c r="J15" s="9" t="s">
        <v>226</v>
      </c>
      <c r="K15" s="9" t="s">
        <v>227</v>
      </c>
      <c r="L15" s="9" t="str">
        <f t="shared" ref="L15" si="7">B:B</f>
        <v>4,99 кОм</v>
      </c>
      <c r="M15" s="10" t="e">
        <f>CONCATENATE("Резистор"," ",F:F," ",B:B," ",C:C," ",[1]!Таблица_SMD_0402[[#This Row],[Power]])</f>
        <v>#REF!</v>
      </c>
    </row>
    <row r="16" spans="1:13" x14ac:dyDescent="0.3">
      <c r="A16" s="8" t="s">
        <v>190</v>
      </c>
      <c r="B16" s="13" t="s">
        <v>189</v>
      </c>
      <c r="C16" s="9" t="s">
        <v>27</v>
      </c>
      <c r="D16" s="4" t="s">
        <v>28</v>
      </c>
      <c r="E16" s="9" t="s">
        <v>29</v>
      </c>
      <c r="F16" s="44" t="s">
        <v>30</v>
      </c>
      <c r="G16" s="9" t="s">
        <v>16</v>
      </c>
      <c r="H16" s="9" t="s">
        <v>224</v>
      </c>
      <c r="I16" s="9" t="s">
        <v>31</v>
      </c>
      <c r="J16" s="4" t="s">
        <v>225</v>
      </c>
      <c r="K16" s="4" t="s">
        <v>32</v>
      </c>
      <c r="L16" s="9" t="str">
        <f t="shared" ref="L16:L19" si="8">B:B</f>
        <v>2,2 кОм</v>
      </c>
      <c r="M16" s="10" t="e">
        <f>CONCATENATE("Резистор"," ",F:F," ",B:B," ",C:C," ",[1]!Таблица_SMD_0402[[#This Row],[Power]])</f>
        <v>#REF!</v>
      </c>
    </row>
    <row r="17" spans="1:13" x14ac:dyDescent="0.3">
      <c r="A17" s="8" t="s">
        <v>192</v>
      </c>
      <c r="B17" s="13" t="s">
        <v>191</v>
      </c>
      <c r="C17" s="9" t="s">
        <v>27</v>
      </c>
      <c r="D17" s="4" t="s">
        <v>28</v>
      </c>
      <c r="E17" s="9" t="s">
        <v>29</v>
      </c>
      <c r="F17" s="44" t="s">
        <v>30</v>
      </c>
      <c r="G17" s="9" t="s">
        <v>16</v>
      </c>
      <c r="H17" s="9" t="s">
        <v>224</v>
      </c>
      <c r="I17" s="9" t="s">
        <v>31</v>
      </c>
      <c r="J17" s="4" t="s">
        <v>225</v>
      </c>
      <c r="K17" s="4" t="s">
        <v>32</v>
      </c>
      <c r="L17" s="9" t="str">
        <f t="shared" si="8"/>
        <v>200 кОм</v>
      </c>
      <c r="M17" s="10" t="e">
        <f>CONCATENATE("Резистор"," ",F:F," ",B:B," ",C:C," ",[1]!Таблица_SMD_0402[[#This Row],[Power]])</f>
        <v>#REF!</v>
      </c>
    </row>
    <row r="18" spans="1:13" x14ac:dyDescent="0.3">
      <c r="A18" s="8" t="s">
        <v>193</v>
      </c>
      <c r="B18" s="13" t="s">
        <v>194</v>
      </c>
      <c r="C18" s="9" t="s">
        <v>27</v>
      </c>
      <c r="D18" s="9" t="s">
        <v>165</v>
      </c>
      <c r="E18" s="9" t="s">
        <v>29</v>
      </c>
      <c r="F18" s="44" t="s">
        <v>119</v>
      </c>
      <c r="G18" s="9" t="s">
        <v>16</v>
      </c>
      <c r="H18" s="9" t="s">
        <v>224</v>
      </c>
      <c r="I18" s="9" t="s">
        <v>31</v>
      </c>
      <c r="J18" s="9" t="s">
        <v>226</v>
      </c>
      <c r="K18" s="9" t="s">
        <v>227</v>
      </c>
      <c r="L18" s="9" t="str">
        <f t="shared" si="8"/>
        <v>200 Ом</v>
      </c>
      <c r="M18" s="10" t="e">
        <f>CONCATENATE("Резистор"," ",F:F," ",B:B," ",C:C," ",[1]!Таблица_SMD_0402[[#This Row],[Power]])</f>
        <v>#REF!</v>
      </c>
    </row>
    <row r="19" spans="1:13" x14ac:dyDescent="0.3">
      <c r="A19" s="8" t="s">
        <v>195</v>
      </c>
      <c r="B19" s="13" t="s">
        <v>196</v>
      </c>
      <c r="C19" s="9" t="s">
        <v>27</v>
      </c>
      <c r="D19" s="9" t="s">
        <v>165</v>
      </c>
      <c r="E19" s="9" t="s">
        <v>29</v>
      </c>
      <c r="F19" s="44" t="s">
        <v>119</v>
      </c>
      <c r="G19" s="9" t="s">
        <v>16</v>
      </c>
      <c r="H19" s="9" t="s">
        <v>224</v>
      </c>
      <c r="I19" s="9" t="s">
        <v>31</v>
      </c>
      <c r="J19" s="9" t="s">
        <v>226</v>
      </c>
      <c r="K19" s="9" t="s">
        <v>227</v>
      </c>
      <c r="L19" s="9" t="str">
        <f t="shared" si="8"/>
        <v>60 Ом</v>
      </c>
      <c r="M19" s="10" t="e">
        <f>CONCATENATE("Резистор"," ",F:F," ",B:B," ",C:C," ",[1]!Таблица_SMD_0402[[#This Row],[Power]])</f>
        <v>#REF!</v>
      </c>
    </row>
    <row r="20" spans="1:13" x14ac:dyDescent="0.3">
      <c r="A20" s="8" t="s">
        <v>197</v>
      </c>
      <c r="B20" s="13" t="s">
        <v>198</v>
      </c>
      <c r="C20" s="9" t="s">
        <v>27</v>
      </c>
      <c r="D20" s="4" t="s">
        <v>28</v>
      </c>
      <c r="E20" s="9" t="s">
        <v>29</v>
      </c>
      <c r="F20" s="44" t="s">
        <v>30</v>
      </c>
      <c r="G20" s="9" t="s">
        <v>16</v>
      </c>
      <c r="H20" s="9" t="s">
        <v>224</v>
      </c>
      <c r="I20" s="9" t="s">
        <v>31</v>
      </c>
      <c r="J20" s="4" t="s">
        <v>225</v>
      </c>
      <c r="K20" s="4" t="s">
        <v>32</v>
      </c>
      <c r="L20" s="9" t="str">
        <f t="shared" ref="L20:L21" si="9">B:B</f>
        <v>100 Ом</v>
      </c>
      <c r="M20" s="10" t="e">
        <f>CONCATENATE("Резистор"," ",F:F," ",B:B," ",C:C," ",[1]!Таблица_SMD_0402[[#This Row],[Power]])</f>
        <v>#REF!</v>
      </c>
    </row>
    <row r="21" spans="1:13" x14ac:dyDescent="0.3">
      <c r="A21" s="8" t="s">
        <v>199</v>
      </c>
      <c r="B21" s="13" t="s">
        <v>186</v>
      </c>
      <c r="C21" s="9" t="s">
        <v>27</v>
      </c>
      <c r="D21" s="4" t="s">
        <v>28</v>
      </c>
      <c r="E21" s="9" t="s">
        <v>29</v>
      </c>
      <c r="F21" s="44" t="s">
        <v>30</v>
      </c>
      <c r="G21" s="9" t="s">
        <v>16</v>
      </c>
      <c r="H21" s="9" t="s">
        <v>224</v>
      </c>
      <c r="I21" s="9" t="s">
        <v>31</v>
      </c>
      <c r="J21" s="4" t="s">
        <v>225</v>
      </c>
      <c r="K21" s="4" t="s">
        <v>32</v>
      </c>
      <c r="L21" s="9" t="str">
        <f t="shared" si="9"/>
        <v>4,7 кОм</v>
      </c>
      <c r="M21" s="10" t="e">
        <f>CONCATENATE("Резистор"," ",F:F," ",B:B," ",C:C," ",[1]!Таблица_SMD_0402[[#This Row],[Power]])</f>
        <v>#REF!</v>
      </c>
    </row>
    <row r="22" spans="1:13" x14ac:dyDescent="0.3">
      <c r="A22" s="8" t="s">
        <v>201</v>
      </c>
      <c r="B22" s="13" t="s">
        <v>200</v>
      </c>
      <c r="C22" s="9" t="s">
        <v>27</v>
      </c>
      <c r="D22" s="4" t="s">
        <v>28</v>
      </c>
      <c r="E22" s="9" t="s">
        <v>29</v>
      </c>
      <c r="F22" s="44" t="s">
        <v>30</v>
      </c>
      <c r="G22" s="9" t="s">
        <v>16</v>
      </c>
      <c r="H22" s="9" t="s">
        <v>224</v>
      </c>
      <c r="I22" s="9" t="s">
        <v>31</v>
      </c>
      <c r="J22" s="4" t="s">
        <v>225</v>
      </c>
      <c r="K22" s="4" t="s">
        <v>32</v>
      </c>
      <c r="L22" s="9" t="str">
        <f t="shared" ref="L22" si="10">B:B</f>
        <v>38,3 Ом</v>
      </c>
      <c r="M22" s="10" t="e">
        <f>CONCATENATE("Резистор"," ",F:F," ",B:B," ",C:C," ",[1]!Таблица_SMD_0402[[#This Row],[Power]])</f>
        <v>#REF!</v>
      </c>
    </row>
    <row r="23" spans="1:13" x14ac:dyDescent="0.3">
      <c r="A23" s="8" t="s">
        <v>202</v>
      </c>
      <c r="B23" s="13" t="s">
        <v>203</v>
      </c>
      <c r="C23" s="9" t="s">
        <v>27</v>
      </c>
      <c r="D23" s="4" t="s">
        <v>28</v>
      </c>
      <c r="E23" s="9" t="s">
        <v>29</v>
      </c>
      <c r="F23" s="44" t="s">
        <v>30</v>
      </c>
      <c r="G23" s="9" t="s">
        <v>16</v>
      </c>
      <c r="H23" s="9" t="s">
        <v>224</v>
      </c>
      <c r="I23" s="9" t="s">
        <v>31</v>
      </c>
      <c r="J23" s="4" t="s">
        <v>225</v>
      </c>
      <c r="K23" s="4" t="s">
        <v>32</v>
      </c>
      <c r="L23" s="9" t="str">
        <f t="shared" ref="L23:L25" si="11">B:B</f>
        <v>22 Ом</v>
      </c>
      <c r="M23" s="10" t="e">
        <f>CONCATENATE("Резистор"," ",F:F," ",B:B," ",C:C," ",[1]!Таблица_SMD_0402[[#This Row],[Power]])</f>
        <v>#REF!</v>
      </c>
    </row>
    <row r="24" spans="1:13" x14ac:dyDescent="0.3">
      <c r="A24" s="8" t="s">
        <v>204</v>
      </c>
      <c r="B24" s="13" t="s">
        <v>168</v>
      </c>
      <c r="C24" s="9" t="s">
        <v>27</v>
      </c>
      <c r="D24" s="4" t="s">
        <v>28</v>
      </c>
      <c r="E24" s="9" t="s">
        <v>29</v>
      </c>
      <c r="F24" s="44" t="s">
        <v>30</v>
      </c>
      <c r="G24" s="9" t="s">
        <v>16</v>
      </c>
      <c r="H24" s="9" t="s">
        <v>224</v>
      </c>
      <c r="I24" s="9" t="s">
        <v>31</v>
      </c>
      <c r="J24" s="4" t="s">
        <v>225</v>
      </c>
      <c r="K24" s="4" t="s">
        <v>32</v>
      </c>
      <c r="L24" s="9" t="str">
        <f t="shared" si="11"/>
        <v>0 Ом</v>
      </c>
      <c r="M24" s="10" t="e">
        <f>CONCATENATE("Резистор"," ",F:F," ",B:B," ",C:C," ",[1]!Таблица_SMD_0402[[#This Row],[Power]])</f>
        <v>#REF!</v>
      </c>
    </row>
    <row r="25" spans="1:13" x14ac:dyDescent="0.3">
      <c r="A25" s="8" t="s">
        <v>205</v>
      </c>
      <c r="B25" s="13" t="s">
        <v>173</v>
      </c>
      <c r="C25" s="9" t="s">
        <v>27</v>
      </c>
      <c r="D25" s="4" t="s">
        <v>28</v>
      </c>
      <c r="E25" s="9" t="s">
        <v>29</v>
      </c>
      <c r="F25" s="44" t="s">
        <v>30</v>
      </c>
      <c r="G25" s="9" t="s">
        <v>16</v>
      </c>
      <c r="H25" s="9" t="s">
        <v>224</v>
      </c>
      <c r="I25" s="9" t="s">
        <v>31</v>
      </c>
      <c r="J25" s="4" t="s">
        <v>225</v>
      </c>
      <c r="K25" s="4" t="s">
        <v>32</v>
      </c>
      <c r="L25" s="9" t="str">
        <f t="shared" si="11"/>
        <v>10 кОм</v>
      </c>
      <c r="M25" s="10" t="e">
        <f>CONCATENATE("Резистор"," ",F:F," ",B:B," ",C:C," ",[1]!Таблица_SMD_0402[[#This Row],[Power]])</f>
        <v>#REF!</v>
      </c>
    </row>
    <row r="26" spans="1:13" x14ac:dyDescent="0.3">
      <c r="A26" s="8" t="s">
        <v>206</v>
      </c>
      <c r="B26" s="13" t="s">
        <v>164</v>
      </c>
      <c r="C26" s="9" t="s">
        <v>27</v>
      </c>
      <c r="D26" s="4" t="s">
        <v>28</v>
      </c>
      <c r="E26" s="9" t="s">
        <v>29</v>
      </c>
      <c r="F26" s="44" t="s">
        <v>30</v>
      </c>
      <c r="G26" s="9" t="s">
        <v>16</v>
      </c>
      <c r="H26" s="9" t="s">
        <v>224</v>
      </c>
      <c r="I26" s="9" t="s">
        <v>31</v>
      </c>
      <c r="J26" s="4" t="s">
        <v>225</v>
      </c>
      <c r="K26" s="4" t="s">
        <v>32</v>
      </c>
      <c r="L26" s="9" t="str">
        <f t="shared" ref="L26:L27" si="12">B:B</f>
        <v>1 кОм</v>
      </c>
      <c r="M26" s="10" t="e">
        <f>CONCATENATE("Резистор"," ",F:F," ",B:B," ",C:C," ",[1]!Таблица_SMD_0402[[#This Row],[Power]])</f>
        <v>#REF!</v>
      </c>
    </row>
    <row r="27" spans="1:13" x14ac:dyDescent="0.3">
      <c r="A27" s="8" t="s">
        <v>207</v>
      </c>
      <c r="B27" s="13" t="s">
        <v>168</v>
      </c>
      <c r="C27" s="9" t="s">
        <v>27</v>
      </c>
      <c r="D27" s="4" t="s">
        <v>208</v>
      </c>
      <c r="E27" s="9" t="s">
        <v>29</v>
      </c>
      <c r="F27" s="44" t="s">
        <v>145</v>
      </c>
      <c r="G27" s="9" t="s">
        <v>16</v>
      </c>
      <c r="H27" s="9" t="s">
        <v>224</v>
      </c>
      <c r="I27" s="9" t="s">
        <v>31</v>
      </c>
      <c r="J27" s="4" t="s">
        <v>228</v>
      </c>
      <c r="K27" s="4" t="s">
        <v>229</v>
      </c>
      <c r="L27" s="9" t="str">
        <f t="shared" si="12"/>
        <v>0 Ом</v>
      </c>
      <c r="M27" s="10" t="e">
        <f>CONCATENATE("Резистор"," ",F:F," ",B:B," ",C:C," ",[1]!Таблица_SMD_0402[[#This Row],[Power]])</f>
        <v>#REF!</v>
      </c>
    </row>
    <row r="28" spans="1:13" x14ac:dyDescent="0.3">
      <c r="A28" s="8" t="s">
        <v>209</v>
      </c>
      <c r="B28" s="13" t="s">
        <v>210</v>
      </c>
      <c r="C28" s="9" t="s">
        <v>27</v>
      </c>
      <c r="D28" s="4" t="s">
        <v>28</v>
      </c>
      <c r="E28" s="9" t="s">
        <v>29</v>
      </c>
      <c r="F28" s="44" t="s">
        <v>30</v>
      </c>
      <c r="G28" s="9" t="s">
        <v>16</v>
      </c>
      <c r="H28" s="9" t="s">
        <v>224</v>
      </c>
      <c r="I28" s="9" t="s">
        <v>31</v>
      </c>
      <c r="J28" s="4" t="s">
        <v>225</v>
      </c>
      <c r="K28" s="4" t="s">
        <v>32</v>
      </c>
      <c r="L28" s="9" t="str">
        <f t="shared" ref="L28" si="13">B:B</f>
        <v>2 кОм</v>
      </c>
      <c r="M28" s="10" t="e">
        <f>CONCATENATE("Резистор"," ",F:F," ",B:B," ",C:C," ",[1]!Таблица_SMD_0402[[#This Row],[Power]])</f>
        <v>#REF!</v>
      </c>
    </row>
    <row r="29" spans="1:13" x14ac:dyDescent="0.3">
      <c r="A29" s="8" t="s">
        <v>211</v>
      </c>
      <c r="B29" s="13" t="s">
        <v>188</v>
      </c>
      <c r="C29" s="9" t="s">
        <v>27</v>
      </c>
      <c r="D29" s="4" t="s">
        <v>28</v>
      </c>
      <c r="E29" s="9" t="s">
        <v>29</v>
      </c>
      <c r="F29" s="44" t="s">
        <v>30</v>
      </c>
      <c r="G29" s="9" t="s">
        <v>16</v>
      </c>
      <c r="H29" s="9" t="s">
        <v>224</v>
      </c>
      <c r="I29" s="9" t="s">
        <v>31</v>
      </c>
      <c r="J29" s="4" t="s">
        <v>225</v>
      </c>
      <c r="K29" s="4" t="s">
        <v>32</v>
      </c>
      <c r="L29" s="9" t="str">
        <f t="shared" ref="L29:L31" si="14">B:B</f>
        <v>4,99 кОм</v>
      </c>
      <c r="M29" s="10" t="e">
        <f>CONCATENATE("Резистор"," ",F:F," ",B:B," ",C:C," ",[1]!Таблица_SMD_0402[[#This Row],[Power]])</f>
        <v>#REF!</v>
      </c>
    </row>
    <row r="30" spans="1:13" x14ac:dyDescent="0.3">
      <c r="A30" s="8" t="s">
        <v>212</v>
      </c>
      <c r="B30" s="13" t="s">
        <v>213</v>
      </c>
      <c r="C30" s="9" t="s">
        <v>27</v>
      </c>
      <c r="D30" s="4" t="s">
        <v>28</v>
      </c>
      <c r="E30" s="9" t="s">
        <v>29</v>
      </c>
      <c r="F30" s="44" t="s">
        <v>30</v>
      </c>
      <c r="G30" s="9" t="s">
        <v>16</v>
      </c>
      <c r="H30" s="9" t="s">
        <v>224</v>
      </c>
      <c r="I30" s="9" t="s">
        <v>31</v>
      </c>
      <c r="J30" s="4" t="s">
        <v>225</v>
      </c>
      <c r="K30" s="4" t="s">
        <v>32</v>
      </c>
      <c r="L30" s="9" t="str">
        <f t="shared" si="14"/>
        <v>180 кОм</v>
      </c>
      <c r="M30" s="10" t="e">
        <f>CONCATENATE("Резистор"," ",F:F," ",B:B," ",C:C," ",[1]!Таблица_SMD_0402[[#This Row],[Power]])</f>
        <v>#REF!</v>
      </c>
    </row>
    <row r="31" spans="1:13" x14ac:dyDescent="0.3">
      <c r="A31" s="8" t="s">
        <v>214</v>
      </c>
      <c r="B31" s="13" t="s">
        <v>215</v>
      </c>
      <c r="C31" s="9" t="s">
        <v>27</v>
      </c>
      <c r="D31" s="9" t="s">
        <v>165</v>
      </c>
      <c r="E31" s="9" t="s">
        <v>29</v>
      </c>
      <c r="F31" s="44" t="s">
        <v>119</v>
      </c>
      <c r="G31" s="9" t="s">
        <v>16</v>
      </c>
      <c r="H31" s="9" t="s">
        <v>224</v>
      </c>
      <c r="I31" s="9" t="s">
        <v>31</v>
      </c>
      <c r="J31" s="9" t="s">
        <v>226</v>
      </c>
      <c r="K31" s="9" t="s">
        <v>227</v>
      </c>
      <c r="L31" s="9" t="str">
        <f t="shared" si="14"/>
        <v>330 Ом</v>
      </c>
      <c r="M31" s="10" t="e">
        <f>CONCATENATE("Резистор"," ",F:F," ",B:B," ",C:C," ",[1]!Таблица_SMD_0402[[#This Row],[Power]])</f>
        <v>#REF!</v>
      </c>
    </row>
    <row r="32" spans="1:13" x14ac:dyDescent="0.3">
      <c r="A32" s="8" t="s">
        <v>216</v>
      </c>
      <c r="B32" s="13" t="s">
        <v>217</v>
      </c>
      <c r="C32" s="9" t="s">
        <v>27</v>
      </c>
      <c r="D32" s="9" t="s">
        <v>165</v>
      </c>
      <c r="E32" s="9" t="s">
        <v>29</v>
      </c>
      <c r="F32" s="44" t="s">
        <v>119</v>
      </c>
      <c r="G32" s="9" t="s">
        <v>16</v>
      </c>
      <c r="H32" s="9" t="s">
        <v>224</v>
      </c>
      <c r="I32" s="9" t="s">
        <v>31</v>
      </c>
      <c r="J32" s="9" t="s">
        <v>226</v>
      </c>
      <c r="K32" s="9" t="s">
        <v>227</v>
      </c>
      <c r="L32" s="9" t="str">
        <f t="shared" ref="L32:L33" si="15">B:B</f>
        <v>10 Ом</v>
      </c>
      <c r="M32" s="10" t="e">
        <f>CONCATENATE("Резистор"," ",F:F," ",B:B," ",C:C," ",[1]!Таблица_SMD_0402[[#This Row],[Power]])</f>
        <v>#REF!</v>
      </c>
    </row>
    <row r="33" spans="1:13" x14ac:dyDescent="0.3">
      <c r="A33" s="8" t="s">
        <v>218</v>
      </c>
      <c r="B33" s="13" t="s">
        <v>219</v>
      </c>
      <c r="C33" s="9" t="s">
        <v>27</v>
      </c>
      <c r="D33" s="9" t="s">
        <v>165</v>
      </c>
      <c r="E33" s="9" t="s">
        <v>29</v>
      </c>
      <c r="F33" s="44" t="s">
        <v>119</v>
      </c>
      <c r="G33" s="9" t="s">
        <v>16</v>
      </c>
      <c r="H33" s="9" t="s">
        <v>224</v>
      </c>
      <c r="I33" s="9" t="s">
        <v>31</v>
      </c>
      <c r="J33" s="9" t="s">
        <v>226</v>
      </c>
      <c r="K33" s="9" t="s">
        <v>227</v>
      </c>
      <c r="L33" s="9" t="str">
        <f t="shared" si="15"/>
        <v>330 кОм</v>
      </c>
      <c r="M33" s="10" t="e">
        <f>CONCATENATE("Резистор"," ",F:F," ",B:B," ",C:C," ",[1]!Таблица_SMD_0402[[#This Row],[Power]])</f>
        <v>#REF!</v>
      </c>
    </row>
    <row r="34" spans="1:13" x14ac:dyDescent="0.3">
      <c r="A34" s="8" t="s">
        <v>220</v>
      </c>
      <c r="B34" s="13" t="s">
        <v>221</v>
      </c>
      <c r="C34" s="9" t="s">
        <v>27</v>
      </c>
      <c r="D34" s="9" t="s">
        <v>165</v>
      </c>
      <c r="E34" s="9" t="s">
        <v>29</v>
      </c>
      <c r="F34" s="44" t="s">
        <v>119</v>
      </c>
      <c r="G34" s="9" t="s">
        <v>16</v>
      </c>
      <c r="H34" s="9" t="s">
        <v>224</v>
      </c>
      <c r="I34" s="9" t="s">
        <v>31</v>
      </c>
      <c r="J34" s="9" t="s">
        <v>226</v>
      </c>
      <c r="K34" s="9" t="s">
        <v>227</v>
      </c>
      <c r="L34" s="9" t="str">
        <f t="shared" ref="L34:L36" si="16">B:B</f>
        <v>56 кОм</v>
      </c>
      <c r="M34" s="10" t="e">
        <f>CONCATENATE("Резистор"," ",F:F," ",B:B," ",C:C," ",[1]!Таблица_SMD_0402[[#This Row],[Power]])</f>
        <v>#REF!</v>
      </c>
    </row>
    <row r="35" spans="1:13" x14ac:dyDescent="0.3">
      <c r="A35" s="8" t="s">
        <v>222</v>
      </c>
      <c r="B35" s="13" t="s">
        <v>223</v>
      </c>
      <c r="C35" s="9" t="s">
        <v>27</v>
      </c>
      <c r="D35" s="9" t="s">
        <v>165</v>
      </c>
      <c r="E35" s="9" t="s">
        <v>29</v>
      </c>
      <c r="F35" s="44" t="s">
        <v>119</v>
      </c>
      <c r="G35" s="9" t="s">
        <v>16</v>
      </c>
      <c r="H35" s="9" t="s">
        <v>224</v>
      </c>
      <c r="I35" s="9" t="s">
        <v>31</v>
      </c>
      <c r="J35" s="9" t="s">
        <v>226</v>
      </c>
      <c r="K35" s="9" t="s">
        <v>227</v>
      </c>
      <c r="L35" s="9" t="str">
        <f t="shared" si="16"/>
        <v>232 кОм</v>
      </c>
      <c r="M35" s="10" t="e">
        <f>CONCATENATE("Резистор"," ",F:F," ",B:B," ",C:C," ",[1]!Таблица_SMD_0402[[#This Row],[Power]])</f>
        <v>#REF!</v>
      </c>
    </row>
    <row r="36" spans="1:13" x14ac:dyDescent="0.3">
      <c r="A36" s="8" t="s">
        <v>25</v>
      </c>
      <c r="B36" s="13" t="s">
        <v>26</v>
      </c>
      <c r="C36" s="9" t="s">
        <v>27</v>
      </c>
      <c r="D36" s="4" t="s">
        <v>28</v>
      </c>
      <c r="E36" s="9" t="s">
        <v>29</v>
      </c>
      <c r="F36" s="44" t="s">
        <v>30</v>
      </c>
      <c r="G36" s="9" t="s">
        <v>16</v>
      </c>
      <c r="H36" s="9" t="s">
        <v>224</v>
      </c>
      <c r="I36" s="9" t="s">
        <v>31</v>
      </c>
      <c r="J36" s="4" t="s">
        <v>225</v>
      </c>
      <c r="K36" s="4" t="s">
        <v>32</v>
      </c>
      <c r="L36" s="9" t="str">
        <f t="shared" si="16"/>
        <v>1 Ом</v>
      </c>
      <c r="M36" s="10" t="e">
        <f>CONCATENATE("Резистор"," ",F:F," ",B:B," ",C:C," ",[1]!Таблица_SMD_0402[[#This Row],[Power]])</f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H17" sqref="H17"/>
    </sheetView>
  </sheetViews>
  <sheetFormatPr defaultRowHeight="14.4" x14ac:dyDescent="0.3"/>
  <cols>
    <col min="1" max="1" width="14.6640625" bestFit="1" customWidth="1"/>
    <col min="2" max="2" width="9.33203125" bestFit="1" customWidth="1"/>
    <col min="3" max="3" width="7.88671875" bestFit="1" customWidth="1"/>
    <col min="4" max="4" width="15.6640625" bestFit="1" customWidth="1"/>
    <col min="5" max="5" width="15.88671875" bestFit="1" customWidth="1"/>
    <col min="6" max="6" width="14.6640625" bestFit="1" customWidth="1"/>
    <col min="7" max="7" width="11.88671875" bestFit="1" customWidth="1"/>
    <col min="8" max="8" width="18.33203125" bestFit="1" customWidth="1"/>
    <col min="9" max="9" width="11.44140625" bestFit="1" customWidth="1"/>
    <col min="10" max="10" width="16" bestFit="1" customWidth="1"/>
    <col min="11" max="11" width="32.88671875" bestFit="1" customWidth="1"/>
    <col min="12" max="12" width="15.33203125" bestFit="1" customWidth="1"/>
    <col min="13" max="13" width="30" customWidth="1"/>
    <col min="14" max="14" width="21.5546875" bestFit="1" customWidth="1"/>
    <col min="15" max="15" width="13.109375" bestFit="1" customWidth="1"/>
    <col min="16" max="16" width="36.33203125" bestFit="1" customWidth="1"/>
  </cols>
  <sheetData>
    <row r="1" spans="1:16" x14ac:dyDescent="0.3">
      <c r="A1" s="15" t="s">
        <v>0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5</v>
      </c>
      <c r="I1" s="16" t="s">
        <v>41</v>
      </c>
      <c r="J1" s="16" t="s">
        <v>8</v>
      </c>
      <c r="K1" s="16" t="s">
        <v>19</v>
      </c>
      <c r="L1" s="16" t="s">
        <v>9</v>
      </c>
      <c r="M1" s="16" t="s">
        <v>20</v>
      </c>
      <c r="N1" s="16" t="s">
        <v>10</v>
      </c>
      <c r="O1" s="16" t="s">
        <v>11</v>
      </c>
      <c r="P1" s="17" t="s">
        <v>12</v>
      </c>
    </row>
    <row r="2" spans="1:16" x14ac:dyDescent="0.3">
      <c r="A2" s="18" t="s">
        <v>42</v>
      </c>
      <c r="B2" s="19">
        <v>20</v>
      </c>
      <c r="C2" s="19" t="s">
        <v>43</v>
      </c>
      <c r="D2" s="19" t="s">
        <v>44</v>
      </c>
      <c r="E2" s="20" t="s">
        <v>45</v>
      </c>
      <c r="F2" s="20" t="s">
        <v>46</v>
      </c>
      <c r="G2" s="20" t="s">
        <v>47</v>
      </c>
      <c r="H2" s="20" t="s">
        <v>48</v>
      </c>
      <c r="I2" s="20" t="s">
        <v>49</v>
      </c>
      <c r="J2" s="21" t="s">
        <v>50</v>
      </c>
      <c r="K2" s="22" t="s">
        <v>51</v>
      </c>
      <c r="L2" s="22" t="s">
        <v>52</v>
      </c>
      <c r="M2" s="23" t="s">
        <v>53</v>
      </c>
      <c r="N2" s="23" t="s">
        <v>42</v>
      </c>
      <c r="O2" s="20" t="str">
        <f>A:A</f>
        <v>690367182072</v>
      </c>
      <c r="P2" s="20" t="str">
        <f>CONCATENATE("Разъём"," ",A:A," ",J2)</f>
        <v>Разъём 690367182072 Wurth Electronik</v>
      </c>
    </row>
    <row r="3" spans="1:16" x14ac:dyDescent="0.3">
      <c r="A3" s="18" t="s">
        <v>54</v>
      </c>
      <c r="B3" s="19">
        <v>16</v>
      </c>
      <c r="C3" s="19" t="s">
        <v>43</v>
      </c>
      <c r="D3" s="19" t="s">
        <v>44</v>
      </c>
      <c r="E3" s="20" t="s">
        <v>45</v>
      </c>
      <c r="F3" s="20" t="s">
        <v>46</v>
      </c>
      <c r="G3" s="20" t="s">
        <v>47</v>
      </c>
      <c r="H3" s="20" t="s">
        <v>48</v>
      </c>
      <c r="I3" s="20" t="s">
        <v>49</v>
      </c>
      <c r="J3" s="21" t="s">
        <v>50</v>
      </c>
      <c r="K3" s="22" t="s">
        <v>55</v>
      </c>
      <c r="L3" s="22" t="s">
        <v>56</v>
      </c>
      <c r="M3" s="23" t="s">
        <v>57</v>
      </c>
      <c r="N3" s="23" t="s">
        <v>54</v>
      </c>
      <c r="O3" s="20" t="str">
        <f t="shared" ref="O3:O4" si="0">A:A</f>
        <v>690367181672</v>
      </c>
      <c r="P3" s="20" t="str">
        <f t="shared" ref="P3:P4" si="1">CONCATENATE("Разъём"," ",A:A," ",J3)</f>
        <v>Разъём 690367181672 Wurth Electronik</v>
      </c>
    </row>
    <row r="4" spans="1:16" x14ac:dyDescent="0.3">
      <c r="A4" s="18" t="s">
        <v>58</v>
      </c>
      <c r="B4" s="19">
        <v>10</v>
      </c>
      <c r="C4" s="19" t="s">
        <v>43</v>
      </c>
      <c r="D4" s="19" t="s">
        <v>44</v>
      </c>
      <c r="E4" s="20" t="s">
        <v>45</v>
      </c>
      <c r="F4" s="20" t="s">
        <v>46</v>
      </c>
      <c r="G4" s="20" t="s">
        <v>47</v>
      </c>
      <c r="H4" s="20" t="s">
        <v>48</v>
      </c>
      <c r="I4" s="20" t="s">
        <v>49</v>
      </c>
      <c r="J4" s="21" t="s">
        <v>50</v>
      </c>
      <c r="K4" s="22" t="s">
        <v>59</v>
      </c>
      <c r="L4" s="22" t="s">
        <v>60</v>
      </c>
      <c r="M4" s="23" t="s">
        <v>61</v>
      </c>
      <c r="N4" s="23" t="s">
        <v>58</v>
      </c>
      <c r="O4" s="20" t="str">
        <f t="shared" si="0"/>
        <v>690367181072</v>
      </c>
      <c r="P4" s="20" t="str">
        <f t="shared" si="1"/>
        <v>Разъём 690367181072 Wurth Electronik</v>
      </c>
    </row>
    <row r="5" spans="1:16" x14ac:dyDescent="0.3">
      <c r="A5" s="18"/>
      <c r="B5" s="19"/>
      <c r="C5" s="19"/>
      <c r="D5" s="19"/>
      <c r="E5" s="20"/>
      <c r="F5" s="20"/>
      <c r="G5" s="20"/>
      <c r="H5" s="20"/>
      <c r="I5" s="20"/>
      <c r="J5" s="21"/>
      <c r="K5" s="22"/>
      <c r="L5" s="22"/>
      <c r="M5" s="23"/>
      <c r="N5" s="23"/>
      <c r="O5" s="20"/>
      <c r="P5" s="20"/>
    </row>
    <row r="6" spans="1:16" x14ac:dyDescent="0.3">
      <c r="A6" s="18"/>
      <c r="B6" s="19"/>
      <c r="C6" s="19"/>
      <c r="D6" s="19"/>
      <c r="E6" s="20"/>
      <c r="F6" s="20"/>
      <c r="G6" s="20"/>
      <c r="H6" s="20"/>
      <c r="I6" s="20"/>
      <c r="J6" s="21"/>
      <c r="K6" s="22"/>
      <c r="L6" s="22"/>
      <c r="M6" s="23"/>
      <c r="N6" s="23"/>
      <c r="O6" s="20"/>
      <c r="P6" s="20"/>
    </row>
    <row r="7" spans="1:16" x14ac:dyDescent="0.3">
      <c r="A7" s="18"/>
      <c r="B7" s="19"/>
      <c r="C7" s="19"/>
      <c r="D7" s="19"/>
      <c r="E7" s="20"/>
      <c r="F7" s="20"/>
      <c r="G7" s="20"/>
      <c r="H7" s="20"/>
      <c r="I7" s="20"/>
      <c r="J7" s="21"/>
      <c r="K7" s="22"/>
      <c r="L7" s="22"/>
      <c r="M7" s="23"/>
      <c r="N7" s="23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2"/>
      <c r="L8" s="22"/>
      <c r="M8" s="20"/>
      <c r="N8" s="20"/>
      <c r="O8" s="20"/>
      <c r="P8" s="20"/>
    </row>
    <row r="9" spans="1:16" x14ac:dyDescent="0.3">
      <c r="A9" s="18"/>
      <c r="B9" s="20"/>
      <c r="C9" s="20"/>
      <c r="D9" s="20"/>
      <c r="E9" s="20"/>
      <c r="F9" s="20"/>
      <c r="G9" s="20"/>
      <c r="H9" s="20"/>
      <c r="I9" s="20"/>
      <c r="J9" s="20"/>
      <c r="K9" s="22"/>
      <c r="L9" s="22"/>
      <c r="M9" s="20"/>
      <c r="N9" s="20"/>
      <c r="O9" s="20"/>
      <c r="P9" s="20"/>
    </row>
    <row r="10" spans="1:16" x14ac:dyDescent="0.3">
      <c r="A10" s="18"/>
      <c r="B10" s="20"/>
      <c r="C10" s="20"/>
      <c r="D10" s="20"/>
      <c r="E10" s="20"/>
      <c r="F10" s="20"/>
      <c r="G10" s="20"/>
      <c r="H10" s="20"/>
      <c r="I10" s="20"/>
      <c r="J10" s="20"/>
      <c r="K10" s="24"/>
      <c r="L10" s="24"/>
      <c r="M10" s="20"/>
      <c r="N10" s="20"/>
      <c r="O10" s="20"/>
      <c r="P10" s="20"/>
    </row>
    <row r="11" spans="1:16" x14ac:dyDescent="0.3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4"/>
      <c r="L11" s="24"/>
      <c r="M11" s="20"/>
      <c r="N11" s="20"/>
      <c r="O11" s="20"/>
      <c r="P11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workbookViewId="0">
      <selection activeCell="G29" sqref="G29"/>
    </sheetView>
  </sheetViews>
  <sheetFormatPr defaultRowHeight="14.4" x14ac:dyDescent="0.3"/>
  <cols>
    <col min="1" max="1" width="20.109375" bestFit="1" customWidth="1"/>
    <col min="2" max="2" width="11" bestFit="1" customWidth="1"/>
    <col min="3" max="3" width="9.88671875" bestFit="1" customWidth="1"/>
    <col min="4" max="4" width="12" bestFit="1" customWidth="1"/>
    <col min="5" max="5" width="10.6640625" bestFit="1" customWidth="1"/>
    <col min="6" max="6" width="11.44140625" bestFit="1" customWidth="1"/>
    <col min="7" max="7" width="18.44140625" bestFit="1" customWidth="1"/>
    <col min="8" max="8" width="17.88671875" bestFit="1" customWidth="1"/>
    <col min="9" max="9" width="13.33203125" bestFit="1" customWidth="1"/>
    <col min="10" max="10" width="23" bestFit="1" customWidth="1"/>
    <col min="11" max="11" width="16.5546875" bestFit="1" customWidth="1"/>
    <col min="12" max="12" width="13.88671875" bestFit="1" customWidth="1"/>
    <col min="13" max="13" width="12.6640625" bestFit="1" customWidth="1"/>
    <col min="14" max="14" width="19.109375" bestFit="1" customWidth="1"/>
    <col min="15" max="15" width="36.44140625" bestFit="1" customWidth="1"/>
  </cols>
  <sheetData>
    <row r="1" spans="1:15" x14ac:dyDescent="0.3">
      <c r="A1" s="25" t="s">
        <v>0</v>
      </c>
      <c r="B1" s="25" t="s">
        <v>2</v>
      </c>
      <c r="C1" s="25" t="s">
        <v>4</v>
      </c>
      <c r="D1" s="25" t="s">
        <v>62</v>
      </c>
      <c r="E1" s="25" t="s">
        <v>63</v>
      </c>
      <c r="F1" s="25" t="s">
        <v>41</v>
      </c>
      <c r="G1" s="25" t="s">
        <v>5</v>
      </c>
      <c r="H1" s="25" t="s">
        <v>6</v>
      </c>
      <c r="I1" s="25" t="s">
        <v>8</v>
      </c>
      <c r="J1" s="25" t="s">
        <v>19</v>
      </c>
      <c r="K1" s="25" t="s">
        <v>9</v>
      </c>
      <c r="L1" s="25" t="s">
        <v>20</v>
      </c>
      <c r="M1" s="25" t="s">
        <v>10</v>
      </c>
      <c r="N1" s="25" t="s">
        <v>11</v>
      </c>
      <c r="O1" s="25" t="s">
        <v>12</v>
      </c>
    </row>
    <row r="2" spans="1:15" x14ac:dyDescent="0.3">
      <c r="A2" s="26" t="s">
        <v>64</v>
      </c>
      <c r="B2" s="26" t="s">
        <v>65</v>
      </c>
      <c r="C2" s="26" t="s">
        <v>66</v>
      </c>
      <c r="D2" s="26" t="s">
        <v>67</v>
      </c>
      <c r="E2" s="26" t="s">
        <v>68</v>
      </c>
      <c r="F2" s="26" t="s">
        <v>69</v>
      </c>
      <c r="G2" s="27" t="s">
        <v>70</v>
      </c>
      <c r="H2" s="26" t="s">
        <v>71</v>
      </c>
      <c r="I2" s="26" t="s">
        <v>72</v>
      </c>
      <c r="J2" s="26" t="s">
        <v>73</v>
      </c>
      <c r="K2" s="26" t="s">
        <v>74</v>
      </c>
      <c r="L2" s="26"/>
      <c r="M2" s="26"/>
      <c r="N2" s="26" t="str">
        <f t="shared" ref="N2:N3" si="0">A:A</f>
        <v>B82464G4103M000</v>
      </c>
      <c r="O2" s="26" t="e">
        <f>CONCATENATE("Дроссель"," ",A:A," ",[2]!Таблица_Chokes[[#This Row],[Manufacturer]])</f>
        <v>#REF!</v>
      </c>
    </row>
    <row r="3" spans="1:15" x14ac:dyDescent="0.3">
      <c r="A3" s="19" t="s">
        <v>75</v>
      </c>
      <c r="B3" s="19" t="s">
        <v>76</v>
      </c>
      <c r="C3" s="19" t="s">
        <v>77</v>
      </c>
      <c r="D3" s="19" t="s">
        <v>78</v>
      </c>
      <c r="E3" s="19" t="s">
        <v>79</v>
      </c>
      <c r="F3" s="19" t="s">
        <v>69</v>
      </c>
      <c r="G3" s="28" t="s">
        <v>80</v>
      </c>
      <c r="H3" s="19" t="s">
        <v>81</v>
      </c>
      <c r="I3" s="19" t="s">
        <v>82</v>
      </c>
      <c r="J3" s="19" t="s">
        <v>73</v>
      </c>
      <c r="K3" s="19" t="s">
        <v>74</v>
      </c>
      <c r="L3" s="19"/>
      <c r="M3" s="19"/>
      <c r="N3" s="19" t="str">
        <f t="shared" si="0"/>
        <v>CDRH104RNP-330NC</v>
      </c>
      <c r="O3" s="19" t="e">
        <f>CONCATENATE("Дроссель"," ",A:A," ",[2]!Таблица_Chokes[[#This Row],[Manufacturer]])</f>
        <v>#REF!</v>
      </c>
    </row>
    <row r="4" spans="1:15" x14ac:dyDescent="0.3">
      <c r="A4" s="26"/>
      <c r="B4" s="26"/>
      <c r="C4" s="26"/>
      <c r="D4" s="26"/>
      <c r="E4" s="26"/>
      <c r="F4" s="26"/>
      <c r="G4" s="27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9"/>
      <c r="B5" s="19"/>
      <c r="C5" s="19"/>
      <c r="D5" s="19"/>
      <c r="E5" s="19"/>
      <c r="F5" s="19"/>
      <c r="G5" s="28"/>
      <c r="H5" s="19"/>
      <c r="I5" s="19"/>
      <c r="J5" s="19"/>
      <c r="K5" s="19"/>
      <c r="L5" s="19"/>
      <c r="M5" s="19"/>
      <c r="N5" s="19"/>
      <c r="O5" s="19"/>
    </row>
    <row r="6" spans="1:15" x14ac:dyDescent="0.3">
      <c r="A6" s="29"/>
      <c r="B6" s="30"/>
      <c r="C6" s="26"/>
      <c r="D6" s="30"/>
      <c r="E6" s="30"/>
      <c r="F6" s="26"/>
      <c r="G6" s="27"/>
      <c r="H6" s="29"/>
      <c r="I6" s="26"/>
      <c r="J6" s="26"/>
      <c r="K6" s="26"/>
      <c r="L6" s="26"/>
      <c r="M6" s="26"/>
      <c r="N6" s="26"/>
      <c r="O6" s="26"/>
    </row>
    <row r="7" spans="1:15" x14ac:dyDescent="0.3">
      <c r="A7" s="31"/>
      <c r="B7" s="32"/>
      <c r="C7" s="19"/>
      <c r="D7" s="32"/>
      <c r="E7" s="32"/>
      <c r="F7" s="19"/>
      <c r="G7" s="28"/>
      <c r="H7" s="31"/>
      <c r="I7" s="19"/>
      <c r="J7" s="19"/>
      <c r="K7" s="19"/>
      <c r="L7" s="19"/>
      <c r="M7" s="19"/>
      <c r="N7" s="19"/>
      <c r="O7" s="19"/>
    </row>
    <row r="8" spans="1:15" x14ac:dyDescent="0.3">
      <c r="A8" s="29"/>
      <c r="B8" s="30"/>
      <c r="C8" s="26"/>
      <c r="D8" s="30"/>
      <c r="E8" s="30"/>
      <c r="F8" s="26"/>
      <c r="G8" s="27"/>
      <c r="H8" s="29"/>
      <c r="I8" s="26"/>
      <c r="J8" s="26"/>
      <c r="K8" s="26"/>
      <c r="L8" s="26"/>
      <c r="M8" s="26"/>
      <c r="N8" s="26"/>
      <c r="O8" s="26"/>
    </row>
    <row r="9" spans="1:15" x14ac:dyDescent="0.3">
      <c r="A9" s="31"/>
      <c r="B9" s="32"/>
      <c r="C9" s="19"/>
      <c r="D9" s="32"/>
      <c r="E9" s="32"/>
      <c r="F9" s="19"/>
      <c r="G9" s="28"/>
      <c r="H9" s="31"/>
      <c r="I9" s="19"/>
      <c r="J9" s="19"/>
      <c r="K9" s="19"/>
      <c r="L9" s="19"/>
      <c r="M9" s="19"/>
      <c r="N9" s="19"/>
      <c r="O9" s="19"/>
    </row>
    <row r="10" spans="1:15" x14ac:dyDescent="0.3">
      <c r="A10" s="29"/>
      <c r="B10" s="30"/>
      <c r="C10" s="26"/>
      <c r="D10" s="30"/>
      <c r="E10" s="30"/>
      <c r="F10" s="26"/>
      <c r="G10" s="27"/>
      <c r="H10" s="29"/>
      <c r="I10" s="26"/>
      <c r="J10" s="26"/>
      <c r="K10" s="26"/>
      <c r="L10" s="26"/>
      <c r="M10" s="26"/>
      <c r="N10" s="26"/>
      <c r="O10" s="26"/>
    </row>
    <row r="11" spans="1:15" x14ac:dyDescent="0.3">
      <c r="A11" s="31"/>
      <c r="B11" s="32"/>
      <c r="C11" s="19"/>
      <c r="D11" s="32"/>
      <c r="E11" s="32"/>
      <c r="F11" s="19"/>
      <c r="G11" s="28"/>
      <c r="H11" s="31"/>
      <c r="I11" s="19"/>
      <c r="J11" s="19"/>
      <c r="K11" s="19"/>
      <c r="L11" s="19"/>
      <c r="M11" s="19"/>
      <c r="N11" s="19"/>
      <c r="O11" s="19"/>
    </row>
    <row r="12" spans="1:15" x14ac:dyDescent="0.3">
      <c r="A12" s="29"/>
      <c r="B12" s="30"/>
      <c r="C12" s="26"/>
      <c r="D12" s="30"/>
      <c r="E12" s="30"/>
      <c r="F12" s="26"/>
      <c r="G12" s="27"/>
      <c r="H12" s="29"/>
      <c r="I12" s="26"/>
      <c r="J12" s="26"/>
      <c r="K12" s="26"/>
      <c r="L12" s="26"/>
      <c r="M12" s="26"/>
      <c r="N12" s="26"/>
      <c r="O12" s="26"/>
    </row>
    <row r="13" spans="1:15" x14ac:dyDescent="0.3">
      <c r="A13" s="31"/>
      <c r="B13" s="32"/>
      <c r="C13" s="19"/>
      <c r="D13" s="32"/>
      <c r="E13" s="32"/>
      <c r="F13" s="19"/>
      <c r="G13" s="28"/>
      <c r="H13" s="31"/>
      <c r="I13" s="19"/>
      <c r="J13" s="19"/>
      <c r="K13" s="19"/>
      <c r="L13" s="19"/>
      <c r="M13" s="19"/>
      <c r="N13" s="19"/>
      <c r="O13" s="19"/>
    </row>
    <row r="14" spans="1:15" x14ac:dyDescent="0.3">
      <c r="A14" s="29"/>
      <c r="B14" s="30"/>
      <c r="C14" s="26"/>
      <c r="D14" s="30"/>
      <c r="E14" s="30"/>
      <c r="F14" s="26"/>
      <c r="G14" s="27"/>
      <c r="H14" s="29"/>
      <c r="I14" s="26"/>
      <c r="J14" s="26"/>
      <c r="K14" s="26"/>
      <c r="L14" s="26"/>
      <c r="M14" s="26"/>
      <c r="N14" s="26"/>
      <c r="O14" s="26"/>
    </row>
    <row r="15" spans="1:15" x14ac:dyDescent="0.3">
      <c r="A15" s="31"/>
      <c r="B15" s="32"/>
      <c r="C15" s="19"/>
      <c r="D15" s="32"/>
      <c r="E15" s="32"/>
      <c r="F15" s="19"/>
      <c r="G15" s="28"/>
      <c r="H15" s="31"/>
      <c r="I15" s="19"/>
      <c r="J15" s="19"/>
      <c r="K15" s="19"/>
      <c r="L15" s="19"/>
      <c r="M15" s="19"/>
      <c r="N15" s="19"/>
      <c r="O15" s="19"/>
    </row>
    <row r="16" spans="1:15" x14ac:dyDescent="0.3">
      <c r="A16" s="29"/>
      <c r="B16" s="30"/>
      <c r="C16" s="26"/>
      <c r="D16" s="30"/>
      <c r="E16" s="33"/>
      <c r="F16" s="26"/>
      <c r="G16" s="27"/>
      <c r="H16" s="29"/>
      <c r="I16" s="26"/>
      <c r="J16" s="26"/>
      <c r="K16" s="26"/>
      <c r="L16" s="26"/>
      <c r="M16" s="26"/>
      <c r="N16" s="26"/>
      <c r="O16" s="26"/>
    </row>
    <row r="17" spans="1:15" x14ac:dyDescent="0.3">
      <c r="A17" s="31"/>
      <c r="B17" s="32"/>
      <c r="C17" s="19"/>
      <c r="D17" s="32"/>
      <c r="E17" s="34"/>
      <c r="F17" s="19"/>
      <c r="G17" s="28"/>
      <c r="H17" s="31"/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6"/>
      <c r="C18" s="26"/>
      <c r="D18" s="26"/>
      <c r="E18" s="29"/>
      <c r="F18" s="26"/>
      <c r="G18" s="27"/>
      <c r="H18" s="27"/>
      <c r="I18" s="26"/>
      <c r="J18" s="26"/>
      <c r="K18" s="26"/>
      <c r="L18" s="26"/>
      <c r="M18" s="26"/>
      <c r="N18" s="26"/>
      <c r="O18" s="26"/>
    </row>
    <row r="19" spans="1:15" x14ac:dyDescent="0.3">
      <c r="A19" s="19"/>
      <c r="B19" s="19"/>
      <c r="C19" s="19"/>
      <c r="D19" s="19"/>
      <c r="E19" s="31"/>
      <c r="F19" s="19"/>
      <c r="G19" s="28"/>
      <c r="H19" s="28"/>
      <c r="I19" s="19"/>
      <c r="J19" s="19"/>
      <c r="K19" s="19"/>
      <c r="L19" s="19"/>
      <c r="M19" s="19"/>
      <c r="N19" s="19"/>
      <c r="O19" s="19"/>
    </row>
    <row r="20" spans="1:15" x14ac:dyDescent="0.3">
      <c r="A20" s="26"/>
      <c r="B20" s="26"/>
      <c r="C20" s="26"/>
      <c r="D20" s="26"/>
      <c r="E20" s="29"/>
      <c r="F20" s="26"/>
      <c r="G20" s="27"/>
      <c r="H20" s="27"/>
      <c r="I20" s="26"/>
      <c r="J20" s="26"/>
      <c r="K20" s="26"/>
      <c r="L20" s="26"/>
      <c r="M20" s="26"/>
      <c r="N20" s="26"/>
      <c r="O20" s="26"/>
    </row>
    <row r="21" spans="1:15" x14ac:dyDescent="0.3">
      <c r="A21" s="19"/>
      <c r="B21" s="19"/>
      <c r="C21" s="19"/>
      <c r="D21" s="19"/>
      <c r="E21" s="31"/>
      <c r="F21" s="19"/>
      <c r="G21" s="28"/>
      <c r="H21" s="28"/>
      <c r="I21" s="19"/>
      <c r="J21" s="19"/>
      <c r="K21" s="19"/>
      <c r="L21" s="19"/>
      <c r="M21" s="19"/>
      <c r="N21" s="19"/>
      <c r="O21" s="19"/>
    </row>
    <row r="22" spans="1:15" x14ac:dyDescent="0.3">
      <c r="A22" s="26"/>
      <c r="B22" s="26"/>
      <c r="C22" s="26"/>
      <c r="D22" s="26"/>
      <c r="E22" s="29"/>
      <c r="F22" s="26"/>
      <c r="G22" s="27"/>
      <c r="H22" s="27"/>
      <c r="I22" s="26"/>
      <c r="J22" s="26"/>
      <c r="K22" s="26"/>
      <c r="L22" s="26"/>
      <c r="M22" s="26"/>
      <c r="N22" s="26"/>
      <c r="O22" s="26"/>
    </row>
    <row r="23" spans="1:15" x14ac:dyDescent="0.3">
      <c r="A23" s="19"/>
      <c r="B23" s="19"/>
      <c r="C23" s="19"/>
      <c r="D23" s="19"/>
      <c r="E23" s="31"/>
      <c r="F23" s="19"/>
      <c r="G23" s="28"/>
      <c r="H23" s="28"/>
      <c r="I23" s="19"/>
      <c r="J23" s="19"/>
      <c r="K23" s="19"/>
      <c r="L23" s="19"/>
      <c r="M23" s="19"/>
      <c r="N23" s="19"/>
      <c r="O2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L34" sqref="L34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workbookViewId="0">
      <selection activeCell="I20" sqref="I20"/>
    </sheetView>
  </sheetViews>
  <sheetFormatPr defaultRowHeight="14.4" x14ac:dyDescent="0.3"/>
  <cols>
    <col min="1" max="1" width="17.6640625" bestFit="1" customWidth="1"/>
    <col min="2" max="2" width="18.88671875" bestFit="1" customWidth="1"/>
    <col min="3" max="3" width="16.6640625" bestFit="1" customWidth="1"/>
    <col min="4" max="4" width="13.6640625" bestFit="1" customWidth="1"/>
    <col min="5" max="5" width="17.44140625" bestFit="1" customWidth="1"/>
    <col min="6" max="6" width="10.109375" bestFit="1" customWidth="1"/>
    <col min="7" max="7" width="11.88671875" bestFit="1" customWidth="1"/>
    <col min="8" max="8" width="47.88671875" bestFit="1" customWidth="1"/>
    <col min="9" max="9" width="16.33203125" customWidth="1"/>
    <col min="10" max="10" width="12.6640625" bestFit="1" customWidth="1"/>
    <col min="11" max="11" width="40" bestFit="1" customWidth="1"/>
    <col min="12" max="12" width="27.44140625" bestFit="1" customWidth="1"/>
    <col min="13" max="13" width="17.6640625" bestFit="1" customWidth="1"/>
  </cols>
  <sheetData>
    <row r="1" spans="1:13" x14ac:dyDescent="0.3">
      <c r="A1" s="1" t="s">
        <v>84</v>
      </c>
      <c r="B1" s="1" t="s">
        <v>22</v>
      </c>
      <c r="C1" s="1" t="s">
        <v>85</v>
      </c>
      <c r="D1" s="1" t="s">
        <v>86</v>
      </c>
      <c r="E1" s="1" t="s">
        <v>8</v>
      </c>
      <c r="F1" s="1" t="s">
        <v>87</v>
      </c>
      <c r="G1" s="1" t="s">
        <v>88</v>
      </c>
      <c r="H1" s="1" t="s">
        <v>12</v>
      </c>
      <c r="I1" s="1" t="s">
        <v>19</v>
      </c>
      <c r="J1" s="1" t="s">
        <v>9</v>
      </c>
      <c r="K1" s="1" t="s">
        <v>20</v>
      </c>
      <c r="L1" s="1" t="s">
        <v>10</v>
      </c>
      <c r="M1" s="1" t="s">
        <v>11</v>
      </c>
    </row>
    <row r="2" spans="1:13" x14ac:dyDescent="0.3">
      <c r="A2" s="1" t="s">
        <v>89</v>
      </c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tr">
        <f>CONCATENATE("Микросхема"," ",A:A," ",Таблица_Amplifier_ICs[[#This Row],[Manufacturer]])</f>
        <v>Микросхема MAX4232AKA+T Maxim Integrated</v>
      </c>
      <c r="I2" s="1" t="s">
        <v>96</v>
      </c>
      <c r="J2" s="1" t="s">
        <v>97</v>
      </c>
      <c r="K2" s="1" t="s">
        <v>98</v>
      </c>
      <c r="L2" s="1" t="s">
        <v>99</v>
      </c>
      <c r="M2" s="1" t="str">
        <f>A:A</f>
        <v>MAX4232AKA+T</v>
      </c>
    </row>
    <row r="3" spans="1:13" x14ac:dyDescent="0.3">
      <c r="A3" s="1" t="s">
        <v>100</v>
      </c>
      <c r="B3" s="1" t="s">
        <v>90</v>
      </c>
      <c r="C3" s="1" t="s">
        <v>101</v>
      </c>
      <c r="D3" s="1" t="s">
        <v>92</v>
      </c>
      <c r="E3" s="1" t="s">
        <v>102</v>
      </c>
      <c r="F3" s="35" t="s">
        <v>103</v>
      </c>
      <c r="G3" s="1" t="s">
        <v>95</v>
      </c>
      <c r="H3" s="1" t="str">
        <f>CONCATENATE("Микросхема"," ",A:A," ",Таблица_Amplifier_ICs[[#This Row],[Manufacturer]])</f>
        <v>Микросхема AD8000YCPZ Analog Devices</v>
      </c>
      <c r="I3" s="1" t="s">
        <v>104</v>
      </c>
      <c r="J3" s="1" t="s">
        <v>105</v>
      </c>
      <c r="K3" s="1" t="s">
        <v>106</v>
      </c>
      <c r="L3" s="1" t="s">
        <v>107</v>
      </c>
      <c r="M3" s="1" t="str">
        <f t="shared" ref="M3" si="0">A:A</f>
        <v>AD8000YCPZ</v>
      </c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36"/>
      <c r="B7" s="37"/>
      <c r="C7" s="1"/>
      <c r="D7" s="1"/>
      <c r="E7" s="1"/>
      <c r="F7" s="37"/>
      <c r="G7" s="37"/>
      <c r="H7" s="37"/>
      <c r="I7" s="37"/>
      <c r="J7" s="37"/>
      <c r="K7" s="37"/>
      <c r="L7" s="37"/>
      <c r="M7" s="3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workbookViewId="0">
      <selection activeCell="F8" sqref="F8"/>
    </sheetView>
  </sheetViews>
  <sheetFormatPr defaultRowHeight="14.4" x14ac:dyDescent="0.3"/>
  <cols>
    <col min="1" max="1" width="17.109375" customWidth="1"/>
    <col min="2" max="2" width="15.44140625" bestFit="1" customWidth="1"/>
    <col min="3" max="3" width="20.5546875" bestFit="1" customWidth="1"/>
    <col min="4" max="4" width="13.6640625" bestFit="1" customWidth="1"/>
    <col min="5" max="5" width="15" bestFit="1" customWidth="1"/>
    <col min="6" max="7" width="19.44140625" customWidth="1"/>
    <col min="8" max="8" width="25.44140625" customWidth="1"/>
    <col min="9" max="9" width="34" bestFit="1" customWidth="1"/>
    <col min="10" max="10" width="27.44140625" bestFit="1" customWidth="1"/>
    <col min="11" max="11" width="21.44140625" bestFit="1" customWidth="1"/>
    <col min="12" max="12" width="43.109375" customWidth="1"/>
  </cols>
  <sheetData>
    <row r="1" spans="1:12" x14ac:dyDescent="0.3">
      <c r="A1" s="5" t="s">
        <v>0</v>
      </c>
      <c r="B1" s="6" t="s">
        <v>22</v>
      </c>
      <c r="C1" s="6" t="s">
        <v>5</v>
      </c>
      <c r="D1" s="6" t="s">
        <v>41</v>
      </c>
      <c r="E1" s="6" t="s">
        <v>6</v>
      </c>
      <c r="F1" s="6" t="s">
        <v>8</v>
      </c>
      <c r="G1" s="6" t="s">
        <v>19</v>
      </c>
      <c r="H1" s="6" t="s">
        <v>9</v>
      </c>
      <c r="I1" s="6" t="s">
        <v>20</v>
      </c>
      <c r="J1" s="6" t="s">
        <v>10</v>
      </c>
      <c r="K1" s="6" t="s">
        <v>11</v>
      </c>
      <c r="L1" s="7" t="s">
        <v>12</v>
      </c>
    </row>
    <row r="2" spans="1:12" x14ac:dyDescent="0.3">
      <c r="A2" s="8" t="s">
        <v>108</v>
      </c>
      <c r="B2" s="9" t="s">
        <v>109</v>
      </c>
      <c r="C2" s="9" t="s">
        <v>110</v>
      </c>
      <c r="D2" s="9" t="s">
        <v>69</v>
      </c>
      <c r="E2" s="9" t="s">
        <v>111</v>
      </c>
      <c r="F2" s="9" t="s">
        <v>112</v>
      </c>
      <c r="G2" s="9"/>
      <c r="H2" s="9"/>
      <c r="I2" s="9"/>
      <c r="J2" s="9"/>
      <c r="K2" s="9" t="str">
        <f t="shared" ref="K2" si="0">A:A</f>
        <v>SI3127DV</v>
      </c>
      <c r="L2" s="10" t="e">
        <f>CONCATENATE("Транзистор"," ",A:A," ",[3]!Таблица_MOS_transistors[[#This Row],[Manufacturer]])</f>
        <v>#REF!</v>
      </c>
    </row>
    <row r="3" spans="1:12" x14ac:dyDescent="0.3">
      <c r="A3" s="11"/>
      <c r="B3" s="4"/>
      <c r="C3" s="4"/>
      <c r="D3" s="4"/>
      <c r="E3" s="4"/>
      <c r="F3" s="4"/>
      <c r="G3" s="4"/>
      <c r="H3" s="4"/>
      <c r="I3" s="4"/>
      <c r="J3" s="4"/>
      <c r="K3" s="4"/>
      <c r="L3" s="12"/>
    </row>
    <row r="4" spans="1:12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x14ac:dyDescent="0.3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12"/>
    </row>
    <row r="6" spans="1:12" x14ac:dyDescent="0.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10"/>
    </row>
    <row r="7" spans="1:12" x14ac:dyDescent="0.3">
      <c r="A7" s="11"/>
      <c r="B7" s="4"/>
      <c r="C7" s="4"/>
      <c r="D7" s="4"/>
      <c r="E7" s="4"/>
      <c r="F7" s="4"/>
      <c r="G7" s="4"/>
      <c r="H7" s="4"/>
      <c r="I7" s="4"/>
      <c r="J7" s="4"/>
      <c r="K7" s="4"/>
      <c r="L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Capacitor_Ceramic</vt:lpstr>
      <vt:lpstr>Capacitor_Electrolitic</vt:lpstr>
      <vt:lpstr>Resistors_Fixed</vt:lpstr>
      <vt:lpstr>Connectors</vt:lpstr>
      <vt:lpstr>Inductors</vt:lpstr>
      <vt:lpstr>Quartzes</vt:lpstr>
      <vt:lpstr>IC's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2024-03-14T19:44:32Z</dcterms:modified>
</cp:coreProperties>
</file>