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31A1C95-A34A-4D06-A2D7-DF15B1E25263}" xr6:coauthVersionLast="47" xr6:coauthVersionMax="47" xr10:uidLastSave="{00000000-0000-0000-0000-000000000000}"/>
  <bookViews>
    <workbookView xWindow="-120" yWindow="-120" windowWidth="29040" windowHeight="15720" xr2:uid="{8CA0F99C-6B1F-4887-A3BA-AFF55253D0FE}"/>
  </bookViews>
  <sheets>
    <sheet name="Lab 06" sheetId="1" r:id="rId1"/>
    <sheet name="bài bổ trợ 1" sheetId="2" r:id="rId2"/>
    <sheet name="Bài bổ trợ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4" i="1"/>
  <c r="N5" i="1"/>
  <c r="N6" i="1"/>
  <c r="N7" i="1"/>
  <c r="N8" i="1"/>
  <c r="N9" i="1"/>
  <c r="N4" i="1"/>
  <c r="M5" i="1"/>
  <c r="M6" i="1"/>
  <c r="M7" i="1"/>
  <c r="M8" i="1"/>
  <c r="M9" i="1"/>
  <c r="M4" i="1"/>
  <c r="O4" i="1"/>
  <c r="O5" i="1"/>
  <c r="O6" i="1"/>
  <c r="O7" i="1"/>
  <c r="O8" i="1"/>
  <c r="O9" i="1"/>
  <c r="K5" i="1"/>
  <c r="K6" i="1"/>
  <c r="K7" i="1"/>
  <c r="K8" i="1"/>
  <c r="K9" i="1"/>
  <c r="K4" i="1"/>
  <c r="H5" i="3"/>
  <c r="H6" i="3"/>
  <c r="H7" i="3"/>
  <c r="H8" i="3"/>
  <c r="H4" i="3"/>
  <c r="G5" i="3"/>
  <c r="G6" i="3"/>
  <c r="G7" i="3"/>
  <c r="G8" i="3"/>
  <c r="G4" i="3"/>
  <c r="F5" i="3"/>
  <c r="F6" i="3"/>
  <c r="F7" i="3"/>
  <c r="F8" i="3"/>
  <c r="F4" i="3"/>
  <c r="I4" i="1"/>
  <c r="F4" i="2"/>
  <c r="F5" i="2"/>
  <c r="F6" i="2"/>
  <c r="F7" i="2"/>
  <c r="F8" i="2"/>
  <c r="F9" i="2"/>
  <c r="F3" i="2"/>
  <c r="D4" i="2"/>
  <c r="D5" i="2"/>
  <c r="D6" i="2"/>
  <c r="D7" i="2"/>
  <c r="D8" i="2"/>
  <c r="D9" i="2"/>
  <c r="D3" i="2"/>
  <c r="C4" i="2"/>
  <c r="C5" i="2"/>
  <c r="C6" i="2"/>
  <c r="C7" i="2"/>
  <c r="C8" i="2"/>
  <c r="C9" i="2"/>
  <c r="C3" i="2"/>
  <c r="J4" i="1" a="1"/>
  <c r="J4" i="1" s="1"/>
  <c r="L4" i="1"/>
  <c r="L5" i="1"/>
  <c r="L6" i="1"/>
  <c r="L7" i="1"/>
  <c r="L8" i="1"/>
  <c r="L9" i="1"/>
  <c r="I5" i="1"/>
  <c r="I6" i="1"/>
  <c r="I7" i="1"/>
  <c r="I8" i="1"/>
  <c r="I9" i="1"/>
  <c r="Q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<sst xmlns="http://schemas.openxmlformats.org/spreadsheetml/2006/main" count="84" uniqueCount="71">
  <si>
    <t>BẢNG QUẢN LÝ SINH VIÊN</t>
  </si>
  <si>
    <t>SBD</t>
  </si>
  <si>
    <t>Tên</t>
  </si>
  <si>
    <t>Ngày sinh</t>
  </si>
  <si>
    <t>Toán</t>
  </si>
  <si>
    <t>Lí</t>
  </si>
  <si>
    <t>Hóa</t>
  </si>
  <si>
    <t>Ngành</t>
  </si>
  <si>
    <t>Điểm chuẩn</t>
  </si>
  <si>
    <t>Điểm 
thêm</t>
  </si>
  <si>
    <t>Điểm TB 3
môn</t>
  </si>
  <si>
    <t>Tổng</t>
  </si>
  <si>
    <t>Học bổng</t>
  </si>
  <si>
    <t>CN1TB</t>
  </si>
  <si>
    <t>DD2BT</t>
  </si>
  <si>
    <t>XD</t>
  </si>
  <si>
    <t>XD4TB</t>
  </si>
  <si>
    <t>CN3TB</t>
  </si>
  <si>
    <t>XD3TB</t>
  </si>
  <si>
    <t>HD4TB</t>
  </si>
  <si>
    <t>Bảng 1. Bảng ngành điểm chuẩn</t>
  </si>
  <si>
    <t>Mã</t>
  </si>
  <si>
    <t>CN</t>
  </si>
  <si>
    <t>Tin học</t>
  </si>
  <si>
    <t>DD</t>
  </si>
  <si>
    <t>Điện tử</t>
  </si>
  <si>
    <t>HD</t>
  </si>
  <si>
    <t>Hóa dầu</t>
  </si>
  <si>
    <t>Xây dựng</t>
  </si>
  <si>
    <t>Bảng 2. Bảng điểm thêm</t>
  </si>
  <si>
    <t>Khu vực</t>
  </si>
  <si>
    <t>BT</t>
  </si>
  <si>
    <t>TB</t>
  </si>
  <si>
    <t>BẢNG THEO DÕI</t>
  </si>
  <si>
    <t>MÃ HÀNG</t>
  </si>
  <si>
    <t>TÊN HÀNG</t>
  </si>
  <si>
    <t>ĐƠN VỊ TÍNH</t>
  </si>
  <si>
    <t>SL</t>
  </si>
  <si>
    <t>ĐƠN GIÁ</t>
  </si>
  <si>
    <t>THÀNH TIỀN</t>
  </si>
  <si>
    <t>BẢNG PHỤ</t>
  </si>
  <si>
    <t>CP01</t>
  </si>
  <si>
    <t>MO23</t>
  </si>
  <si>
    <t>CP</t>
  </si>
  <si>
    <t>INTEL COMPUTER</t>
  </si>
  <si>
    <t>BỘ</t>
  </si>
  <si>
    <t>CP02</t>
  </si>
  <si>
    <t>MO</t>
  </si>
  <si>
    <t>GENIUS MOUSE</t>
  </si>
  <si>
    <t>CÁI</t>
  </si>
  <si>
    <t>KB</t>
  </si>
  <si>
    <t>WIN95 KEYBOARD</t>
  </si>
  <si>
    <t>KB15</t>
  </si>
  <si>
    <t>BẢNG LƯƠNG NHÂN VIÊN THÁNG 5</t>
  </si>
  <si>
    <t>STT</t>
  </si>
  <si>
    <t>Mã NV</t>
  </si>
  <si>
    <t>Mã KT</t>
  </si>
  <si>
    <t>Ngày công</t>
  </si>
  <si>
    <t>Số con</t>
  </si>
  <si>
    <t>PCGĐ</t>
  </si>
  <si>
    <t>Lương CB</t>
  </si>
  <si>
    <t>Thưởng</t>
  </si>
  <si>
    <t>TP</t>
  </si>
  <si>
    <t>A</t>
  </si>
  <si>
    <t>NV1</t>
  </si>
  <si>
    <t>B</t>
  </si>
  <si>
    <t>NV2</t>
  </si>
  <si>
    <t>PP</t>
  </si>
  <si>
    <t>C</t>
  </si>
  <si>
    <t>Xếp loại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</si>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</sst>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43" fontId="0" fillId="0" borderId="0" xfId="1" applyFont="1"/>
    <xf numFmtId="0" fontId="2" fillId="4" borderId="3" xfId="0" applyFont="1" applyFill="1" applyBorder="1" applyAlignment="1">
      <alignment horizontal="center" vertic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10</xdr:row>
      <xdr:rowOff>133350</xdr:rowOff>
    </xdr:from>
    <xdr:to>
      <xdr:col>9</xdr:col>
      <xdr:colOff>765175</xdr:colOff>
      <xdr:row>16</xdr:row>
      <xdr:rowOff>85586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65856-BD03-4382-91DD-247ED56ED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1974850"/>
          <a:ext cx="7137400" cy="1057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806450</xdr:colOff>
      <xdr:row>1</xdr:row>
      <xdr:rowOff>6350</xdr:rowOff>
    </xdr:from>
    <xdr:to>
      <xdr:col>16</xdr:col>
      <xdr:colOff>69850</xdr:colOff>
      <xdr:row>14</xdr:row>
      <xdr:rowOff>40461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EA69DD-B086-4E27-AB11-4574D1276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4700" y="241300"/>
          <a:ext cx="4737100" cy="2428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6F41-7F3E-44E2-B7C0-006E29312F27}">
  <dimension ref="A2:R20"/>
  <sheetViews>
    <sheetView tabSelected="1" zoomScale="139" zoomScaleNormal="190" workbookViewId="0">
      <selection activeCell="P4" sqref="P4"/>
    </sheetView>
  </sheetViews>
  <sheetFormatPr defaultRowHeight="15" x14ac:dyDescent="0.25"/>
  <cols>
    <col min="5" max="5" width="11" bestFit="1" customWidth="1"/>
    <col min="6" max="9" width="9.28515625" bestFit="1" customWidth="1"/>
    <col min="10" max="10" width="11.85546875" customWidth="1"/>
    <col min="11" max="11" width="8.85546875" customWidth="1"/>
    <col min="12" max="12" width="11.42578125" customWidth="1"/>
    <col min="13" max="13" width="9.28515625" bestFit="1" customWidth="1"/>
    <col min="16" max="16" width="23.42578125" customWidth="1"/>
    <col min="18" max="18" width="17.85546875" customWidth="1"/>
  </cols>
  <sheetData>
    <row r="2" spans="1:18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3"/>
    </row>
    <row r="3" spans="1:18" ht="30" x14ac:dyDescent="0.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" t="s">
        <v>9</v>
      </c>
      <c r="L3" s="4" t="s">
        <v>10</v>
      </c>
      <c r="M3" s="3" t="s">
        <v>11</v>
      </c>
      <c r="N3" s="3" t="s">
        <v>12</v>
      </c>
      <c r="O3" s="3" t="s">
        <v>69</v>
      </c>
      <c r="P3" s="3" t="s">
        <v>70</v>
      </c>
    </row>
    <row r="4" spans="1:18" x14ac:dyDescent="0.25">
      <c r="C4" s="5" t="s">
        <v>13</v>
      </c>
      <c r="D4" s="5"/>
      <c r="E4" s="6">
        <v>35291</v>
      </c>
      <c r="F4" s="5">
        <v>8</v>
      </c>
      <c r="G4" s="5">
        <v>8</v>
      </c>
      <c r="H4" s="5">
        <v>9</v>
      </c>
      <c r="I4" s="5" t="str">
        <f>VLOOKUP(LEFT(C4,2),$C$15:$E$18,2,1)</f>
        <v>Tin học</v>
      </c>
      <c r="J4" s="5" cm="1">
        <f t="array" ref="J4:J9">VLOOKUP(LEFT(C4:C9,2),$C$15:$E$18,3,0)</f>
        <v>26.5</v>
      </c>
      <c r="K4" s="5">
        <f>HLOOKUP(VALUE(MID(C4,3,1)),$H$14:$L$16,IF(RIGHT(C4,2)="BT",2,3),0)</f>
        <v>1</v>
      </c>
      <c r="L4" s="11">
        <f>AVERAGE(F4:H4)</f>
        <v>8.3333333333333339</v>
      </c>
      <c r="M4" s="5">
        <f>IF(SUM(F4:G4,H4,K4)&lt;=30,SUM(F4,G4,H4,K4),30)</f>
        <v>26</v>
      </c>
      <c r="N4" s="5">
        <f>IF(M4&gt;J4+2,300000,IF(AND(M4&gt;=J4,YEAR(E4&gt;=1987)),150000,0))</f>
        <v>0</v>
      </c>
      <c r="O4" s="20" t="str">
        <f>IF(L4&gt;=8,"G",IF(L4&gt;=7,"K",IF(L4&gt;=5,"TB",IF(L4&gt;=3,"Y","KE"))))</f>
        <v>G</v>
      </c>
      <c r="P4" s="20" t="str">
        <f>IF(AND(M4&gt;24,MIN(F4:H4)&gt;=7),"Tặng quà của nhà tài trợ","Không có quà")</f>
        <v>Tặng quà của nhà tài trợ</v>
      </c>
    </row>
    <row r="5" spans="1:18" x14ac:dyDescent="0.25">
      <c r="C5" s="5" t="s">
        <v>14</v>
      </c>
      <c r="D5" s="5"/>
      <c r="E5" s="6">
        <v>35757</v>
      </c>
      <c r="F5" s="5">
        <v>4.5</v>
      </c>
      <c r="G5" s="5">
        <v>6</v>
      </c>
      <c r="H5" s="5">
        <v>0</v>
      </c>
      <c r="I5" s="5" t="str">
        <f t="shared" ref="I5:I9" si="0">VLOOKUP(LEFT(C5,2),$C$15:$E$18,2,1)</f>
        <v>Điện tử</v>
      </c>
      <c r="J5" s="5">
        <v>24.5</v>
      </c>
      <c r="K5" s="5">
        <f t="shared" ref="K5:K9" si="1">HLOOKUP(VALUE(MID(C5,3,1)),$H$14:$L$16,IF(RIGHT(C5,2)="BT",2,3),0)</f>
        <v>1</v>
      </c>
      <c r="L5" s="11">
        <f t="shared" ref="L5:L9" si="2">AVERAGE(F5:H5)</f>
        <v>3.5</v>
      </c>
      <c r="M5" s="5">
        <f t="shared" ref="M5:M9" si="3">IF(SUM(F5:G5,H5,K5)&lt;=30,SUM(F5,G5,H5,K5),30)</f>
        <v>11.5</v>
      </c>
      <c r="N5" s="5">
        <f t="shared" ref="N5:N9" si="4">IF(M5&gt;J5+2,300000,IF(AND(M5&gt;=J5,YEAR(E5&gt;=1987)),150000,0))</f>
        <v>0</v>
      </c>
      <c r="O5" s="20" t="str">
        <f t="shared" ref="O5:O9" si="5">IF(L5&gt;=8,"G",IF(L5&gt;=7,"K",IF(L5&gt;=5,"TB",IF(L5&gt;=3,"Y","KE"))))</f>
        <v>Y</v>
      </c>
      <c r="P5" s="20" t="str">
        <f t="shared" ref="P5:P9" si="6">IF(AND(M5&gt;24,MIN(F5:H5)&gt;=7),"Tặng quà của nhà tài trợ","Không có quà")</f>
        <v>Không có quà</v>
      </c>
    </row>
    <row r="6" spans="1:18" x14ac:dyDescent="0.25">
      <c r="C6" s="5" t="s">
        <v>16</v>
      </c>
      <c r="D6" s="5"/>
      <c r="E6" s="6">
        <v>35025</v>
      </c>
      <c r="F6" s="5">
        <v>9.5</v>
      </c>
      <c r="G6" s="5">
        <v>9.5</v>
      </c>
      <c r="H6" s="5">
        <v>9.5</v>
      </c>
      <c r="I6" s="5" t="str">
        <f t="shared" si="0"/>
        <v>Xây dựng</v>
      </c>
      <c r="J6" s="5">
        <v>18.5</v>
      </c>
      <c r="K6" s="5">
        <f t="shared" si="1"/>
        <v>2.5</v>
      </c>
      <c r="L6" s="11">
        <f t="shared" si="2"/>
        <v>9.5</v>
      </c>
      <c r="M6" s="5">
        <f t="shared" si="3"/>
        <v>30</v>
      </c>
      <c r="N6" s="5">
        <f t="shared" si="4"/>
        <v>300000</v>
      </c>
      <c r="O6" s="20" t="str">
        <f t="shared" si="5"/>
        <v>G</v>
      </c>
      <c r="P6" s="20" t="str">
        <f t="shared" si="6"/>
        <v>Tặng quà của nhà tài trợ</v>
      </c>
    </row>
    <row r="7" spans="1:18" x14ac:dyDescent="0.25">
      <c r="C7" s="5" t="s">
        <v>17</v>
      </c>
      <c r="D7" s="5"/>
      <c r="E7" s="6">
        <v>35094</v>
      </c>
      <c r="F7" s="5">
        <v>4</v>
      </c>
      <c r="G7" s="5">
        <v>7</v>
      </c>
      <c r="H7" s="5">
        <v>6</v>
      </c>
      <c r="I7" s="5" t="str">
        <f t="shared" si="0"/>
        <v>Tin học</v>
      </c>
      <c r="J7" s="5">
        <v>26.5</v>
      </c>
      <c r="K7" s="5">
        <f t="shared" si="1"/>
        <v>2</v>
      </c>
      <c r="L7" s="11">
        <f t="shared" si="2"/>
        <v>5.666666666666667</v>
      </c>
      <c r="M7" s="5">
        <f t="shared" si="3"/>
        <v>19</v>
      </c>
      <c r="N7" s="5">
        <f t="shared" si="4"/>
        <v>0</v>
      </c>
      <c r="O7" s="20" t="str">
        <f t="shared" si="5"/>
        <v>TB</v>
      </c>
      <c r="P7" s="20" t="str">
        <f t="shared" si="6"/>
        <v>Không có quà</v>
      </c>
    </row>
    <row r="8" spans="1:18" x14ac:dyDescent="0.25">
      <c r="C8" s="5" t="s">
        <v>18</v>
      </c>
      <c r="D8" s="5"/>
      <c r="E8" s="6">
        <v>35763</v>
      </c>
      <c r="F8" s="5">
        <v>10</v>
      </c>
      <c r="G8" s="5">
        <v>10</v>
      </c>
      <c r="H8" s="5">
        <v>9</v>
      </c>
      <c r="I8" s="5" t="str">
        <f t="shared" si="0"/>
        <v>Xây dựng</v>
      </c>
      <c r="J8" s="5">
        <v>18.5</v>
      </c>
      <c r="K8" s="5">
        <f t="shared" si="1"/>
        <v>2</v>
      </c>
      <c r="L8" s="11">
        <f t="shared" si="2"/>
        <v>9.6666666666666661</v>
      </c>
      <c r="M8" s="5">
        <f t="shared" si="3"/>
        <v>30</v>
      </c>
      <c r="N8" s="5">
        <f t="shared" si="4"/>
        <v>300000</v>
      </c>
      <c r="O8" s="20" t="str">
        <f t="shared" si="5"/>
        <v>G</v>
      </c>
      <c r="P8" s="20" t="str">
        <f t="shared" si="6"/>
        <v>Tặng quà của nhà tài trợ</v>
      </c>
      <c r="R8" s="12"/>
    </row>
    <row r="9" spans="1:18" x14ac:dyDescent="0.25">
      <c r="C9" s="5" t="s">
        <v>19</v>
      </c>
      <c r="D9" s="5"/>
      <c r="E9" s="6">
        <v>35460</v>
      </c>
      <c r="F9" s="5">
        <v>8.5</v>
      </c>
      <c r="G9" s="5">
        <v>7</v>
      </c>
      <c r="H9" s="5">
        <v>8</v>
      </c>
      <c r="I9" s="5" t="str">
        <f t="shared" si="0"/>
        <v>Hóa dầu</v>
      </c>
      <c r="J9" s="5">
        <v>23.5</v>
      </c>
      <c r="K9" s="5">
        <f t="shared" si="1"/>
        <v>2.5</v>
      </c>
      <c r="L9" s="11">
        <f t="shared" si="2"/>
        <v>7.833333333333333</v>
      </c>
      <c r="M9" s="5">
        <f t="shared" si="3"/>
        <v>26</v>
      </c>
      <c r="N9" s="5">
        <f t="shared" si="4"/>
        <v>300000</v>
      </c>
      <c r="O9" s="20" t="str">
        <f t="shared" si="5"/>
        <v>K</v>
      </c>
      <c r="P9" s="20" t="str">
        <f t="shared" si="6"/>
        <v>Tặng quà của nhà tài trợ</v>
      </c>
    </row>
    <row r="13" spans="1:18" x14ac:dyDescent="0.25">
      <c r="C13" s="24" t="s">
        <v>20</v>
      </c>
      <c r="D13" s="24"/>
      <c r="E13" s="24"/>
      <c r="H13" s="24" t="s">
        <v>29</v>
      </c>
      <c r="I13" s="24"/>
      <c r="J13" s="24"/>
    </row>
    <row r="14" spans="1:18" x14ac:dyDescent="0.25">
      <c r="C14" s="2" t="s">
        <v>21</v>
      </c>
      <c r="D14" s="2" t="s">
        <v>7</v>
      </c>
      <c r="E14" s="2" t="s">
        <v>8</v>
      </c>
      <c r="H14" s="8" t="s">
        <v>30</v>
      </c>
      <c r="I14" s="8">
        <v>1</v>
      </c>
      <c r="J14" s="8">
        <v>2</v>
      </c>
      <c r="K14" s="8">
        <v>3</v>
      </c>
      <c r="L14" s="8">
        <v>4</v>
      </c>
    </row>
    <row r="15" spans="1:18" x14ac:dyDescent="0.25">
      <c r="C15" s="1" t="s">
        <v>22</v>
      </c>
      <c r="D15" s="1" t="s">
        <v>23</v>
      </c>
      <c r="E15" s="10">
        <v>26.5</v>
      </c>
      <c r="H15" s="7" t="s">
        <v>31</v>
      </c>
      <c r="I15" s="9">
        <v>0.5</v>
      </c>
      <c r="J15" s="9">
        <v>1</v>
      </c>
      <c r="K15" s="9">
        <v>1.5</v>
      </c>
      <c r="L15" s="9">
        <v>2</v>
      </c>
    </row>
    <row r="16" spans="1:18" x14ac:dyDescent="0.25">
      <c r="C16" s="1" t="s">
        <v>24</v>
      </c>
      <c r="D16" s="1" t="s">
        <v>25</v>
      </c>
      <c r="E16" s="10">
        <v>24.5</v>
      </c>
      <c r="H16" s="7" t="s">
        <v>32</v>
      </c>
      <c r="I16" s="9">
        <v>1</v>
      </c>
      <c r="J16" s="9">
        <v>1.5</v>
      </c>
      <c r="K16" s="9">
        <v>2</v>
      </c>
      <c r="L16" s="9">
        <v>2.5</v>
      </c>
    </row>
    <row r="17" spans="3:17" x14ac:dyDescent="0.25">
      <c r="C17" s="1" t="s">
        <v>26</v>
      </c>
      <c r="D17" s="1" t="s">
        <v>27</v>
      </c>
      <c r="E17" s="10">
        <v>23.5</v>
      </c>
    </row>
    <row r="18" spans="3:17" x14ac:dyDescent="0.25">
      <c r="C18" s="1" t="s">
        <v>15</v>
      </c>
      <c r="D18" s="1" t="s">
        <v>28</v>
      </c>
      <c r="E18" s="10">
        <v>18.5</v>
      </c>
    </row>
    <row r="20" spans="3:17" x14ac:dyDescent="0.25">
      <c r="Q20" t="str">
        <f>MID(C10,3,1)</f>
        <v/>
      </c>
    </row>
  </sheetData>
  <mergeCells count="3">
    <mergeCell ref="A2:O2"/>
    <mergeCell ref="C13:E13"/>
    <mergeCell ref="H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BBCE-41A6-4A9A-AD29-08CC6BC632CA}">
  <dimension ref="B1:L9"/>
  <sheetViews>
    <sheetView workbookViewId="0">
      <selection activeCell="E29" sqref="E29"/>
    </sheetView>
  </sheetViews>
  <sheetFormatPr defaultRowHeight="15" x14ac:dyDescent="0.25"/>
  <cols>
    <col min="2" max="2" width="10.42578125" customWidth="1"/>
    <col min="3" max="3" width="24" customWidth="1"/>
    <col min="4" max="4" width="13" customWidth="1"/>
    <col min="10" max="10" width="18.140625" customWidth="1"/>
    <col min="11" max="11" width="12.42578125" customWidth="1"/>
    <col min="12" max="12" width="11.140625" customWidth="1"/>
  </cols>
  <sheetData>
    <row r="1" spans="2:12" x14ac:dyDescent="0.25">
      <c r="C1" s="25" t="s">
        <v>33</v>
      </c>
      <c r="D1" s="25"/>
      <c r="E1" s="25"/>
    </row>
    <row r="2" spans="2:12" x14ac:dyDescent="0.25"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4"/>
      <c r="I2" s="26" t="s">
        <v>40</v>
      </c>
      <c r="J2" s="27"/>
      <c r="K2" s="27"/>
      <c r="L2" s="28"/>
    </row>
    <row r="3" spans="2:12" x14ac:dyDescent="0.25">
      <c r="B3" s="15" t="s">
        <v>41</v>
      </c>
      <c r="C3" s="15" t="str">
        <f>VLOOKUP(LEFT(B3,2),$I$4:$J$6,2,0)</f>
        <v>INTEL COMPUTER</v>
      </c>
      <c r="D3" s="15" t="str">
        <f>VLOOKUP(LEFT(B3,2),$I$4:$K$6,3,0)</f>
        <v>BỘ</v>
      </c>
      <c r="E3" s="16">
        <v>10</v>
      </c>
      <c r="F3" s="15">
        <f>VLOOKUP(LEFT(B3,2),$I$4:$L$6,4,0)</f>
        <v>565</v>
      </c>
      <c r="G3" s="15">
        <v>5650</v>
      </c>
      <c r="I3" s="17" t="s">
        <v>34</v>
      </c>
      <c r="J3" s="17" t="s">
        <v>35</v>
      </c>
      <c r="K3" s="17" t="s">
        <v>36</v>
      </c>
      <c r="L3" s="17" t="s">
        <v>38</v>
      </c>
    </row>
    <row r="4" spans="2:12" x14ac:dyDescent="0.25">
      <c r="B4" s="15" t="s">
        <v>42</v>
      </c>
      <c r="C4" s="15" t="str">
        <f t="shared" ref="C4:C9" si="0">VLOOKUP(LEFT(B4,2),$I$4:$J$6,2,0)</f>
        <v>GENIUS MOUSE</v>
      </c>
      <c r="D4" s="15" t="str">
        <f t="shared" ref="D4:D9" si="1">VLOOKUP(LEFT(B4,2),$I$4:$K$6,3,0)</f>
        <v>CÁI</v>
      </c>
      <c r="E4" s="16">
        <v>20</v>
      </c>
      <c r="F4" s="15">
        <f t="shared" ref="F4:F9" si="2">VLOOKUP(LEFT(B4,2),$I$4:$L$6,4,0)</f>
        <v>5</v>
      </c>
      <c r="G4" s="15">
        <v>100</v>
      </c>
      <c r="I4" s="18" t="s">
        <v>43</v>
      </c>
      <c r="J4" s="15" t="s">
        <v>44</v>
      </c>
      <c r="K4" s="18" t="s">
        <v>45</v>
      </c>
      <c r="L4" s="15">
        <v>565</v>
      </c>
    </row>
    <row r="5" spans="2:12" x14ac:dyDescent="0.25">
      <c r="B5" s="15" t="s">
        <v>46</v>
      </c>
      <c r="C5" s="15" t="str">
        <f t="shared" si="0"/>
        <v>INTEL COMPUTER</v>
      </c>
      <c r="D5" s="15" t="str">
        <f t="shared" si="1"/>
        <v>BỘ</v>
      </c>
      <c r="E5" s="16">
        <v>15</v>
      </c>
      <c r="F5" s="15">
        <f t="shared" si="2"/>
        <v>565</v>
      </c>
      <c r="G5" s="15">
        <v>8475</v>
      </c>
      <c r="I5" s="18" t="s">
        <v>47</v>
      </c>
      <c r="J5" s="15" t="s">
        <v>48</v>
      </c>
      <c r="K5" s="18" t="s">
        <v>49</v>
      </c>
      <c r="L5" s="15">
        <v>5</v>
      </c>
    </row>
    <row r="6" spans="2:12" x14ac:dyDescent="0.25">
      <c r="B6" s="15" t="s">
        <v>42</v>
      </c>
      <c r="C6" s="15" t="str">
        <f t="shared" si="0"/>
        <v>GENIUS MOUSE</v>
      </c>
      <c r="D6" s="15" t="str">
        <f t="shared" si="1"/>
        <v>CÁI</v>
      </c>
      <c r="E6" s="16">
        <v>50</v>
      </c>
      <c r="F6" s="15">
        <f t="shared" si="2"/>
        <v>5</v>
      </c>
      <c r="G6" s="15">
        <v>250</v>
      </c>
      <c r="I6" s="18" t="s">
        <v>50</v>
      </c>
      <c r="J6" s="15" t="s">
        <v>51</v>
      </c>
      <c r="K6" s="18" t="s">
        <v>49</v>
      </c>
      <c r="L6" s="15">
        <v>12</v>
      </c>
    </row>
    <row r="7" spans="2:12" x14ac:dyDescent="0.25">
      <c r="B7" s="15" t="s">
        <v>52</v>
      </c>
      <c r="C7" s="15" t="str">
        <f t="shared" si="0"/>
        <v>WIN95 KEYBOARD</v>
      </c>
      <c r="D7" s="15" t="str">
        <f t="shared" si="1"/>
        <v>CÁI</v>
      </c>
      <c r="E7" s="16">
        <v>5</v>
      </c>
      <c r="F7" s="15">
        <f t="shared" si="2"/>
        <v>12</v>
      </c>
      <c r="G7" s="15">
        <v>60</v>
      </c>
    </row>
    <row r="8" spans="2:12" x14ac:dyDescent="0.25">
      <c r="B8" s="15" t="s">
        <v>41</v>
      </c>
      <c r="C8" s="21" t="str">
        <f t="shared" si="0"/>
        <v>INTEL COMPUTER</v>
      </c>
      <c r="D8" s="15" t="str">
        <f t="shared" si="1"/>
        <v>BỘ</v>
      </c>
      <c r="E8" s="16">
        <v>3</v>
      </c>
      <c r="F8" s="15">
        <f t="shared" si="2"/>
        <v>565</v>
      </c>
      <c r="G8" s="15">
        <v>1695</v>
      </c>
    </row>
    <row r="9" spans="2:12" x14ac:dyDescent="0.25">
      <c r="B9" s="22" t="s">
        <v>52</v>
      </c>
      <c r="C9" s="1" t="str">
        <f t="shared" si="0"/>
        <v>WIN95 KEYBOARD</v>
      </c>
      <c r="D9" s="15" t="str">
        <f t="shared" si="1"/>
        <v>CÁI</v>
      </c>
      <c r="E9" s="16">
        <v>2</v>
      </c>
      <c r="F9" s="15">
        <f t="shared" si="2"/>
        <v>12</v>
      </c>
      <c r="G9" s="15">
        <v>24</v>
      </c>
    </row>
  </sheetData>
  <mergeCells count="2">
    <mergeCell ref="C1:E1"/>
    <mergeCell ref="I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F579-D32C-4326-A1F7-034225228105}">
  <dimension ref="A1:J8"/>
  <sheetViews>
    <sheetView workbookViewId="0">
      <selection activeCell="D12" sqref="D12"/>
    </sheetView>
  </sheetViews>
  <sheetFormatPr defaultRowHeight="15" x14ac:dyDescent="0.25"/>
  <cols>
    <col min="4" max="4" width="11.140625" customWidth="1"/>
    <col min="9" max="9" width="13.5703125" customWidth="1"/>
    <col min="10" max="10" width="12.42578125" customWidth="1"/>
  </cols>
  <sheetData>
    <row r="1" spans="1:10" ht="18.75" x14ac:dyDescent="0.3">
      <c r="D1" s="29" t="s">
        <v>53</v>
      </c>
      <c r="E1" s="29"/>
      <c r="F1" s="29"/>
      <c r="G1" s="29"/>
      <c r="H1" s="29"/>
      <c r="I1" s="29"/>
      <c r="J1" s="29"/>
    </row>
    <row r="3" spans="1:10" x14ac:dyDescent="0.25">
      <c r="A3" s="19" t="s">
        <v>54</v>
      </c>
      <c r="B3" s="19" t="s">
        <v>55</v>
      </c>
      <c r="C3" s="19" t="s">
        <v>56</v>
      </c>
      <c r="D3" s="19" t="s">
        <v>57</v>
      </c>
      <c r="E3" s="19" t="s">
        <v>58</v>
      </c>
      <c r="F3" s="19" t="s">
        <v>59</v>
      </c>
      <c r="G3" s="19" t="s">
        <v>60</v>
      </c>
      <c r="H3" s="19" t="s">
        <v>61</v>
      </c>
    </row>
    <row r="4" spans="1:10" x14ac:dyDescent="0.25">
      <c r="A4" s="20">
        <v>1</v>
      </c>
      <c r="B4" s="20" t="s">
        <v>62</v>
      </c>
      <c r="C4" s="20" t="s">
        <v>63</v>
      </c>
      <c r="D4" s="20">
        <v>25</v>
      </c>
      <c r="E4" s="20">
        <v>1</v>
      </c>
      <c r="F4" s="20">
        <f>IF(E4&gt;=2,"200000",E4*100000)</f>
        <v>100000</v>
      </c>
      <c r="G4" s="20">
        <f>IF(B4="TP",5000,IF(B4="PP",4500,IF(B4="NV1",3000,2000)))</f>
        <v>5000</v>
      </c>
      <c r="H4" s="20">
        <f>IF(C4="A",300000,IF(C4="B",200000,100000))</f>
        <v>300000</v>
      </c>
    </row>
    <row r="5" spans="1:10" x14ac:dyDescent="0.25">
      <c r="A5" s="20">
        <v>2</v>
      </c>
      <c r="B5" s="20" t="s">
        <v>64</v>
      </c>
      <c r="C5" s="20" t="s">
        <v>65</v>
      </c>
      <c r="D5" s="20">
        <v>26</v>
      </c>
      <c r="E5" s="20">
        <v>0</v>
      </c>
      <c r="F5" s="20">
        <f t="shared" ref="F5:F8" si="0">IF(E5&gt;=2,"200000",E5*100000)</f>
        <v>0</v>
      </c>
      <c r="G5" s="20">
        <f t="shared" ref="G5:G8" si="1">IF(B5="TP",5000,IF(B5="PP",4500,IF(B5="NV1",3000,2000)))</f>
        <v>3000</v>
      </c>
      <c r="H5" s="20">
        <f t="shared" ref="H5:H8" si="2">IF(C5="A",300000,IF(C5="B",200000,100000))</f>
        <v>200000</v>
      </c>
    </row>
    <row r="6" spans="1:10" x14ac:dyDescent="0.25">
      <c r="A6" s="20">
        <v>3</v>
      </c>
      <c r="B6" s="20" t="s">
        <v>66</v>
      </c>
      <c r="C6" s="20" t="s">
        <v>63</v>
      </c>
      <c r="D6" s="20">
        <v>20</v>
      </c>
      <c r="E6" s="20">
        <v>2</v>
      </c>
      <c r="F6" s="20" t="str">
        <f t="shared" si="0"/>
        <v>200000</v>
      </c>
      <c r="G6" s="20">
        <f t="shared" si="1"/>
        <v>2000</v>
      </c>
      <c r="H6" s="20">
        <f t="shared" si="2"/>
        <v>300000</v>
      </c>
    </row>
    <row r="7" spans="1:10" x14ac:dyDescent="0.25">
      <c r="A7" s="20">
        <v>4</v>
      </c>
      <c r="B7" s="20" t="s">
        <v>62</v>
      </c>
      <c r="C7" s="20" t="s">
        <v>63</v>
      </c>
      <c r="D7" s="20">
        <v>22</v>
      </c>
      <c r="E7" s="20">
        <v>1</v>
      </c>
      <c r="F7" s="20">
        <f t="shared" si="0"/>
        <v>100000</v>
      </c>
      <c r="G7" s="20">
        <f t="shared" si="1"/>
        <v>5000</v>
      </c>
      <c r="H7" s="20">
        <f t="shared" si="2"/>
        <v>300000</v>
      </c>
    </row>
    <row r="8" spans="1:10" x14ac:dyDescent="0.25">
      <c r="A8" s="20">
        <v>5</v>
      </c>
      <c r="B8" s="20" t="s">
        <v>67</v>
      </c>
      <c r="C8" s="20" t="s">
        <v>68</v>
      </c>
      <c r="D8" s="20">
        <v>18</v>
      </c>
      <c r="E8" s="20">
        <v>3</v>
      </c>
      <c r="F8" s="20" t="str">
        <f t="shared" si="0"/>
        <v>200000</v>
      </c>
      <c r="G8" s="20">
        <f t="shared" si="1"/>
        <v>4500</v>
      </c>
      <c r="H8" s="20">
        <f t="shared" si="2"/>
        <v>100000</v>
      </c>
    </row>
  </sheetData>
  <mergeCells count="1">
    <mergeCell ref="D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06</vt:lpstr>
      <vt:lpstr>bài bổ trợ 1</vt:lpstr>
      <vt:lpstr>Bài bổ trợ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Nguyễn</dc:creator>
  <cp:lastModifiedBy>Longgggg .</cp:lastModifiedBy>
  <dcterms:created xsi:type="dcterms:W3CDTF">2023-10-02T14:30:14Z</dcterms:created>
  <dcterms:modified xsi:type="dcterms:W3CDTF">2023-10-05T01:28:09Z</dcterms:modified>
</cp:coreProperties>
</file>