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343098\Desktop\Personal\Business Analytics - Project 2\"/>
    </mc:Choice>
  </mc:AlternateContent>
  <bookViews>
    <workbookView xWindow="0" yWindow="0" windowWidth="9860" windowHeight="4120" tabRatio="714" activeTab="2"/>
  </bookViews>
  <sheets>
    <sheet name="Project 2 Base data" sheetId="1" r:id="rId1"/>
    <sheet name="Sheet1" sheetId="10" r:id="rId2"/>
    <sheet name="Summary Statistics" sheetId="2" r:id="rId3"/>
    <sheet name="Dashboard" sheetId="9" r:id="rId4"/>
    <sheet name="Airlines" sheetId="5" r:id="rId5"/>
    <sheet name="Automobile" sheetId="6" r:id="rId6"/>
    <sheet name="Profit and Loss " sheetId="7" r:id="rId7"/>
    <sheet name="Forecast" sheetId="8" r:id="rId8"/>
  </sheets>
  <definedNames>
    <definedName name="_xlnm._FilterDatabase" localSheetId="0" hidden="1">'Project 2 Base data'!$A$1:$K$1711</definedName>
    <definedName name="_xlnm._FilterDatabase" localSheetId="2" hidden="1">'Summary Statistics'!$J$1:$J$1046894</definedName>
    <definedName name="cogs">'Summary Statistics'!$E$2:$E$21</definedName>
    <definedName name="DB_2">Sheet1!$D$4:$D$10</definedName>
    <definedName name="DB_COGs">'Summary Statistics'!$E$23:$E$30</definedName>
    <definedName name="DB_SGAs">'Summary Statistics'!$F$23:$F$30</definedName>
    <definedName name="DB_totalrev">'Summary Statistics'!$D$23:$D$30</definedName>
    <definedName name="Ford">'Summary Statistics'!$F$48:$I$54</definedName>
    <definedName name="General_Motors">Dashboard!$F$13:$I$19</definedName>
    <definedName name="gross_margin">'Summary Statistics'!$K$24:$K$27</definedName>
    <definedName name="gross_profit">'Summary Statistics'!$K$18:$K$21</definedName>
    <definedName name="OOI">'Summary Statistics'!$H$2:$H$21</definedName>
    <definedName name="operating_margin">'Summary Statistics'!$L$24:$L$27</definedName>
    <definedName name="operating_profit">'Summary Statistics'!$L$18:$L$21</definedName>
    <definedName name="Scenarios">'Profit and Loss '!$K$13:$K$15</definedName>
    <definedName name="SGAs">'Summary Statistics'!$F$2:$F$21</definedName>
    <definedName name="ticker_symbol">'Summary Statistics'!$A$1:$A$21</definedName>
    <definedName name="total_revenue">'Summary Statistics'!$D$2:$D$21</definedName>
    <definedName name="year">'Summary Statistics'!$B$1:$B$21</definedName>
  </definedNames>
  <calcPr calcId="162913"/>
  <pivotCaches>
    <pivotCache cacheId="2" r:id="rId9"/>
  </pivotCaches>
</workbook>
</file>

<file path=xl/calcChain.xml><?xml version="1.0" encoding="utf-8"?>
<calcChain xmlns="http://schemas.openxmlformats.org/spreadsheetml/2006/main">
  <c r="I54" i="2" l="1"/>
  <c r="H54" i="2"/>
  <c r="G54" i="2"/>
  <c r="F54" i="2"/>
  <c r="I53" i="2"/>
  <c r="H53" i="2"/>
  <c r="G53" i="2"/>
  <c r="F53" i="2"/>
  <c r="I52" i="2" a="1"/>
  <c r="I52" i="2" s="1"/>
  <c r="H52" i="2" a="1"/>
  <c r="H52" i="2" s="1"/>
  <c r="G52" i="2" a="1"/>
  <c r="G52" i="2" s="1"/>
  <c r="F52" i="2" a="1"/>
  <c r="F52" i="2" s="1"/>
  <c r="I51" i="2" a="1"/>
  <c r="I51" i="2" s="1"/>
  <c r="G51" i="2" a="1"/>
  <c r="G51" i="2" s="1"/>
  <c r="H51" i="2" a="1"/>
  <c r="H51" i="2" s="1"/>
  <c r="F51" i="2" a="1"/>
  <c r="F51" i="2" s="1"/>
  <c r="I50" i="2"/>
  <c r="H50" i="2"/>
  <c r="G50" i="2"/>
  <c r="F50" i="2"/>
  <c r="I49" i="2" a="1"/>
  <c r="I49" i="2" s="1"/>
  <c r="H49" i="2" a="1"/>
  <c r="H49" i="2" s="1"/>
  <c r="G49" i="2" a="1"/>
  <c r="G49" i="2" s="1"/>
  <c r="F49" i="2" a="1"/>
  <c r="F49" i="2" s="1"/>
  <c r="F48" i="2" l="1" a="1"/>
  <c r="F48" i="2" s="1"/>
  <c r="I48" i="2" a="1"/>
  <c r="I48" i="2" s="1"/>
  <c r="H48" i="2" a="1"/>
  <c r="H48" i="2" s="1"/>
  <c r="G48" i="2" a="1"/>
  <c r="G48" i="2" s="1"/>
  <c r="I18" i="7" l="1"/>
  <c r="I17" i="7"/>
  <c r="I16" i="7"/>
  <c r="H10" i="7"/>
  <c r="H9" i="7"/>
  <c r="H8" i="7"/>
  <c r="H6" i="7"/>
  <c r="H5" i="7" l="1"/>
  <c r="G9" i="7"/>
  <c r="G8" i="7"/>
  <c r="G10" i="7" s="1"/>
  <c r="G6" i="7"/>
  <c r="G5" i="7"/>
  <c r="G16" i="7" s="1"/>
  <c r="F9" i="7"/>
  <c r="F8" i="7"/>
  <c r="F10" i="7" s="1"/>
  <c r="F7" i="7"/>
  <c r="F11" i="7" s="1"/>
  <c r="F6" i="7"/>
  <c r="F5" i="7"/>
  <c r="H7" i="7" l="1"/>
  <c r="H11" i="7" s="1"/>
  <c r="H16" i="7"/>
  <c r="I5" i="7"/>
  <c r="I11" i="7" s="1"/>
  <c r="G7" i="7"/>
  <c r="G11" i="7" s="1"/>
  <c r="I7" i="7"/>
  <c r="K25" i="2"/>
  <c r="F17" i="7" s="1"/>
  <c r="K26" i="2"/>
  <c r="G17" i="7" s="1"/>
  <c r="K27" i="2"/>
  <c r="H17" i="7" s="1"/>
  <c r="K24" i="2"/>
  <c r="E17" i="7" s="1"/>
  <c r="K19" i="2"/>
  <c r="L19" i="2" s="1"/>
  <c r="L25" i="2" s="1"/>
  <c r="F18" i="7" s="1"/>
  <c r="K20" i="2"/>
  <c r="L20" i="2" s="1"/>
  <c r="L26" i="2" s="1"/>
  <c r="G18" i="7" s="1"/>
  <c r="K21" i="2"/>
  <c r="L21" i="2" s="1"/>
  <c r="L27" i="2" s="1"/>
  <c r="H18" i="7" s="1"/>
  <c r="K18" i="2"/>
  <c r="L18" i="2" s="1"/>
  <c r="L24" i="2" s="1"/>
  <c r="E18" i="7" s="1"/>
  <c r="E10" i="7"/>
  <c r="E9" i="7"/>
  <c r="E8" i="7"/>
  <c r="E6" i="7"/>
  <c r="E5" i="7"/>
  <c r="E7" i="7" s="1"/>
  <c r="E11" i="7" s="1"/>
  <c r="H34" i="2"/>
  <c r="H33" i="2"/>
  <c r="F16" i="7" l="1"/>
  <c r="G34" i="2"/>
  <c r="G33" i="2"/>
  <c r="F34" i="2"/>
  <c r="F33" i="2"/>
  <c r="E34" i="2"/>
  <c r="E33" i="2"/>
  <c r="D34" i="2"/>
  <c r="D33" i="2"/>
</calcChain>
</file>

<file path=xl/sharedStrings.xml><?xml version="1.0" encoding="utf-8"?>
<sst xmlns="http://schemas.openxmlformats.org/spreadsheetml/2006/main" count="9309" uniqueCount="621">
  <si>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</si>
  <si>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</si>
  <si>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</si>
  <si>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</si>
  <si>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</si>
  <si>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</si>
  <si>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</si>
  <si>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</si>
  <si>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</si>
  <si>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</si>
  <si>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</si>
  <si>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</si>
  <si>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</si>
  <si>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</si>
  <si>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</si>
  <si>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</si>
  <si>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</si>
  <si>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</si>
  <si>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</si>
  <si>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</si>
  <si>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</si>
  <si>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</si>
  <si>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</si>
  <si>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</si>
  <si>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</si>
  <si>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</si>
  <si>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</si>
  <si>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</si>
  <si>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</si>
  <si>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</si>
  <si>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</si>
  <si>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</si>
  <si>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</si>
  <si>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</si>
  <si>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</si>
  <si>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</si>
  <si>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</si>
  <si>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</si>
  <si>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</si>
  <si>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</si>
  <si>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</si>
  <si>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</si>
  <si>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</si>
  <si>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</si>
  <si>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</si>
  <si>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</si>
  <si>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</si>
  <si>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</si>
  <si>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</si>
  <si>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</si>
  <si>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</si>
  <si>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</si>
  <si>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</si>
  <si>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</si>
  <si>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</si>
  <si>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</si>
  <si>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</si>
  <si>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</si>
  <si>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</si>
  <si>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</si>
  <si>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</si>
  <si>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</si>
  <si>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</si>
  <si>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</si>
  <si>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</si>
  <si>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</si>
  <si>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</si>
  <si>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</si>
  <si>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</si>
  <si>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</si>
  <si>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</si>
  <si>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</si>
  <si>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</si>
  <si>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</si>
  <si>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</si>
  <si>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</si>
  <si>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</si>
  <si>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</si>
  <si>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</si>
  <si>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</si>
  <si>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</si>
  <si>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</si>
  <si>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</si>
  <si>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</si>
  <si>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</si>
  <si>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</si>
  <si>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</si>
  <si>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</si>
  <si>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</si>
  <si>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</si>
  <si>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</si>
  <si>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</si>
  <si>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</si>
  <si>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</si>
  <si>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</si>
  <si>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</si>
  <si>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</si>
  <si>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</si>
  <si>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</si>
  <si>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</si>
  <si>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</si>
  <si>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</si>
  <si>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</si>
  <si>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</si>
  <si>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</si>
  <si>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</si>
  <si>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</si>
  <si>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</si>
  <si>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</si>
  <si>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</si>
  <si>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</si>
  <si>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</si>
  <si>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</si>
  <si>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</si>
  <si>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</si>
  <si>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</si>
  <si>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</si>
  <si>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</si>
  <si>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</si>
  <si>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</si>
  <si>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</si>
  <si>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</si>
  <si>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</si>
  <si>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</si>
  <si>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</si>
  <si>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</si>
  <si>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</si>
  <si>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</si>
  <si>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</si>
  <si>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</si>
  <si>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</si>
  <si>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</si>
  <si>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</si>
  <si>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</si>
  <si>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</si>
  <si>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</si>
  <si>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</si>
  <si>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</si>
  <si>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</si>
  <si>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</si>
  <si>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</si>
  <si>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</si>
  <si>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</si>
  <si>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</si>
  <si>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</si>
  <si>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</si>
  <si>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</si>
  <si>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</si>
  <si>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</si>
  <si>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</si>
  <si>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</si>
  <si>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</si>
  <si>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</si>
  <si>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</si>
  <si>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</si>
  <si>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</si>
  <si>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</si>
  <si>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</si>
  <si>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</si>
  <si>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</si>
  <si>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</si>
  <si>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</si>
  <si>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</si>
  <si>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</si>
  <si>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</si>
  <si>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</si>
  <si>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</si>
  <si>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</si>
  <si>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</si>
  <si>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</si>
  <si>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</si>
  <si>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</si>
  <si>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</si>
  <si>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</si>
  <si>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</si>
  <si>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</si>
  <si>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</si>
  <si>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</si>
  <si>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</si>
  <si>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</si>
  <si>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</si>
  <si>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</si>
  <si>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</si>
  <si>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</si>
  <si>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</si>
  <si>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</si>
  <si>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</si>
  <si>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</si>
  <si>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</si>
  <si>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</si>
  <si>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</si>
  <si>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</si>
  <si>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</si>
  <si>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</si>
  <si>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</si>
  <si>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</si>
  <si>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</si>
  <si>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</si>
  <si>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</si>
  <si>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</si>
  <si>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</si>
  <si>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</si>
  <si>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</si>
  <si>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</si>
  <si>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</si>
  <si>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</si>
  <si>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</si>
  <si>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</si>
  <si>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</si>
  <si>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</si>
  <si>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</si>
  <si>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</si>
  <si>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</si>
  <si>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</si>
  <si>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</si>
  <si>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</si>
  <si>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</si>
  <si>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</si>
  <si>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</si>
  <si>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</si>
  <si>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</si>
  <si>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</si>
  <si>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</si>
  <si>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</si>
  <si>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</si>
  <si>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</si>
  <si>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</si>
  <si>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</si>
  <si>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</si>
  <si>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</si>
  <si>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</si>
  <si>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</si>
  <si>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</si>
  <si>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</si>
  <si>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</si>
  <si>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</si>
  <si>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</si>
  <si>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</si>
  <si>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</si>
  <si>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</si>
  <si>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</si>
  <si>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</si>
  <si>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</si>
  <si>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</si>
  <si>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</si>
  <si>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</si>
  <si>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</si>
  <si>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</si>
  <si>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</si>
  <si>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</si>
  <si>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</si>
  <si>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</si>
  <si>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</si>
  <si>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</si>
  <si>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</si>
  <si>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</si>
  <si>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</si>
  <si>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</si>
  <si>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</si>
  <si>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</si>
  <si>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</si>
  <si>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</si>
  <si>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</si>
  <si>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</si>
  <si>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</si>
  <si>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</si>
  <si>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</si>
  <si>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</si>
  <si>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</si>
  <si>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</si>
  <si>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</si>
  <si>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</si>
  <si>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</si>
  <si>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</si>
  <si>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</si>
  <si>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</si>
  <si>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</si>
  <si>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</si>
  <si>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</si>
  <si>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</si>
  <si>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</si>
  <si>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</si>
  <si>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</si>
  <si>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</si>
  <si>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</si>
  <si>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</si>
  <si>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</si>
  <si>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</si>
  <si>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</si>
  <si>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</si>
  <si>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</si>
  <si>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</si>
  <si>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</si>
  <si>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</si>
  <si>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</si>
  <si>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</si>
  <si>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</si>
  <si>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</si>
  <si>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</si>
  <si>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</si>
  <si>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</si>
  <si>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</si>
  <si>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</si>
  <si>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</si>
  <si>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</si>
  <si>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</si>
  <si>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</si>
  <si>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</si>
  <si>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</si>
  <si>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</si>
  <si>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</si>
  <si>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</si>
  <si>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</si>
  <si>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</si>
  <si>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</si>
  <si>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</si>
  <si>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</si>
  <si>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</si>
  <si>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</si>
  <si>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</si>
  <si>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</si>
  <si>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</si>
  <si>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</si>
  <si>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</si>
  <si>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</si>
  <si>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</si>
  <si>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</si>
  <si>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</si>
  <si>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</si>
  <si>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</si>
  <si>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</si>
  <si>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</si>
  <si>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</si>
  <si>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</si>
  <si>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</si>
  <si>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</si>
  <si>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</si>
  <si>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</si>
  <si>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</si>
  <si>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</si>
  <si>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</si>
  <si>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</si>
  <si>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</si>
  <si>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</si>
  <si>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</si>
  <si>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</si>
  <si>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</si>
  <si>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</si>
  <si>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</si>
  <si>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</si>
  <si>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</si>
  <si>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</si>
  <si>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</si>
  <si>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</si>
  <si>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</si>
  <si>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</si>
  <si>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</si>
  <si>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</si>
  <si>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</si>
  <si>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</si>
  <si>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</si>
  <si>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</si>
  <si>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</si>
  <si>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</si>
  <si>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</si>
  <si>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</si>
  <si>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</si>
  <si>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</si>
  <si>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</si>
  <si>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</si>
  <si>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</si>
  <si>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</si>
  <si>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</si>
  <si>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</si>
  <si>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</si>
  <si>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</si>
  <si>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</si>
  <si>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</si>
  <si>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</si>
  <si>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</si>
  <si>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</si>
  <si>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</si>
  <si>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</si>
  <si>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</si>
  <si>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</si>
  <si>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</si>
  <si>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</si>
  <si>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</si>
  <si>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</si>
  <si>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</si>
  <si>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</si>
  <si>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</si>
  <si>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</si>
  <si>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</si>
  <si>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</si>
  <si>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</si>
  <si>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</si>
  <si>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</si>
  <si>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</si>
  <si>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</si>
  <si>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</si>
  <si>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</si>
  <si>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</si>
  <si>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</si>
  <si>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</si>
  <si>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</si>
  <si>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</si>
  <si>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</si>
  <si>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</si>
  <si>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</si>
  <si>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</si>
  <si>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</si>
  <si>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</si>
  <si>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</si>
  <si>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</si>
  <si>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</si>
  <si>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</si>
  <si>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</si>
  <si>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</si>
  <si>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</si>
  <si>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</si>
  <si>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</si>
  <si>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</si>
  <si>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</si>
  <si>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</si>
  <si>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</si>
  <si>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</si>
  <si>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</si>
  <si>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</si>
  <si>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</si>
  <si>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</si>
  <si>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</si>
  <si>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</si>
  <si>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</si>
  <si>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</si>
  <si>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</si>
  <si>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</si>
  <si>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</si>
  <si>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</si>
  <si>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</si>
  <si>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</si>
  <si>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</si>
  <si>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</si>
  <si>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</si>
  <si>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</si>
  <si>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</si>
  <si>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</si>
  <si>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</si>
  <si>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</si>
  <si>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</si>
  <si>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</si>
  <si>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</si>
  <si>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</si>
  <si>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</si>
  <si>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</si>
  <si>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</si>
  <si>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</si>
  <si>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</si>
  <si>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</si>
  <si>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</si>
  <si>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</si>
  <si>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</si>
  <si>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</si>
  <si>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</si>
  <si>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</si>
  <si>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</si>
  <si>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</si>
  <si>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</si>
  <si>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</si>
  <si>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</si>
  <si>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</si>
  <si>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</si>
  <si>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</si>
  <si>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</si>
  <si>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</si>
  <si>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</si>
  <si>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</si>
  <si>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</si>
  <si>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</si>
  <si>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</si>
  <si>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</si>
  <si>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</si>
  <si>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</si>
  <si>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</si>
  <si>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</si>
  <si>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</si>
  <si>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</si>
  <si>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</si>
  <si>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</si>
  <si>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</si>
  <si>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</si>
  <si>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</si>
  <si>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</si>
  <si>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</si>
  <si>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</si>
  <si>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</si>
  <si>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</si>
  <si>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</si>
  <si>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</si>
  <si>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</si>
  <si>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</si>
  <si>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</si>
  <si>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</si>
  <si>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</si>
  <si>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</si>
  <si>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</si>
  <si>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</si>
  <si>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</si>
  <si>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</si>
  <si>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</si>
  <si>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</si>
  <si>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</si>
  <si>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</si>
  <si>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</si>
  <si>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</si>
  <si>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</si>
  <si>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</si>
  <si>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</si>
  <si>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</si>
  <si>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</si>
  <si>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</si>
  <si>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</si>
  <si>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</si>
  <si>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</si>
  <si>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</si>
  <si>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</si>
  <si>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</si>
  <si>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</si>
  <si>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</si>
  <si>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</si>
  <si>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</si>
  <si>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</si>
  <si>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</si>
  <si>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</si>
  <si>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</si>
  <si>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</si>
  <si>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</si>
  <si>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</si>
  <si>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</si>
  <si>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</si>
  <si>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</si>
  <si>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</si>
  <si>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</si>
  <si>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</si>
  <si>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</si>
  <si>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</si>
  <si>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</si>
  <si>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</si>
  <si>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</si>
  <si>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</si>
  <si>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</si>
  <si>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</si>
  <si>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</si>
  <si>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</si>
  <si>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</si>
  <si>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</si>
  <si>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</si>
  <si>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</si>
  <si>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</si>
  <si>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</si>
  <si>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</si>
  <si>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</si>
  <si>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</si>
  <si>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</si>
  <si>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</si>
  <si>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</si>
  <si>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</si>
  <si>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</si>
  <si>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</si>
  <si>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</si>
  <si>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</si>
  <si>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</si>
  <si>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</si>
  <si>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</si>
  <si>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</si>
  <si>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</si>
  <si>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COGS</t>
  </si>
  <si>
    <t>More</t>
  </si>
  <si>
    <t>Frequency</t>
  </si>
  <si>
    <t>Bin</t>
  </si>
  <si>
    <t>Mean</t>
  </si>
  <si>
    <t>Median</t>
  </si>
  <si>
    <t>Min</t>
  </si>
  <si>
    <t>Max</t>
  </si>
  <si>
    <t>Airline</t>
  </si>
  <si>
    <t>Automobile</t>
  </si>
  <si>
    <t xml:space="preserve">Standard Deviation </t>
  </si>
  <si>
    <t>United Airlines</t>
  </si>
  <si>
    <t>Ticker</t>
  </si>
  <si>
    <t>Company</t>
  </si>
  <si>
    <t>Revenue</t>
  </si>
  <si>
    <t>Gross Profit</t>
  </si>
  <si>
    <t>Sales, General, and Admin.</t>
  </si>
  <si>
    <t>Total Operating Expenses</t>
  </si>
  <si>
    <t>Operating Income</t>
  </si>
  <si>
    <t>Year 5</t>
  </si>
  <si>
    <t>Income Statement</t>
  </si>
  <si>
    <t>Operating Statistics</t>
  </si>
  <si>
    <t>Revenue Growth</t>
  </si>
  <si>
    <t>Gross Margin</t>
  </si>
  <si>
    <t>Operating Margin</t>
  </si>
  <si>
    <t>Scenario</t>
  </si>
  <si>
    <t>Operating Scenarios - sensitivity analysis</t>
  </si>
  <si>
    <t>Revenue Growth - %</t>
  </si>
  <si>
    <t>Base Case</t>
  </si>
  <si>
    <t>Weak Case</t>
  </si>
  <si>
    <t>Strong Case</t>
  </si>
  <si>
    <t xml:space="preserve">Gross Margin </t>
  </si>
  <si>
    <t>Other Operating Expenses</t>
  </si>
  <si>
    <t xml:space="preserve">Year 3 </t>
  </si>
  <si>
    <t xml:space="preserve">Year 4 </t>
  </si>
  <si>
    <t>Operating Profit</t>
  </si>
  <si>
    <t>Historical</t>
  </si>
  <si>
    <t>Assumptions</t>
  </si>
  <si>
    <t>Ford</t>
  </si>
  <si>
    <t>General Motors</t>
  </si>
  <si>
    <t>Sales, General, Admin</t>
  </si>
  <si>
    <t>Other Operating Items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</si>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</sst>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164" formatCode="&quot;$&quot;#,##0.00"/>
    <numFmt numFmtId="165" formatCode="&quot;$&quot;#,##0.000_);[Red]\(&quot;$&quot;#,##0.000\)"/>
    <numFmt numFmtId="166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3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2" fontId="0" fillId="0" borderId="0" xfId="0" applyNumberFormat="1"/>
    <xf numFmtId="2" fontId="0" fillId="0" borderId="0" xfId="0" applyNumberFormat="1" applyFill="1" applyBorder="1" applyAlignment="1"/>
    <xf numFmtId="164" fontId="0" fillId="0" borderId="0" xfId="0" applyNumberFormat="1"/>
    <xf numFmtId="0" fontId="16" fillId="0" borderId="0" xfId="0" applyFont="1"/>
    <xf numFmtId="0" fontId="19" fillId="0" borderId="0" xfId="0" applyFont="1"/>
    <xf numFmtId="0" fontId="16" fillId="0" borderId="13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33" borderId="0" xfId="0" applyFill="1"/>
    <xf numFmtId="0" fontId="0" fillId="34" borderId="0" xfId="0" applyFill="1"/>
    <xf numFmtId="0" fontId="16" fillId="34" borderId="0" xfId="0" applyFont="1" applyFill="1"/>
    <xf numFmtId="0" fontId="16" fillId="33" borderId="0" xfId="0" applyFont="1" applyFill="1"/>
    <xf numFmtId="0" fontId="16" fillId="34" borderId="14" xfId="0" applyFont="1" applyFill="1" applyBorder="1"/>
    <xf numFmtId="0" fontId="0" fillId="34" borderId="14" xfId="0" applyFill="1" applyBorder="1"/>
    <xf numFmtId="0" fontId="0" fillId="35" borderId="0" xfId="0" applyFill="1"/>
    <xf numFmtId="0" fontId="0" fillId="0" borderId="15" xfId="0" applyBorder="1"/>
    <xf numFmtId="0" fontId="0" fillId="34" borderId="15" xfId="0" applyFill="1" applyBorder="1"/>
    <xf numFmtId="0" fontId="16" fillId="34" borderId="15" xfId="0" applyFont="1" applyFill="1" applyBorder="1"/>
    <xf numFmtId="164" fontId="0" fillId="33" borderId="0" xfId="0" applyNumberFormat="1" applyFill="1"/>
    <xf numFmtId="165" fontId="0" fillId="0" borderId="0" xfId="0" applyNumberFormat="1"/>
    <xf numFmtId="166" fontId="0" fillId="0" borderId="0" xfId="0" applyNumberFormat="1"/>
    <xf numFmtId="2" fontId="0" fillId="35" borderId="0" xfId="0" applyNumberFormat="1" applyFill="1"/>
    <xf numFmtId="0" fontId="16" fillId="0" borderId="0" xfId="0" applyFont="1" applyAlignment="1">
      <alignment horizontal="center"/>
    </xf>
    <xf numFmtId="10" fontId="0" fillId="0" borderId="0" xfId="0" applyNumberFormat="1"/>
    <xf numFmtId="0" fontId="0" fillId="0" borderId="0" xfId="0" applyNumberFormat="1"/>
    <xf numFmtId="164" fontId="0" fillId="35" borderId="0" xfId="0" applyNumberFormat="1" applyFill="1"/>
    <xf numFmtId="164" fontId="20" fillId="0" borderId="0" xfId="0" applyNumberFormat="1" applyFont="1"/>
    <xf numFmtId="0" fontId="0" fillId="0" borderId="17" xfId="0" applyBorder="1"/>
    <xf numFmtId="0" fontId="0" fillId="0" borderId="13" xfId="0" applyBorder="1"/>
    <xf numFmtId="0" fontId="0" fillId="0" borderId="12" xfId="0" applyBorder="1"/>
    <xf numFmtId="0" fontId="0" fillId="36" borderId="0" xfId="0" applyFill="1"/>
    <xf numFmtId="164" fontId="0" fillId="36" borderId="0" xfId="0" applyNumberFormat="1" applyFill="1"/>
    <xf numFmtId="0" fontId="16" fillId="36" borderId="0" xfId="0" applyFont="1" applyFill="1"/>
    <xf numFmtId="0" fontId="16" fillId="34" borderId="0" xfId="0" applyFont="1" applyFill="1" applyAlignment="1">
      <alignment horizontal="center"/>
    </xf>
    <xf numFmtId="0" fontId="16" fillId="0" borderId="16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Airlines!$A$2:$A$22</c15:sqref>
                  </c15:fullRef>
                </c:ext>
              </c:extLst>
              <c:f>Airlines!$A$2:$A$8</c:f>
              <c:strCache>
                <c:ptCount val="7"/>
                <c:pt idx="0">
                  <c:v>1000000000</c:v>
                </c:pt>
                <c:pt idx="1">
                  <c:v>5000000000</c:v>
                </c:pt>
                <c:pt idx="2">
                  <c:v>10000000000</c:v>
                </c:pt>
                <c:pt idx="3">
                  <c:v>15000000000</c:v>
                </c:pt>
                <c:pt idx="4">
                  <c:v>20000000000</c:v>
                </c:pt>
                <c:pt idx="5">
                  <c:v>25000000000</c:v>
                </c:pt>
                <c:pt idx="6">
                  <c:v>30000000000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Airlines!$B$2:$B$22</c15:sqref>
                  </c15:fullRef>
                </c:ext>
              </c:extLst>
              <c:f>Airlines!$B$2:$B$8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4A-4BC3-99B8-C4D929A99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2566992"/>
        <c:axId val="822559776"/>
      </c:barChart>
      <c:catAx>
        <c:axId val="822566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Airlines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2559776"/>
        <c:crosses val="autoZero"/>
        <c:auto val="1"/>
        <c:lblAlgn val="ctr"/>
        <c:lblOffset val="100"/>
        <c:noMultiLvlLbl val="0"/>
      </c:catAx>
      <c:valAx>
        <c:axId val="8225597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2566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Automobile!$A$2:$A$8</c15:sqref>
                  </c15:fullRef>
                </c:ext>
              </c:extLst>
              <c:f>Automobile!$A$2:$A$7</c:f>
              <c:strCache>
                <c:ptCount val="6"/>
                <c:pt idx="0">
                  <c:v>100000000000.00</c:v>
                </c:pt>
                <c:pt idx="1">
                  <c:v>110000000000.00</c:v>
                </c:pt>
                <c:pt idx="2">
                  <c:v>120000000000.00</c:v>
                </c:pt>
                <c:pt idx="3">
                  <c:v>130000000000.00</c:v>
                </c:pt>
                <c:pt idx="4">
                  <c:v>140000000000.00</c:v>
                </c:pt>
                <c:pt idx="5">
                  <c:v>150000000000.00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Automobile!$B$2:$B$8</c15:sqref>
                  </c15:fullRef>
                </c:ext>
              </c:extLst>
              <c:f>Automobile!$B$2:$B$7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5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8B-4007-8DC6-96C5DE9D5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2585360"/>
        <c:axId val="822582736"/>
      </c:barChart>
      <c:catAx>
        <c:axId val="822585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Automobile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2582736"/>
        <c:crosses val="autoZero"/>
        <c:auto val="1"/>
        <c:lblAlgn val="ctr"/>
        <c:lblOffset val="100"/>
        <c:noMultiLvlLbl val="0"/>
      </c:catAx>
      <c:valAx>
        <c:axId val="8225827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25853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0</xdr:row>
      <xdr:rowOff>177800</xdr:rowOff>
    </xdr:from>
    <xdr:to>
      <xdr:col>9</xdr:col>
      <xdr:colOff>552450</xdr:colOff>
      <xdr:row>15</xdr:row>
      <xdr:rowOff>82550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0</xdr:row>
      <xdr:rowOff>177800</xdr:rowOff>
    </xdr:from>
    <xdr:to>
      <xdr:col>9</xdr:col>
      <xdr:colOff>266700</xdr:colOff>
      <xdr:row>10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343098" refreshedDate="44515.35300949074" createdVersion="6" refreshedVersion="6" minRefreshableVersion="3" recordCount="29">
  <cacheSource type="worksheet">
    <worksheetSource ref="A1:A30" sheet="Summary Statistics"/>
  </cacheSource>
  <cacheFields count="1">
    <cacheField name="Ticker Symbol" numFmtId="0">
      <sharedItems containsBlank="1" count="8">
        <s v="AAL"/>
        <s v="ALK"/>
        <s v="DAL"/>
        <s v="LUV"/>
        <s v="UAL"/>
        <m/>
        <s v="F"/>
        <s v="G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6"/>
  </r>
  <r>
    <x v="6"/>
  </r>
  <r>
    <x v="6"/>
  </r>
  <r>
    <x v="6"/>
  </r>
  <r>
    <x v="7"/>
  </r>
  <r>
    <x v="7"/>
  </r>
  <r>
    <x v="7"/>
  </r>
  <r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12" firstHeaderRow="1" firstDataRow="1" firstDataCol="1"/>
  <pivotFields count="1">
    <pivotField axis="axisRow" showAll="0">
      <items count="9">
        <item x="0"/>
        <item x="1"/>
        <item x="2"/>
        <item x="6"/>
        <item x="7"/>
        <item x="3"/>
        <item x="4"/>
        <item x="5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1"/>
  <sheetViews>
    <sheetView topLeftCell="A7" workbookViewId="0">
      <selection activeCell="Q17" sqref="Q17"/>
    </sheetView>
  </sheetViews>
  <sheetFormatPr defaultRowHeight="14.5" x14ac:dyDescent="0.35"/>
  <cols>
    <col min="4" max="4" width="12.1796875" bestFit="1" customWidth="1"/>
    <col min="5" max="5" width="16.54296875" bestFit="1" customWidth="1"/>
    <col min="6" max="6" width="17.54296875" bestFit="1" customWidth="1"/>
    <col min="7" max="7" width="23.81640625" bestFit="1" customWidth="1"/>
    <col min="8" max="8" width="24.81640625" bestFit="1" customWidth="1"/>
    <col min="9" max="9" width="20.54296875" bestFit="1" customWidth="1"/>
    <col min="10" max="10" width="25.453125" bestFit="1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</row>
    <row r="3" spans="1:11" x14ac:dyDescent="0.3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</row>
    <row r="4" spans="1:11" x14ac:dyDescent="0.3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</row>
    <row r="5" spans="1:11" x14ac:dyDescent="0.3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</row>
    <row r="6" spans="1:11" x14ac:dyDescent="0.3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</row>
    <row r="7" spans="1:11" x14ac:dyDescent="0.3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</row>
    <row r="8" spans="1:11" x14ac:dyDescent="0.3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</row>
    <row r="9" spans="1:11" x14ac:dyDescent="0.3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</row>
    <row r="10" spans="1:11" x14ac:dyDescent="0.35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</row>
    <row r="11" spans="1:11" x14ac:dyDescent="0.35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</row>
    <row r="12" spans="1:11" x14ac:dyDescent="0.35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</row>
    <row r="13" spans="1:11" x14ac:dyDescent="0.35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</row>
    <row r="14" spans="1:11" x14ac:dyDescent="0.3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</row>
    <row r="15" spans="1:11" x14ac:dyDescent="0.3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</row>
    <row r="16" spans="1:11" x14ac:dyDescent="0.3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</row>
    <row r="17" spans="1:11" x14ac:dyDescent="0.3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</row>
    <row r="18" spans="1:11" x14ac:dyDescent="0.3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</row>
    <row r="19" spans="1:11" x14ac:dyDescent="0.3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</row>
    <row r="20" spans="1:11" x14ac:dyDescent="0.3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</row>
    <row r="21" spans="1:11" x14ac:dyDescent="0.3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</row>
    <row r="22" spans="1:11" x14ac:dyDescent="0.3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 x14ac:dyDescent="0.3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1" x14ac:dyDescent="0.3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 x14ac:dyDescent="0.3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 x14ac:dyDescent="0.35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</row>
    <row r="27" spans="1:11" x14ac:dyDescent="0.3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</row>
    <row r="28" spans="1:11" x14ac:dyDescent="0.3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</row>
    <row r="29" spans="1:11" x14ac:dyDescent="0.3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</row>
    <row r="30" spans="1:11" x14ac:dyDescent="0.3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</row>
    <row r="31" spans="1:11" x14ac:dyDescent="0.3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</row>
    <row r="32" spans="1:11" x14ac:dyDescent="0.3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</row>
    <row r="33" spans="1:11" x14ac:dyDescent="0.3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</row>
    <row r="34" spans="1:11" x14ac:dyDescent="0.3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</row>
    <row r="35" spans="1:11" x14ac:dyDescent="0.3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</row>
    <row r="36" spans="1:11" x14ac:dyDescent="0.3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</row>
    <row r="37" spans="1:11" x14ac:dyDescent="0.3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</row>
    <row r="38" spans="1:11" x14ac:dyDescent="0.3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</row>
    <row r="39" spans="1:11" x14ac:dyDescent="0.3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</row>
    <row r="40" spans="1:11" x14ac:dyDescent="0.3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</row>
    <row r="41" spans="1:11" x14ac:dyDescent="0.3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</row>
    <row r="42" spans="1:11" x14ac:dyDescent="0.3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</row>
    <row r="43" spans="1:11" x14ac:dyDescent="0.3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</row>
    <row r="44" spans="1:11" x14ac:dyDescent="0.3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</row>
    <row r="45" spans="1:11" x14ac:dyDescent="0.3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</row>
    <row r="46" spans="1:11" x14ac:dyDescent="0.3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</row>
    <row r="47" spans="1:11" x14ac:dyDescent="0.3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</row>
    <row r="48" spans="1:11" x14ac:dyDescent="0.3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</row>
    <row r="49" spans="1:11" x14ac:dyDescent="0.3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</row>
    <row r="50" spans="1:11" x14ac:dyDescent="0.3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</row>
    <row r="51" spans="1:11" x14ac:dyDescent="0.3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</row>
    <row r="52" spans="1:11" x14ac:dyDescent="0.3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</row>
    <row r="53" spans="1:11" x14ac:dyDescent="0.3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</row>
    <row r="54" spans="1:11" x14ac:dyDescent="0.3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</row>
    <row r="55" spans="1:11" x14ac:dyDescent="0.3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</row>
    <row r="56" spans="1:11" x14ac:dyDescent="0.3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</row>
    <row r="57" spans="1:11" x14ac:dyDescent="0.3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</row>
    <row r="58" spans="1:11" x14ac:dyDescent="0.3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</row>
    <row r="59" spans="1:11" x14ac:dyDescent="0.3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</row>
    <row r="60" spans="1:11" x14ac:dyDescent="0.3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</row>
    <row r="61" spans="1:11" x14ac:dyDescent="0.3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</row>
    <row r="62" spans="1:11" x14ac:dyDescent="0.3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</row>
    <row r="63" spans="1:11" x14ac:dyDescent="0.3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</row>
    <row r="64" spans="1:11" x14ac:dyDescent="0.3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</row>
    <row r="65" spans="1:11" x14ac:dyDescent="0.3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</row>
    <row r="66" spans="1:11" x14ac:dyDescent="0.3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</row>
    <row r="67" spans="1:11" x14ac:dyDescent="0.3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</row>
    <row r="68" spans="1:11" x14ac:dyDescent="0.3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</row>
    <row r="69" spans="1:11" x14ac:dyDescent="0.3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</row>
    <row r="70" spans="1:11" x14ac:dyDescent="0.3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</row>
    <row r="71" spans="1:11" x14ac:dyDescent="0.3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</row>
    <row r="72" spans="1:11" x14ac:dyDescent="0.3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</row>
    <row r="73" spans="1:11" x14ac:dyDescent="0.3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</row>
    <row r="74" spans="1:11" x14ac:dyDescent="0.3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</row>
    <row r="75" spans="1:11" x14ac:dyDescent="0.3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</row>
    <row r="76" spans="1:11" x14ac:dyDescent="0.3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</row>
    <row r="77" spans="1:11" x14ac:dyDescent="0.3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</row>
    <row r="78" spans="1:11" x14ac:dyDescent="0.3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</row>
    <row r="79" spans="1:11" x14ac:dyDescent="0.3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</row>
    <row r="80" spans="1:11" x14ac:dyDescent="0.3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</row>
    <row r="81" spans="1:11" x14ac:dyDescent="0.3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</row>
    <row r="82" spans="1:11" x14ac:dyDescent="0.3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</row>
    <row r="83" spans="1:11" x14ac:dyDescent="0.3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</row>
    <row r="84" spans="1:11" x14ac:dyDescent="0.3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</row>
    <row r="85" spans="1:11" x14ac:dyDescent="0.3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</row>
    <row r="86" spans="1:11" x14ac:dyDescent="0.3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</row>
    <row r="87" spans="1:11" x14ac:dyDescent="0.3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</row>
    <row r="88" spans="1:11" x14ac:dyDescent="0.3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</row>
    <row r="89" spans="1:11" x14ac:dyDescent="0.3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</row>
    <row r="90" spans="1:11" x14ac:dyDescent="0.3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</row>
    <row r="91" spans="1:11" x14ac:dyDescent="0.3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</row>
    <row r="92" spans="1:11" x14ac:dyDescent="0.3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</row>
    <row r="93" spans="1:11" x14ac:dyDescent="0.3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</row>
    <row r="94" spans="1:11" x14ac:dyDescent="0.3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</row>
    <row r="95" spans="1:11" x14ac:dyDescent="0.3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</row>
    <row r="96" spans="1:11" x14ac:dyDescent="0.3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</row>
    <row r="97" spans="1:11" x14ac:dyDescent="0.3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</row>
    <row r="98" spans="1:11" x14ac:dyDescent="0.3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</row>
    <row r="99" spans="1:11" x14ac:dyDescent="0.3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</row>
    <row r="100" spans="1:11" x14ac:dyDescent="0.3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</row>
    <row r="101" spans="1:11" x14ac:dyDescent="0.3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</row>
    <row r="102" spans="1:11" x14ac:dyDescent="0.3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</row>
    <row r="103" spans="1:11" x14ac:dyDescent="0.3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</row>
    <row r="104" spans="1:11" x14ac:dyDescent="0.3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</row>
    <row r="105" spans="1:11" x14ac:dyDescent="0.3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</row>
    <row r="106" spans="1:11" x14ac:dyDescent="0.3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</row>
    <row r="107" spans="1:11" x14ac:dyDescent="0.3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</row>
    <row r="108" spans="1:11" x14ac:dyDescent="0.3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</row>
    <row r="109" spans="1:11" x14ac:dyDescent="0.3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</row>
    <row r="110" spans="1:11" x14ac:dyDescent="0.3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</row>
    <row r="111" spans="1:11" x14ac:dyDescent="0.3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</row>
    <row r="112" spans="1:11" x14ac:dyDescent="0.3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</row>
    <row r="113" spans="1:11" x14ac:dyDescent="0.3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</row>
    <row r="114" spans="1:11" x14ac:dyDescent="0.3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</row>
    <row r="115" spans="1:11" x14ac:dyDescent="0.3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</row>
    <row r="116" spans="1:11" x14ac:dyDescent="0.3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</row>
    <row r="117" spans="1:11" x14ac:dyDescent="0.3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</row>
    <row r="118" spans="1:11" x14ac:dyDescent="0.3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</row>
    <row r="119" spans="1:11" x14ac:dyDescent="0.3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</row>
    <row r="120" spans="1:11" x14ac:dyDescent="0.3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</row>
    <row r="121" spans="1:11" x14ac:dyDescent="0.3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</row>
    <row r="122" spans="1:11" x14ac:dyDescent="0.3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</row>
    <row r="123" spans="1:11" x14ac:dyDescent="0.3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</row>
    <row r="124" spans="1:11" x14ac:dyDescent="0.3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</row>
    <row r="125" spans="1:11" x14ac:dyDescent="0.3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</row>
    <row r="126" spans="1:11" x14ac:dyDescent="0.3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</row>
    <row r="127" spans="1:11" x14ac:dyDescent="0.3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</row>
    <row r="128" spans="1:11" x14ac:dyDescent="0.3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</row>
    <row r="129" spans="1:11" x14ac:dyDescent="0.3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</row>
    <row r="130" spans="1:11" x14ac:dyDescent="0.3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</row>
    <row r="131" spans="1:11" x14ac:dyDescent="0.3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</row>
    <row r="132" spans="1:11" x14ac:dyDescent="0.3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</row>
    <row r="133" spans="1:11" x14ac:dyDescent="0.3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</row>
    <row r="134" spans="1:11" x14ac:dyDescent="0.3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</row>
    <row r="135" spans="1:11" x14ac:dyDescent="0.3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</row>
    <row r="136" spans="1:11" x14ac:dyDescent="0.3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</row>
    <row r="137" spans="1:11" x14ac:dyDescent="0.3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</row>
    <row r="138" spans="1:11" x14ac:dyDescent="0.3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</row>
    <row r="139" spans="1:11" x14ac:dyDescent="0.3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</row>
    <row r="140" spans="1:11" x14ac:dyDescent="0.3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</row>
    <row r="141" spans="1:11" x14ac:dyDescent="0.3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</row>
    <row r="142" spans="1:11" x14ac:dyDescent="0.3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</row>
    <row r="143" spans="1:11" x14ac:dyDescent="0.3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</row>
    <row r="144" spans="1:11" x14ac:dyDescent="0.3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</row>
    <row r="145" spans="1:11" x14ac:dyDescent="0.3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</row>
    <row r="146" spans="1:11" x14ac:dyDescent="0.3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</row>
    <row r="147" spans="1:11" x14ac:dyDescent="0.3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</row>
    <row r="148" spans="1:11" x14ac:dyDescent="0.3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</row>
    <row r="149" spans="1:11" x14ac:dyDescent="0.3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</row>
    <row r="150" spans="1:11" x14ac:dyDescent="0.3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</row>
    <row r="151" spans="1:11" x14ac:dyDescent="0.3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</row>
    <row r="152" spans="1:11" x14ac:dyDescent="0.3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</row>
    <row r="153" spans="1:11" x14ac:dyDescent="0.3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</row>
    <row r="154" spans="1:11" x14ac:dyDescent="0.3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</row>
    <row r="155" spans="1:11" x14ac:dyDescent="0.3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</row>
    <row r="156" spans="1:11" x14ac:dyDescent="0.3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</row>
    <row r="157" spans="1:11" x14ac:dyDescent="0.3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</row>
    <row r="158" spans="1:11" x14ac:dyDescent="0.3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</row>
    <row r="159" spans="1:11" x14ac:dyDescent="0.3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</row>
    <row r="160" spans="1:11" x14ac:dyDescent="0.3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</row>
    <row r="161" spans="1:11" x14ac:dyDescent="0.3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</row>
    <row r="162" spans="1:11" x14ac:dyDescent="0.3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</row>
    <row r="163" spans="1:11" x14ac:dyDescent="0.3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</row>
    <row r="164" spans="1:11" x14ac:dyDescent="0.3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</row>
    <row r="165" spans="1:11" x14ac:dyDescent="0.3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</row>
    <row r="166" spans="1:11" x14ac:dyDescent="0.3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</row>
    <row r="167" spans="1:11" x14ac:dyDescent="0.3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</row>
    <row r="168" spans="1:11" x14ac:dyDescent="0.3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</row>
    <row r="169" spans="1:11" x14ac:dyDescent="0.3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</row>
    <row r="170" spans="1:11" x14ac:dyDescent="0.3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</row>
    <row r="171" spans="1:11" x14ac:dyDescent="0.3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</row>
    <row r="172" spans="1:11" x14ac:dyDescent="0.3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</row>
    <row r="173" spans="1:11" x14ac:dyDescent="0.3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</row>
    <row r="174" spans="1:11" x14ac:dyDescent="0.3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</row>
    <row r="175" spans="1:11" x14ac:dyDescent="0.3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</row>
    <row r="176" spans="1:11" x14ac:dyDescent="0.3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</row>
    <row r="177" spans="1:11" x14ac:dyDescent="0.3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</row>
    <row r="178" spans="1:11" x14ac:dyDescent="0.3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</row>
    <row r="179" spans="1:11" x14ac:dyDescent="0.3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</row>
    <row r="180" spans="1:11" x14ac:dyDescent="0.3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</row>
    <row r="181" spans="1:11" x14ac:dyDescent="0.3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</row>
    <row r="182" spans="1:11" x14ac:dyDescent="0.3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</row>
    <row r="183" spans="1:11" x14ac:dyDescent="0.3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</row>
    <row r="184" spans="1:11" x14ac:dyDescent="0.3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</row>
    <row r="185" spans="1:11" x14ac:dyDescent="0.3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</row>
    <row r="186" spans="1:11" x14ac:dyDescent="0.3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</row>
    <row r="187" spans="1:11" x14ac:dyDescent="0.3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</row>
    <row r="188" spans="1:11" x14ac:dyDescent="0.3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</row>
    <row r="189" spans="1:11" x14ac:dyDescent="0.3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</row>
    <row r="190" spans="1:11" x14ac:dyDescent="0.3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</row>
    <row r="191" spans="1:11" x14ac:dyDescent="0.3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</row>
    <row r="192" spans="1:11" x14ac:dyDescent="0.3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</row>
    <row r="193" spans="1:11" x14ac:dyDescent="0.3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</row>
    <row r="194" spans="1:11" x14ac:dyDescent="0.3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</row>
    <row r="195" spans="1:11" x14ac:dyDescent="0.3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</row>
    <row r="196" spans="1:11" x14ac:dyDescent="0.3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</row>
    <row r="197" spans="1:11" x14ac:dyDescent="0.3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</row>
    <row r="198" spans="1:11" x14ac:dyDescent="0.3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</row>
    <row r="199" spans="1:11" x14ac:dyDescent="0.3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</row>
    <row r="200" spans="1:11" x14ac:dyDescent="0.3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</row>
    <row r="201" spans="1:11" x14ac:dyDescent="0.3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</row>
    <row r="202" spans="1:11" x14ac:dyDescent="0.3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</row>
    <row r="203" spans="1:11" x14ac:dyDescent="0.3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</row>
    <row r="204" spans="1:11" x14ac:dyDescent="0.3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</row>
    <row r="205" spans="1:11" x14ac:dyDescent="0.3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</row>
    <row r="206" spans="1:11" x14ac:dyDescent="0.3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</row>
    <row r="207" spans="1:11" x14ac:dyDescent="0.3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</row>
    <row r="208" spans="1:11" x14ac:dyDescent="0.3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</row>
    <row r="209" spans="1:11" x14ac:dyDescent="0.3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</row>
    <row r="210" spans="1:11" x14ac:dyDescent="0.3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</row>
    <row r="211" spans="1:11" x14ac:dyDescent="0.3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</row>
    <row r="212" spans="1:11" x14ac:dyDescent="0.3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</row>
    <row r="213" spans="1:11" x14ac:dyDescent="0.3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</row>
    <row r="214" spans="1:11" x14ac:dyDescent="0.3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</row>
    <row r="215" spans="1:11" x14ac:dyDescent="0.3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</row>
    <row r="216" spans="1:11" x14ac:dyDescent="0.3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</row>
    <row r="217" spans="1:11" x14ac:dyDescent="0.3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</row>
    <row r="218" spans="1:11" x14ac:dyDescent="0.3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</row>
    <row r="219" spans="1:11" x14ac:dyDescent="0.3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</row>
    <row r="220" spans="1:11" x14ac:dyDescent="0.3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 x14ac:dyDescent="0.3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 x14ac:dyDescent="0.3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 x14ac:dyDescent="0.3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 x14ac:dyDescent="0.3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</row>
    <row r="225" spans="1:11" x14ac:dyDescent="0.3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</row>
    <row r="226" spans="1:11" x14ac:dyDescent="0.3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</row>
    <row r="227" spans="1:11" x14ac:dyDescent="0.3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</row>
    <row r="228" spans="1:11" x14ac:dyDescent="0.3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</row>
    <row r="229" spans="1:11" x14ac:dyDescent="0.3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</row>
    <row r="230" spans="1:11" x14ac:dyDescent="0.3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</row>
    <row r="231" spans="1:11" x14ac:dyDescent="0.3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</row>
    <row r="232" spans="1:11" x14ac:dyDescent="0.3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</row>
    <row r="233" spans="1:11" x14ac:dyDescent="0.3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</row>
    <row r="234" spans="1:11" x14ac:dyDescent="0.3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</row>
    <row r="235" spans="1:11" x14ac:dyDescent="0.3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</row>
    <row r="236" spans="1:11" x14ac:dyDescent="0.3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</row>
    <row r="237" spans="1:11" x14ac:dyDescent="0.3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</row>
    <row r="238" spans="1:11" x14ac:dyDescent="0.3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</row>
    <row r="239" spans="1:11" x14ac:dyDescent="0.3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</row>
    <row r="240" spans="1:11" x14ac:dyDescent="0.3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</row>
    <row r="241" spans="1:11" x14ac:dyDescent="0.3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</row>
    <row r="242" spans="1:11" x14ac:dyDescent="0.3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</row>
    <row r="243" spans="1:11" x14ac:dyDescent="0.3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</row>
    <row r="244" spans="1:11" x14ac:dyDescent="0.3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</row>
    <row r="245" spans="1:11" x14ac:dyDescent="0.3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</row>
    <row r="246" spans="1:11" x14ac:dyDescent="0.3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</row>
    <row r="247" spans="1:11" x14ac:dyDescent="0.3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</row>
    <row r="248" spans="1:11" x14ac:dyDescent="0.3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</row>
    <row r="249" spans="1:11" x14ac:dyDescent="0.3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</row>
    <row r="250" spans="1:11" x14ac:dyDescent="0.3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</row>
    <row r="251" spans="1:11" x14ac:dyDescent="0.3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</row>
    <row r="252" spans="1:11" x14ac:dyDescent="0.3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</row>
    <row r="253" spans="1:11" x14ac:dyDescent="0.3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</row>
    <row r="254" spans="1:11" x14ac:dyDescent="0.3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</row>
    <row r="255" spans="1:11" x14ac:dyDescent="0.3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</row>
    <row r="256" spans="1:11" x14ac:dyDescent="0.3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</row>
    <row r="257" spans="1:11" x14ac:dyDescent="0.3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</row>
    <row r="258" spans="1:11" x14ac:dyDescent="0.3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</row>
    <row r="259" spans="1:11" x14ac:dyDescent="0.3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</row>
    <row r="260" spans="1:11" x14ac:dyDescent="0.3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</row>
    <row r="261" spans="1:11" x14ac:dyDescent="0.3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</row>
    <row r="262" spans="1:11" x14ac:dyDescent="0.3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</row>
    <row r="263" spans="1:11" x14ac:dyDescent="0.3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</row>
    <row r="264" spans="1:11" x14ac:dyDescent="0.3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</row>
    <row r="265" spans="1:11" x14ac:dyDescent="0.3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</row>
    <row r="266" spans="1:11" x14ac:dyDescent="0.3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</row>
    <row r="267" spans="1:11" x14ac:dyDescent="0.3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</row>
    <row r="268" spans="1:11" x14ac:dyDescent="0.3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</row>
    <row r="269" spans="1:11" x14ac:dyDescent="0.3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</row>
    <row r="270" spans="1:11" x14ac:dyDescent="0.3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</row>
    <row r="271" spans="1:11" x14ac:dyDescent="0.3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</row>
    <row r="272" spans="1:11" x14ac:dyDescent="0.3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</row>
    <row r="273" spans="1:11" x14ac:dyDescent="0.3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</row>
    <row r="274" spans="1:11" x14ac:dyDescent="0.3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</row>
    <row r="275" spans="1:11" x14ac:dyDescent="0.3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</row>
    <row r="276" spans="1:11" x14ac:dyDescent="0.3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</row>
    <row r="277" spans="1:11" x14ac:dyDescent="0.3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</row>
    <row r="278" spans="1:11" x14ac:dyDescent="0.3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</row>
    <row r="279" spans="1:11" x14ac:dyDescent="0.3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</row>
    <row r="280" spans="1:11" x14ac:dyDescent="0.3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</row>
    <row r="281" spans="1:11" x14ac:dyDescent="0.3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</row>
    <row r="282" spans="1:11" x14ac:dyDescent="0.3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</row>
    <row r="283" spans="1:11" x14ac:dyDescent="0.3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</row>
    <row r="284" spans="1:11" x14ac:dyDescent="0.3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</row>
    <row r="285" spans="1:11" x14ac:dyDescent="0.3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</row>
    <row r="286" spans="1:11" x14ac:dyDescent="0.3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</row>
    <row r="287" spans="1:11" x14ac:dyDescent="0.3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</row>
    <row r="288" spans="1:11" x14ac:dyDescent="0.3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</row>
    <row r="289" spans="1:11" x14ac:dyDescent="0.3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</row>
    <row r="290" spans="1:11" x14ac:dyDescent="0.3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</row>
    <row r="291" spans="1:11" x14ac:dyDescent="0.3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</row>
    <row r="292" spans="1:11" x14ac:dyDescent="0.3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</row>
    <row r="293" spans="1:11" x14ac:dyDescent="0.3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</row>
    <row r="294" spans="1:11" x14ac:dyDescent="0.3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</row>
    <row r="295" spans="1:11" x14ac:dyDescent="0.3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</row>
    <row r="296" spans="1:11" x14ac:dyDescent="0.3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</row>
    <row r="297" spans="1:11" x14ac:dyDescent="0.3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</row>
    <row r="298" spans="1:11" x14ac:dyDescent="0.3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</row>
    <row r="299" spans="1:11" x14ac:dyDescent="0.3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</row>
    <row r="300" spans="1:11" x14ac:dyDescent="0.3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</row>
    <row r="301" spans="1:11" x14ac:dyDescent="0.3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</row>
    <row r="302" spans="1:11" x14ac:dyDescent="0.3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</row>
    <row r="303" spans="1:11" x14ac:dyDescent="0.3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</row>
    <row r="304" spans="1:11" x14ac:dyDescent="0.3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</row>
    <row r="305" spans="1:11" x14ac:dyDescent="0.3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</row>
    <row r="306" spans="1:11" x14ac:dyDescent="0.3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</row>
    <row r="307" spans="1:11" x14ac:dyDescent="0.3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</row>
    <row r="308" spans="1:11" x14ac:dyDescent="0.3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</row>
    <row r="309" spans="1:11" x14ac:dyDescent="0.3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</row>
    <row r="310" spans="1:11" x14ac:dyDescent="0.3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</row>
    <row r="311" spans="1:11" x14ac:dyDescent="0.3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</row>
    <row r="312" spans="1:11" x14ac:dyDescent="0.3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</row>
    <row r="313" spans="1:11" x14ac:dyDescent="0.3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</row>
    <row r="314" spans="1:11" x14ac:dyDescent="0.3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</row>
    <row r="315" spans="1:11" x14ac:dyDescent="0.3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</row>
    <row r="316" spans="1:11" x14ac:dyDescent="0.3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</row>
    <row r="317" spans="1:11" x14ac:dyDescent="0.3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</row>
    <row r="318" spans="1:11" x14ac:dyDescent="0.3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</row>
    <row r="319" spans="1:11" x14ac:dyDescent="0.3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</row>
    <row r="320" spans="1:11" x14ac:dyDescent="0.3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</row>
    <row r="321" spans="1:11" x14ac:dyDescent="0.3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</row>
    <row r="322" spans="1:11" x14ac:dyDescent="0.3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</row>
    <row r="323" spans="1:11" x14ac:dyDescent="0.3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</row>
    <row r="324" spans="1:11" x14ac:dyDescent="0.3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</row>
    <row r="325" spans="1:11" x14ac:dyDescent="0.3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</row>
    <row r="326" spans="1:11" x14ac:dyDescent="0.3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</row>
    <row r="327" spans="1:11" x14ac:dyDescent="0.3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</row>
    <row r="328" spans="1:11" x14ac:dyDescent="0.3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</row>
    <row r="329" spans="1:11" x14ac:dyDescent="0.3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</row>
    <row r="330" spans="1:11" x14ac:dyDescent="0.3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</row>
    <row r="331" spans="1:11" x14ac:dyDescent="0.3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</row>
    <row r="332" spans="1:11" x14ac:dyDescent="0.3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</row>
    <row r="333" spans="1:11" x14ac:dyDescent="0.3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</row>
    <row r="334" spans="1:11" x14ac:dyDescent="0.3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</row>
    <row r="335" spans="1:11" x14ac:dyDescent="0.3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</row>
    <row r="336" spans="1:11" x14ac:dyDescent="0.3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</row>
    <row r="337" spans="1:11" x14ac:dyDescent="0.3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</row>
    <row r="338" spans="1:11" x14ac:dyDescent="0.3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</row>
    <row r="339" spans="1:11" x14ac:dyDescent="0.3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</row>
    <row r="340" spans="1:11" x14ac:dyDescent="0.3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</row>
    <row r="341" spans="1:11" x14ac:dyDescent="0.3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</row>
    <row r="342" spans="1:11" x14ac:dyDescent="0.3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</row>
    <row r="343" spans="1:11" x14ac:dyDescent="0.3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</row>
    <row r="344" spans="1:11" x14ac:dyDescent="0.3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</row>
    <row r="345" spans="1:11" x14ac:dyDescent="0.3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</row>
    <row r="346" spans="1:11" x14ac:dyDescent="0.3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</row>
    <row r="347" spans="1:11" x14ac:dyDescent="0.3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</row>
    <row r="348" spans="1:11" x14ac:dyDescent="0.3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</row>
    <row r="349" spans="1:11" x14ac:dyDescent="0.3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</row>
    <row r="350" spans="1:11" x14ac:dyDescent="0.3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</row>
    <row r="351" spans="1:11" x14ac:dyDescent="0.3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</row>
    <row r="352" spans="1:11" x14ac:dyDescent="0.3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</row>
    <row r="353" spans="1:11" x14ac:dyDescent="0.3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</row>
    <row r="354" spans="1:11" x14ac:dyDescent="0.3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</row>
    <row r="355" spans="1:11" x14ac:dyDescent="0.3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</row>
    <row r="356" spans="1:11" x14ac:dyDescent="0.3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</row>
    <row r="357" spans="1:11" x14ac:dyDescent="0.3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</row>
    <row r="358" spans="1:11" x14ac:dyDescent="0.3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</row>
    <row r="359" spans="1:11" x14ac:dyDescent="0.3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</row>
    <row r="360" spans="1:11" x14ac:dyDescent="0.3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</row>
    <row r="361" spans="1:11" x14ac:dyDescent="0.3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</row>
    <row r="362" spans="1:11" x14ac:dyDescent="0.3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</row>
    <row r="363" spans="1:11" x14ac:dyDescent="0.3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</row>
    <row r="364" spans="1:11" x14ac:dyDescent="0.3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</row>
    <row r="365" spans="1:11" x14ac:dyDescent="0.3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</row>
    <row r="366" spans="1:11" x14ac:dyDescent="0.3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</row>
    <row r="367" spans="1:11" x14ac:dyDescent="0.3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</row>
    <row r="368" spans="1:11" x14ac:dyDescent="0.3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</row>
    <row r="369" spans="1:11" x14ac:dyDescent="0.3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</row>
    <row r="370" spans="1:11" x14ac:dyDescent="0.3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</row>
    <row r="371" spans="1:11" x14ac:dyDescent="0.3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</row>
    <row r="372" spans="1:11" x14ac:dyDescent="0.3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</row>
    <row r="373" spans="1:11" x14ac:dyDescent="0.3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</row>
    <row r="374" spans="1:11" x14ac:dyDescent="0.3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</row>
    <row r="375" spans="1:11" x14ac:dyDescent="0.3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</row>
    <row r="376" spans="1:11" x14ac:dyDescent="0.3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</row>
    <row r="377" spans="1:11" x14ac:dyDescent="0.3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</row>
    <row r="378" spans="1:11" x14ac:dyDescent="0.3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</row>
    <row r="379" spans="1:11" x14ac:dyDescent="0.3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</row>
    <row r="380" spans="1:11" x14ac:dyDescent="0.3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</row>
    <row r="381" spans="1:11" x14ac:dyDescent="0.3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</row>
    <row r="382" spans="1:11" x14ac:dyDescent="0.3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</row>
    <row r="383" spans="1:11" x14ac:dyDescent="0.3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</row>
    <row r="384" spans="1:11" x14ac:dyDescent="0.3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</row>
    <row r="385" spans="1:11" x14ac:dyDescent="0.3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</row>
    <row r="386" spans="1:11" x14ac:dyDescent="0.3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</row>
    <row r="387" spans="1:11" x14ac:dyDescent="0.3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</row>
    <row r="388" spans="1:11" x14ac:dyDescent="0.3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</row>
    <row r="389" spans="1:11" x14ac:dyDescent="0.3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</row>
    <row r="390" spans="1:11" x14ac:dyDescent="0.3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</row>
    <row r="391" spans="1:11" x14ac:dyDescent="0.3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</row>
    <row r="392" spans="1:11" x14ac:dyDescent="0.3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</row>
    <row r="393" spans="1:11" x14ac:dyDescent="0.3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</row>
    <row r="394" spans="1:11" x14ac:dyDescent="0.3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</row>
    <row r="395" spans="1:11" x14ac:dyDescent="0.3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</row>
    <row r="396" spans="1:11" x14ac:dyDescent="0.3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</row>
    <row r="397" spans="1:11" x14ac:dyDescent="0.3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</row>
    <row r="398" spans="1:11" x14ac:dyDescent="0.3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</row>
    <row r="399" spans="1:11" x14ac:dyDescent="0.3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</row>
    <row r="400" spans="1:11" x14ac:dyDescent="0.3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</row>
    <row r="401" spans="1:11" x14ac:dyDescent="0.3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</row>
    <row r="402" spans="1:11" x14ac:dyDescent="0.3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</row>
    <row r="403" spans="1:11" x14ac:dyDescent="0.3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</row>
    <row r="404" spans="1:11" x14ac:dyDescent="0.3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</row>
    <row r="405" spans="1:11" x14ac:dyDescent="0.3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</row>
    <row r="406" spans="1:11" x14ac:dyDescent="0.3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</row>
    <row r="407" spans="1:11" x14ac:dyDescent="0.3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</row>
    <row r="408" spans="1:11" x14ac:dyDescent="0.3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</row>
    <row r="409" spans="1:11" x14ac:dyDescent="0.3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</row>
    <row r="410" spans="1:11" x14ac:dyDescent="0.3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</row>
    <row r="411" spans="1:11" x14ac:dyDescent="0.3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</row>
    <row r="412" spans="1:11" x14ac:dyDescent="0.3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</row>
    <row r="413" spans="1:11" x14ac:dyDescent="0.3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</row>
    <row r="414" spans="1:11" x14ac:dyDescent="0.3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</row>
    <row r="415" spans="1:11" x14ac:dyDescent="0.3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</row>
    <row r="416" spans="1:11" x14ac:dyDescent="0.3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</row>
    <row r="417" spans="1:11" x14ac:dyDescent="0.3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</row>
    <row r="418" spans="1:11" x14ac:dyDescent="0.3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</row>
    <row r="419" spans="1:11" x14ac:dyDescent="0.3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</row>
    <row r="420" spans="1:11" x14ac:dyDescent="0.3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</row>
    <row r="421" spans="1:11" x14ac:dyDescent="0.3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</row>
    <row r="422" spans="1:11" x14ac:dyDescent="0.3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</row>
    <row r="423" spans="1:11" x14ac:dyDescent="0.3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</row>
    <row r="424" spans="1:11" x14ac:dyDescent="0.3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</row>
    <row r="425" spans="1:11" x14ac:dyDescent="0.3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</row>
    <row r="426" spans="1:11" x14ac:dyDescent="0.3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</row>
    <row r="427" spans="1:11" x14ac:dyDescent="0.3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</row>
    <row r="428" spans="1:11" x14ac:dyDescent="0.3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</row>
    <row r="429" spans="1:11" x14ac:dyDescent="0.3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</row>
    <row r="430" spans="1:11" x14ac:dyDescent="0.3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</row>
    <row r="431" spans="1:11" x14ac:dyDescent="0.3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</row>
    <row r="432" spans="1:11" x14ac:dyDescent="0.3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 x14ac:dyDescent="0.3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 x14ac:dyDescent="0.3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</row>
    <row r="435" spans="1:11" x14ac:dyDescent="0.3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</row>
    <row r="436" spans="1:11" x14ac:dyDescent="0.3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</row>
    <row r="437" spans="1:11" x14ac:dyDescent="0.3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</row>
    <row r="438" spans="1:11" x14ac:dyDescent="0.3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</row>
    <row r="439" spans="1:11" x14ac:dyDescent="0.3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</row>
    <row r="440" spans="1:11" x14ac:dyDescent="0.3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</row>
    <row r="441" spans="1:11" x14ac:dyDescent="0.3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</row>
    <row r="442" spans="1:11" x14ac:dyDescent="0.3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</row>
    <row r="443" spans="1:11" x14ac:dyDescent="0.3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</row>
    <row r="444" spans="1:11" x14ac:dyDescent="0.3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</row>
    <row r="445" spans="1:11" x14ac:dyDescent="0.3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</row>
    <row r="446" spans="1:11" x14ac:dyDescent="0.3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</row>
    <row r="447" spans="1:11" x14ac:dyDescent="0.3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</row>
    <row r="448" spans="1:11" x14ac:dyDescent="0.3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</row>
    <row r="449" spans="1:11" x14ac:dyDescent="0.3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</row>
    <row r="450" spans="1:11" x14ac:dyDescent="0.3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</row>
    <row r="451" spans="1:11" x14ac:dyDescent="0.3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</row>
    <row r="452" spans="1:11" x14ac:dyDescent="0.3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</row>
    <row r="453" spans="1:11" x14ac:dyDescent="0.3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</row>
    <row r="454" spans="1:11" x14ac:dyDescent="0.3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</row>
    <row r="455" spans="1:11" x14ac:dyDescent="0.3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</row>
    <row r="456" spans="1:11" x14ac:dyDescent="0.3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</row>
    <row r="457" spans="1:11" x14ac:dyDescent="0.3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</row>
    <row r="458" spans="1:11" x14ac:dyDescent="0.3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 x14ac:dyDescent="0.3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 x14ac:dyDescent="0.3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 x14ac:dyDescent="0.3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 x14ac:dyDescent="0.3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</row>
    <row r="463" spans="1:11" x14ac:dyDescent="0.3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</row>
    <row r="464" spans="1:11" x14ac:dyDescent="0.3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</row>
    <row r="465" spans="1:11" x14ac:dyDescent="0.3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</row>
    <row r="466" spans="1:11" x14ac:dyDescent="0.3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 x14ac:dyDescent="0.3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 x14ac:dyDescent="0.3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 x14ac:dyDescent="0.3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 x14ac:dyDescent="0.3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</row>
    <row r="471" spans="1:11" x14ac:dyDescent="0.3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</row>
    <row r="472" spans="1:11" x14ac:dyDescent="0.3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</row>
    <row r="473" spans="1:11" x14ac:dyDescent="0.3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</row>
    <row r="474" spans="1:11" x14ac:dyDescent="0.3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</row>
    <row r="475" spans="1:11" x14ac:dyDescent="0.3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</row>
    <row r="476" spans="1:11" x14ac:dyDescent="0.3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</row>
    <row r="477" spans="1:11" x14ac:dyDescent="0.3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</row>
    <row r="478" spans="1:11" x14ac:dyDescent="0.3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</row>
    <row r="479" spans="1:11" x14ac:dyDescent="0.3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</row>
    <row r="480" spans="1:11" x14ac:dyDescent="0.3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</row>
    <row r="481" spans="1:11" x14ac:dyDescent="0.3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</row>
    <row r="482" spans="1:11" x14ac:dyDescent="0.3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</row>
    <row r="483" spans="1:11" x14ac:dyDescent="0.3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</row>
    <row r="484" spans="1:11" x14ac:dyDescent="0.3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</row>
    <row r="485" spans="1:11" x14ac:dyDescent="0.3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</row>
    <row r="486" spans="1:11" x14ac:dyDescent="0.3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</row>
    <row r="487" spans="1:11" x14ac:dyDescent="0.3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</row>
    <row r="488" spans="1:11" x14ac:dyDescent="0.3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</row>
    <row r="489" spans="1:11" x14ac:dyDescent="0.3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</row>
    <row r="490" spans="1:11" x14ac:dyDescent="0.3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 x14ac:dyDescent="0.3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 x14ac:dyDescent="0.3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 x14ac:dyDescent="0.3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 x14ac:dyDescent="0.3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 x14ac:dyDescent="0.3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 x14ac:dyDescent="0.3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 x14ac:dyDescent="0.3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 x14ac:dyDescent="0.3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 x14ac:dyDescent="0.3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 x14ac:dyDescent="0.3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 x14ac:dyDescent="0.3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 x14ac:dyDescent="0.3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</row>
    <row r="503" spans="1:11" x14ac:dyDescent="0.3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</row>
    <row r="504" spans="1:11" x14ac:dyDescent="0.3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</row>
    <row r="505" spans="1:11" x14ac:dyDescent="0.3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</row>
    <row r="506" spans="1:11" x14ac:dyDescent="0.3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</row>
    <row r="507" spans="1:11" x14ac:dyDescent="0.3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</row>
    <row r="508" spans="1:11" x14ac:dyDescent="0.3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</row>
    <row r="509" spans="1:11" x14ac:dyDescent="0.3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</row>
    <row r="510" spans="1:11" x14ac:dyDescent="0.3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</row>
    <row r="511" spans="1:11" x14ac:dyDescent="0.3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</row>
    <row r="512" spans="1:11" x14ac:dyDescent="0.3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</row>
    <row r="513" spans="1:11" x14ac:dyDescent="0.3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</row>
    <row r="514" spans="1:11" x14ac:dyDescent="0.3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 x14ac:dyDescent="0.3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 x14ac:dyDescent="0.3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 x14ac:dyDescent="0.3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 x14ac:dyDescent="0.3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</row>
    <row r="519" spans="1:11" x14ac:dyDescent="0.3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</row>
    <row r="520" spans="1:11" x14ac:dyDescent="0.3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</row>
    <row r="521" spans="1:11" x14ac:dyDescent="0.3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</row>
    <row r="522" spans="1:11" x14ac:dyDescent="0.3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 x14ac:dyDescent="0.3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 x14ac:dyDescent="0.3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 x14ac:dyDescent="0.3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 x14ac:dyDescent="0.3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</row>
    <row r="527" spans="1:11" x14ac:dyDescent="0.3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</row>
    <row r="528" spans="1:11" x14ac:dyDescent="0.3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</row>
    <row r="529" spans="1:11" x14ac:dyDescent="0.3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</row>
    <row r="530" spans="1:11" x14ac:dyDescent="0.3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 x14ac:dyDescent="0.3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 x14ac:dyDescent="0.3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 x14ac:dyDescent="0.3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 x14ac:dyDescent="0.3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</row>
    <row r="535" spans="1:11" x14ac:dyDescent="0.3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</row>
    <row r="536" spans="1:11" x14ac:dyDescent="0.3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</row>
    <row r="537" spans="1:11" x14ac:dyDescent="0.3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</row>
    <row r="538" spans="1:11" x14ac:dyDescent="0.3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</row>
    <row r="539" spans="1:11" x14ac:dyDescent="0.3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</row>
    <row r="540" spans="1:11" x14ac:dyDescent="0.3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</row>
    <row r="541" spans="1:11" x14ac:dyDescent="0.3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</row>
    <row r="542" spans="1:11" x14ac:dyDescent="0.3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</row>
    <row r="543" spans="1:11" x14ac:dyDescent="0.3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</row>
    <row r="544" spans="1:11" x14ac:dyDescent="0.3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</row>
    <row r="545" spans="1:11" x14ac:dyDescent="0.3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</row>
    <row r="546" spans="1:11" x14ac:dyDescent="0.3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</row>
    <row r="547" spans="1:11" x14ac:dyDescent="0.3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</row>
    <row r="548" spans="1:11" x14ac:dyDescent="0.3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</row>
    <row r="549" spans="1:11" x14ac:dyDescent="0.3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</row>
    <row r="550" spans="1:11" x14ac:dyDescent="0.3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</row>
    <row r="551" spans="1:11" x14ac:dyDescent="0.3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</row>
    <row r="552" spans="1:11" x14ac:dyDescent="0.3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</row>
    <row r="553" spans="1:11" x14ac:dyDescent="0.3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</row>
    <row r="554" spans="1:11" x14ac:dyDescent="0.3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</row>
    <row r="555" spans="1:11" x14ac:dyDescent="0.3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</row>
    <row r="556" spans="1:11" x14ac:dyDescent="0.3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</row>
    <row r="557" spans="1:11" x14ac:dyDescent="0.3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</row>
    <row r="558" spans="1:11" x14ac:dyDescent="0.3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</row>
    <row r="559" spans="1:11" x14ac:dyDescent="0.3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</row>
    <row r="560" spans="1:11" x14ac:dyDescent="0.3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</row>
    <row r="561" spans="1:11" x14ac:dyDescent="0.3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</row>
    <row r="562" spans="1:11" x14ac:dyDescent="0.3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</row>
    <row r="563" spans="1:11" x14ac:dyDescent="0.3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</row>
    <row r="564" spans="1:11" x14ac:dyDescent="0.3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</row>
    <row r="565" spans="1:11" x14ac:dyDescent="0.3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</row>
    <row r="566" spans="1:11" x14ac:dyDescent="0.3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</row>
    <row r="567" spans="1:11" x14ac:dyDescent="0.3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</row>
    <row r="568" spans="1:11" x14ac:dyDescent="0.3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</row>
    <row r="569" spans="1:11" x14ac:dyDescent="0.3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</row>
    <row r="570" spans="1:11" x14ac:dyDescent="0.3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</row>
    <row r="571" spans="1:11" x14ac:dyDescent="0.3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</row>
    <row r="572" spans="1:11" x14ac:dyDescent="0.3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</row>
    <row r="573" spans="1:11" x14ac:dyDescent="0.3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</row>
    <row r="574" spans="1:11" x14ac:dyDescent="0.3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</row>
    <row r="575" spans="1:11" x14ac:dyDescent="0.3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</row>
    <row r="576" spans="1:11" x14ac:dyDescent="0.3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</row>
    <row r="577" spans="1:11" x14ac:dyDescent="0.3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</row>
    <row r="578" spans="1:11" x14ac:dyDescent="0.3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</row>
    <row r="579" spans="1:11" x14ac:dyDescent="0.3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</row>
    <row r="580" spans="1:11" x14ac:dyDescent="0.3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</row>
    <row r="581" spans="1:11" x14ac:dyDescent="0.3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</row>
    <row r="582" spans="1:11" x14ac:dyDescent="0.3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 x14ac:dyDescent="0.3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 x14ac:dyDescent="0.3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 x14ac:dyDescent="0.3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 x14ac:dyDescent="0.3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 x14ac:dyDescent="0.3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 x14ac:dyDescent="0.3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 x14ac:dyDescent="0.3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 x14ac:dyDescent="0.3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</row>
    <row r="591" spans="1:11" x14ac:dyDescent="0.3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</row>
    <row r="592" spans="1:11" x14ac:dyDescent="0.3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</row>
    <row r="593" spans="1:11" x14ac:dyDescent="0.3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</row>
    <row r="594" spans="1:11" x14ac:dyDescent="0.3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</row>
    <row r="595" spans="1:11" x14ac:dyDescent="0.3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</row>
    <row r="596" spans="1:11" x14ac:dyDescent="0.3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</row>
    <row r="597" spans="1:11" x14ac:dyDescent="0.3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</row>
    <row r="598" spans="1:11" x14ac:dyDescent="0.3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</row>
    <row r="599" spans="1:11" x14ac:dyDescent="0.3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</row>
    <row r="600" spans="1:11" x14ac:dyDescent="0.3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</row>
    <row r="601" spans="1:11" x14ac:dyDescent="0.3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</row>
    <row r="602" spans="1:11" x14ac:dyDescent="0.3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</row>
    <row r="603" spans="1:11" x14ac:dyDescent="0.3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</row>
    <row r="604" spans="1:11" x14ac:dyDescent="0.3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</row>
    <row r="605" spans="1:11" x14ac:dyDescent="0.3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</row>
    <row r="606" spans="1:11" x14ac:dyDescent="0.3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</row>
    <row r="607" spans="1:11" x14ac:dyDescent="0.3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</row>
    <row r="608" spans="1:11" x14ac:dyDescent="0.3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</row>
    <row r="609" spans="1:11" x14ac:dyDescent="0.3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</row>
    <row r="610" spans="1:11" x14ac:dyDescent="0.3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</row>
    <row r="611" spans="1:11" x14ac:dyDescent="0.3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</row>
    <row r="612" spans="1:11" x14ac:dyDescent="0.3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</row>
    <row r="613" spans="1:11" x14ac:dyDescent="0.3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</row>
    <row r="614" spans="1:11" x14ac:dyDescent="0.3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 x14ac:dyDescent="0.3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</row>
    <row r="616" spans="1:11" x14ac:dyDescent="0.3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 x14ac:dyDescent="0.3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 x14ac:dyDescent="0.3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 x14ac:dyDescent="0.3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</row>
    <row r="620" spans="1:11" x14ac:dyDescent="0.3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 x14ac:dyDescent="0.3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 x14ac:dyDescent="0.3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</row>
    <row r="623" spans="1:11" x14ac:dyDescent="0.3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</row>
    <row r="624" spans="1:11" x14ac:dyDescent="0.3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</row>
    <row r="625" spans="1:11" x14ac:dyDescent="0.3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</row>
    <row r="626" spans="1:11" x14ac:dyDescent="0.3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</row>
    <row r="627" spans="1:11" x14ac:dyDescent="0.3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</row>
    <row r="628" spans="1:11" x14ac:dyDescent="0.3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</row>
    <row r="629" spans="1:11" x14ac:dyDescent="0.3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</row>
    <row r="630" spans="1:11" x14ac:dyDescent="0.3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 x14ac:dyDescent="0.3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 x14ac:dyDescent="0.3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 x14ac:dyDescent="0.3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 x14ac:dyDescent="0.3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 x14ac:dyDescent="0.3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 x14ac:dyDescent="0.3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 x14ac:dyDescent="0.3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 x14ac:dyDescent="0.3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</row>
    <row r="639" spans="1:11" x14ac:dyDescent="0.3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</row>
    <row r="640" spans="1:11" x14ac:dyDescent="0.3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</row>
    <row r="641" spans="1:11" x14ac:dyDescent="0.3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</row>
    <row r="642" spans="1:11" x14ac:dyDescent="0.3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</row>
    <row r="643" spans="1:11" x14ac:dyDescent="0.3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</row>
    <row r="644" spans="1:11" x14ac:dyDescent="0.3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</row>
    <row r="645" spans="1:11" x14ac:dyDescent="0.3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</row>
    <row r="646" spans="1:11" x14ac:dyDescent="0.3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</row>
    <row r="647" spans="1:11" x14ac:dyDescent="0.3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</row>
    <row r="648" spans="1:11" x14ac:dyDescent="0.3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</row>
    <row r="649" spans="1:11" x14ac:dyDescent="0.3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</row>
    <row r="650" spans="1:11" x14ac:dyDescent="0.3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</row>
    <row r="651" spans="1:11" x14ac:dyDescent="0.3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</row>
    <row r="652" spans="1:11" x14ac:dyDescent="0.3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</row>
    <row r="653" spans="1:11" x14ac:dyDescent="0.3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</row>
    <row r="654" spans="1:11" x14ac:dyDescent="0.3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 x14ac:dyDescent="0.3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 x14ac:dyDescent="0.3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 x14ac:dyDescent="0.3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 x14ac:dyDescent="0.3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</row>
    <row r="659" spans="1:11" x14ac:dyDescent="0.3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</row>
    <row r="660" spans="1:11" x14ac:dyDescent="0.3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</row>
    <row r="661" spans="1:11" x14ac:dyDescent="0.3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</row>
    <row r="662" spans="1:11" x14ac:dyDescent="0.3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</row>
    <row r="663" spans="1:11" x14ac:dyDescent="0.3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</row>
    <row r="664" spans="1:11" x14ac:dyDescent="0.3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</row>
    <row r="665" spans="1:11" x14ac:dyDescent="0.3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</row>
    <row r="666" spans="1:11" x14ac:dyDescent="0.3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 x14ac:dyDescent="0.3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 x14ac:dyDescent="0.3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 x14ac:dyDescent="0.3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 x14ac:dyDescent="0.3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 x14ac:dyDescent="0.3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 x14ac:dyDescent="0.3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 x14ac:dyDescent="0.3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 x14ac:dyDescent="0.3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 x14ac:dyDescent="0.3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 x14ac:dyDescent="0.3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 x14ac:dyDescent="0.3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 x14ac:dyDescent="0.3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</row>
    <row r="679" spans="1:11" x14ac:dyDescent="0.3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</row>
    <row r="680" spans="1:11" x14ac:dyDescent="0.3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</row>
    <row r="681" spans="1:11" x14ac:dyDescent="0.3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</row>
    <row r="682" spans="1:11" x14ac:dyDescent="0.3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 x14ac:dyDescent="0.3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</row>
    <row r="684" spans="1:11" x14ac:dyDescent="0.3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 x14ac:dyDescent="0.3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 x14ac:dyDescent="0.3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 x14ac:dyDescent="0.3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 x14ac:dyDescent="0.3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 x14ac:dyDescent="0.3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 x14ac:dyDescent="0.3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</row>
    <row r="691" spans="1:11" x14ac:dyDescent="0.3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</row>
    <row r="692" spans="1:11" x14ac:dyDescent="0.3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</row>
    <row r="693" spans="1:11" x14ac:dyDescent="0.3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</row>
    <row r="694" spans="1:11" x14ac:dyDescent="0.3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 x14ac:dyDescent="0.3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 x14ac:dyDescent="0.3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 x14ac:dyDescent="0.3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 x14ac:dyDescent="0.3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 x14ac:dyDescent="0.3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 x14ac:dyDescent="0.3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 x14ac:dyDescent="0.3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 x14ac:dyDescent="0.3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 x14ac:dyDescent="0.3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 x14ac:dyDescent="0.3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 x14ac:dyDescent="0.3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 x14ac:dyDescent="0.3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 x14ac:dyDescent="0.3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 x14ac:dyDescent="0.3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 x14ac:dyDescent="0.3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 x14ac:dyDescent="0.3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 x14ac:dyDescent="0.3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 x14ac:dyDescent="0.3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 x14ac:dyDescent="0.3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 x14ac:dyDescent="0.3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</row>
    <row r="715" spans="1:11" x14ac:dyDescent="0.3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</row>
    <row r="716" spans="1:11" x14ac:dyDescent="0.3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</row>
    <row r="717" spans="1:11" x14ac:dyDescent="0.3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</row>
    <row r="718" spans="1:11" x14ac:dyDescent="0.3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 x14ac:dyDescent="0.3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 x14ac:dyDescent="0.3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 x14ac:dyDescent="0.3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 x14ac:dyDescent="0.3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</row>
    <row r="723" spans="1:11" x14ac:dyDescent="0.3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</row>
    <row r="724" spans="1:11" x14ac:dyDescent="0.3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</row>
    <row r="725" spans="1:11" x14ac:dyDescent="0.3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</row>
    <row r="726" spans="1:11" x14ac:dyDescent="0.3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</row>
    <row r="727" spans="1:11" x14ac:dyDescent="0.3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</row>
    <row r="728" spans="1:11" x14ac:dyDescent="0.3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</row>
    <row r="729" spans="1:11" x14ac:dyDescent="0.3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</row>
    <row r="730" spans="1:11" x14ac:dyDescent="0.3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</row>
    <row r="731" spans="1:11" x14ac:dyDescent="0.3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</row>
    <row r="732" spans="1:11" x14ac:dyDescent="0.3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</row>
    <row r="733" spans="1:11" x14ac:dyDescent="0.3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</row>
    <row r="734" spans="1:11" x14ac:dyDescent="0.3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</row>
    <row r="735" spans="1:11" x14ac:dyDescent="0.3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</row>
    <row r="736" spans="1:11" x14ac:dyDescent="0.3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</row>
    <row r="737" spans="1:11" x14ac:dyDescent="0.3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</row>
    <row r="738" spans="1:11" x14ac:dyDescent="0.3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</row>
    <row r="739" spans="1:11" x14ac:dyDescent="0.3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</row>
    <row r="740" spans="1:11" x14ac:dyDescent="0.3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</row>
    <row r="741" spans="1:11" x14ac:dyDescent="0.3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</row>
    <row r="742" spans="1:11" x14ac:dyDescent="0.3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</row>
    <row r="743" spans="1:11" x14ac:dyDescent="0.3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</row>
    <row r="744" spans="1:11" x14ac:dyDescent="0.3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</row>
    <row r="745" spans="1:11" x14ac:dyDescent="0.3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</row>
    <row r="746" spans="1:11" x14ac:dyDescent="0.3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 x14ac:dyDescent="0.3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 x14ac:dyDescent="0.3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 x14ac:dyDescent="0.3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 x14ac:dyDescent="0.3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x14ac:dyDescent="0.3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x14ac:dyDescent="0.3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x14ac:dyDescent="0.3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x14ac:dyDescent="0.3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 x14ac:dyDescent="0.3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 x14ac:dyDescent="0.3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 x14ac:dyDescent="0.3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 x14ac:dyDescent="0.3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 x14ac:dyDescent="0.3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 x14ac:dyDescent="0.3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 x14ac:dyDescent="0.3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 x14ac:dyDescent="0.3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 x14ac:dyDescent="0.3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 x14ac:dyDescent="0.3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 x14ac:dyDescent="0.3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 x14ac:dyDescent="0.3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 x14ac:dyDescent="0.3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 x14ac:dyDescent="0.3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 x14ac:dyDescent="0.3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</row>
    <row r="770" spans="1:11" x14ac:dyDescent="0.3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</row>
    <row r="771" spans="1:11" x14ac:dyDescent="0.3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</row>
    <row r="772" spans="1:11" x14ac:dyDescent="0.3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</row>
    <row r="773" spans="1:11" x14ac:dyDescent="0.3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 x14ac:dyDescent="0.3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 x14ac:dyDescent="0.3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 x14ac:dyDescent="0.3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 x14ac:dyDescent="0.3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 x14ac:dyDescent="0.3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</row>
    <row r="779" spans="1:11" x14ac:dyDescent="0.3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 x14ac:dyDescent="0.3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 x14ac:dyDescent="0.3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 x14ac:dyDescent="0.3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 x14ac:dyDescent="0.3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 x14ac:dyDescent="0.3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 x14ac:dyDescent="0.3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</row>
    <row r="786" spans="1:11" x14ac:dyDescent="0.3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</row>
    <row r="787" spans="1:11" x14ac:dyDescent="0.3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</row>
    <row r="788" spans="1:11" x14ac:dyDescent="0.3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</row>
    <row r="789" spans="1:11" x14ac:dyDescent="0.3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 x14ac:dyDescent="0.3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 x14ac:dyDescent="0.3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 x14ac:dyDescent="0.3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 x14ac:dyDescent="0.3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</row>
    <row r="794" spans="1:11" x14ac:dyDescent="0.3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</row>
    <row r="795" spans="1:11" x14ac:dyDescent="0.3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</row>
    <row r="796" spans="1:11" x14ac:dyDescent="0.3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</row>
    <row r="797" spans="1:11" x14ac:dyDescent="0.3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</row>
    <row r="798" spans="1:11" x14ac:dyDescent="0.3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</row>
    <row r="799" spans="1:11" x14ac:dyDescent="0.3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</row>
    <row r="800" spans="1:11" x14ac:dyDescent="0.3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</row>
    <row r="801" spans="1:11" x14ac:dyDescent="0.3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</row>
    <row r="802" spans="1:11" x14ac:dyDescent="0.3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</row>
    <row r="803" spans="1:11" x14ac:dyDescent="0.3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</row>
    <row r="804" spans="1:11" x14ac:dyDescent="0.3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</row>
    <row r="805" spans="1:11" x14ac:dyDescent="0.3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</row>
    <row r="806" spans="1:11" x14ac:dyDescent="0.3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</row>
    <row r="807" spans="1:11" x14ac:dyDescent="0.3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</row>
    <row r="808" spans="1:11" x14ac:dyDescent="0.3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</row>
    <row r="809" spans="1:11" x14ac:dyDescent="0.3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</row>
    <row r="810" spans="1:11" x14ac:dyDescent="0.3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</row>
    <row r="811" spans="1:11" x14ac:dyDescent="0.3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</row>
    <row r="812" spans="1:11" x14ac:dyDescent="0.3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</row>
    <row r="813" spans="1:11" x14ac:dyDescent="0.3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 x14ac:dyDescent="0.3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 x14ac:dyDescent="0.3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 x14ac:dyDescent="0.3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 x14ac:dyDescent="0.3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 x14ac:dyDescent="0.3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 x14ac:dyDescent="0.3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 x14ac:dyDescent="0.3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 x14ac:dyDescent="0.3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</row>
    <row r="822" spans="1:11" x14ac:dyDescent="0.3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</row>
    <row r="823" spans="1:11" x14ac:dyDescent="0.3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</row>
    <row r="824" spans="1:11" x14ac:dyDescent="0.3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</row>
    <row r="825" spans="1:11" x14ac:dyDescent="0.3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 x14ac:dyDescent="0.3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 x14ac:dyDescent="0.3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 x14ac:dyDescent="0.3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 x14ac:dyDescent="0.3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</row>
    <row r="830" spans="1:11" x14ac:dyDescent="0.3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</row>
    <row r="831" spans="1:11" x14ac:dyDescent="0.3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</row>
    <row r="832" spans="1:11" x14ac:dyDescent="0.3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</row>
    <row r="833" spans="1:11" x14ac:dyDescent="0.3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</row>
    <row r="834" spans="1:11" x14ac:dyDescent="0.3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</row>
    <row r="835" spans="1:11" x14ac:dyDescent="0.3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</row>
    <row r="836" spans="1:11" x14ac:dyDescent="0.3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</row>
    <row r="837" spans="1:11" x14ac:dyDescent="0.3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</row>
    <row r="838" spans="1:11" x14ac:dyDescent="0.3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</row>
    <row r="839" spans="1:11" x14ac:dyDescent="0.3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</row>
    <row r="840" spans="1:11" x14ac:dyDescent="0.3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</row>
    <row r="841" spans="1:11" x14ac:dyDescent="0.3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 x14ac:dyDescent="0.3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 x14ac:dyDescent="0.3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 x14ac:dyDescent="0.3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 x14ac:dyDescent="0.3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</row>
    <row r="846" spans="1:11" x14ac:dyDescent="0.3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</row>
    <row r="847" spans="1:11" x14ac:dyDescent="0.3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</row>
    <row r="848" spans="1:11" x14ac:dyDescent="0.3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</row>
    <row r="849" spans="1:11" x14ac:dyDescent="0.3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 x14ac:dyDescent="0.3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 x14ac:dyDescent="0.3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 x14ac:dyDescent="0.3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 x14ac:dyDescent="0.3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</row>
    <row r="854" spans="1:11" x14ac:dyDescent="0.3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</row>
    <row r="855" spans="1:11" x14ac:dyDescent="0.3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</row>
    <row r="856" spans="1:11" x14ac:dyDescent="0.3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</row>
    <row r="857" spans="1:11" x14ac:dyDescent="0.3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</row>
    <row r="858" spans="1:11" x14ac:dyDescent="0.3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</row>
    <row r="859" spans="1:11" x14ac:dyDescent="0.3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</row>
    <row r="860" spans="1:11" x14ac:dyDescent="0.3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</row>
    <row r="861" spans="1:11" x14ac:dyDescent="0.3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 x14ac:dyDescent="0.3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 x14ac:dyDescent="0.3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 x14ac:dyDescent="0.3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 x14ac:dyDescent="0.3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 x14ac:dyDescent="0.3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 x14ac:dyDescent="0.3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 x14ac:dyDescent="0.3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 x14ac:dyDescent="0.3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</row>
    <row r="870" spans="1:11" x14ac:dyDescent="0.3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</row>
    <row r="871" spans="1:11" x14ac:dyDescent="0.3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</row>
    <row r="872" spans="1:11" x14ac:dyDescent="0.3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</row>
    <row r="873" spans="1:11" x14ac:dyDescent="0.3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</row>
    <row r="874" spans="1:11" x14ac:dyDescent="0.3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</row>
    <row r="875" spans="1:11" x14ac:dyDescent="0.3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</row>
    <row r="876" spans="1:11" x14ac:dyDescent="0.3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</row>
    <row r="877" spans="1:11" x14ac:dyDescent="0.3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</row>
    <row r="878" spans="1:11" x14ac:dyDescent="0.3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</row>
    <row r="879" spans="1:11" x14ac:dyDescent="0.3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</row>
    <row r="880" spans="1:11" x14ac:dyDescent="0.3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</row>
    <row r="881" spans="1:11" x14ac:dyDescent="0.3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 x14ac:dyDescent="0.3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 x14ac:dyDescent="0.3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 x14ac:dyDescent="0.3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 x14ac:dyDescent="0.3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</row>
    <row r="886" spans="1:11" x14ac:dyDescent="0.3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</row>
    <row r="887" spans="1:11" x14ac:dyDescent="0.3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</row>
    <row r="888" spans="1:11" x14ac:dyDescent="0.3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</row>
    <row r="889" spans="1:11" x14ac:dyDescent="0.3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 x14ac:dyDescent="0.3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 x14ac:dyDescent="0.3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 x14ac:dyDescent="0.3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 x14ac:dyDescent="0.3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 x14ac:dyDescent="0.3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 x14ac:dyDescent="0.3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 x14ac:dyDescent="0.3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 x14ac:dyDescent="0.3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</row>
    <row r="898" spans="1:11" x14ac:dyDescent="0.3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</row>
    <row r="899" spans="1:11" x14ac:dyDescent="0.3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</row>
    <row r="900" spans="1:11" x14ac:dyDescent="0.3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</row>
    <row r="901" spans="1:11" x14ac:dyDescent="0.3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</row>
    <row r="902" spans="1:11" x14ac:dyDescent="0.3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</row>
    <row r="903" spans="1:11" x14ac:dyDescent="0.3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</row>
    <row r="904" spans="1:11" x14ac:dyDescent="0.3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</row>
    <row r="905" spans="1:11" x14ac:dyDescent="0.3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</row>
    <row r="906" spans="1:11" x14ac:dyDescent="0.3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</row>
    <row r="907" spans="1:11" x14ac:dyDescent="0.3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</row>
    <row r="908" spans="1:11" x14ac:dyDescent="0.3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</row>
    <row r="909" spans="1:11" x14ac:dyDescent="0.3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</row>
    <row r="910" spans="1:11" x14ac:dyDescent="0.3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</row>
    <row r="911" spans="1:11" x14ac:dyDescent="0.3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</row>
    <row r="912" spans="1:11" x14ac:dyDescent="0.3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</row>
    <row r="913" spans="1:11" x14ac:dyDescent="0.3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 x14ac:dyDescent="0.3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 x14ac:dyDescent="0.3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 x14ac:dyDescent="0.3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 x14ac:dyDescent="0.3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</row>
    <row r="918" spans="1:11" x14ac:dyDescent="0.3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</row>
    <row r="919" spans="1:11" x14ac:dyDescent="0.3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</row>
    <row r="920" spans="1:11" x14ac:dyDescent="0.3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</row>
    <row r="921" spans="1:11" x14ac:dyDescent="0.3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 x14ac:dyDescent="0.3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 x14ac:dyDescent="0.3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 x14ac:dyDescent="0.3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 x14ac:dyDescent="0.3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</row>
    <row r="926" spans="1:11" x14ac:dyDescent="0.3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</row>
    <row r="927" spans="1:11" x14ac:dyDescent="0.3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</row>
    <row r="928" spans="1:11" x14ac:dyDescent="0.3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</row>
    <row r="929" spans="1:11" x14ac:dyDescent="0.3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</row>
    <row r="930" spans="1:11" x14ac:dyDescent="0.3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</row>
    <row r="931" spans="1:11" x14ac:dyDescent="0.3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</row>
    <row r="932" spans="1:11" x14ac:dyDescent="0.3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</row>
    <row r="933" spans="1:11" x14ac:dyDescent="0.3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 x14ac:dyDescent="0.3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 x14ac:dyDescent="0.3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 x14ac:dyDescent="0.3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 x14ac:dyDescent="0.3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</row>
    <row r="938" spans="1:11" x14ac:dyDescent="0.3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</row>
    <row r="939" spans="1:11" x14ac:dyDescent="0.3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</row>
    <row r="940" spans="1:11" x14ac:dyDescent="0.3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</row>
    <row r="941" spans="1:11" x14ac:dyDescent="0.3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</row>
    <row r="942" spans="1:11" x14ac:dyDescent="0.3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</row>
    <row r="943" spans="1:11" x14ac:dyDescent="0.3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</row>
    <row r="944" spans="1:11" x14ac:dyDescent="0.3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</row>
    <row r="945" spans="1:11" x14ac:dyDescent="0.3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 x14ac:dyDescent="0.3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 x14ac:dyDescent="0.3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 x14ac:dyDescent="0.3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 x14ac:dyDescent="0.3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</row>
    <row r="950" spans="1:11" x14ac:dyDescent="0.3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</row>
    <row r="951" spans="1:11" x14ac:dyDescent="0.3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</row>
    <row r="952" spans="1:11" x14ac:dyDescent="0.3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</row>
    <row r="953" spans="1:11" x14ac:dyDescent="0.3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</row>
    <row r="954" spans="1:11" x14ac:dyDescent="0.3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</row>
    <row r="955" spans="1:11" x14ac:dyDescent="0.3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</row>
    <row r="956" spans="1:11" x14ac:dyDescent="0.3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</row>
    <row r="957" spans="1:11" x14ac:dyDescent="0.3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</row>
    <row r="958" spans="1:11" x14ac:dyDescent="0.3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</row>
    <row r="959" spans="1:11" x14ac:dyDescent="0.3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</row>
    <row r="960" spans="1:11" x14ac:dyDescent="0.3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</row>
    <row r="961" spans="1:11" x14ac:dyDescent="0.3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</row>
    <row r="962" spans="1:11" x14ac:dyDescent="0.3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</row>
    <row r="963" spans="1:11" x14ac:dyDescent="0.3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</row>
    <row r="964" spans="1:11" x14ac:dyDescent="0.3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</row>
    <row r="965" spans="1:11" x14ac:dyDescent="0.3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</row>
    <row r="966" spans="1:11" x14ac:dyDescent="0.3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</row>
    <row r="967" spans="1:11" x14ac:dyDescent="0.3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</row>
    <row r="968" spans="1:11" x14ac:dyDescent="0.3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</row>
    <row r="969" spans="1:11" x14ac:dyDescent="0.3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</row>
    <row r="970" spans="1:11" x14ac:dyDescent="0.3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</row>
    <row r="971" spans="1:11" x14ac:dyDescent="0.3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</row>
    <row r="972" spans="1:11" x14ac:dyDescent="0.3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</row>
    <row r="973" spans="1:11" x14ac:dyDescent="0.3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</row>
    <row r="974" spans="1:11" x14ac:dyDescent="0.3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</row>
    <row r="975" spans="1:11" x14ac:dyDescent="0.3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</row>
    <row r="976" spans="1:11" x14ac:dyDescent="0.3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</row>
    <row r="977" spans="1:11" x14ac:dyDescent="0.3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 x14ac:dyDescent="0.3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 x14ac:dyDescent="0.3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 x14ac:dyDescent="0.3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 x14ac:dyDescent="0.3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</row>
    <row r="982" spans="1:11" x14ac:dyDescent="0.3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</row>
    <row r="983" spans="1:11" x14ac:dyDescent="0.3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</row>
    <row r="984" spans="1:11" x14ac:dyDescent="0.3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</row>
    <row r="985" spans="1:11" x14ac:dyDescent="0.3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</row>
    <row r="986" spans="1:11" x14ac:dyDescent="0.3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</row>
    <row r="987" spans="1:11" x14ac:dyDescent="0.3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</row>
    <row r="988" spans="1:11" x14ac:dyDescent="0.3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</row>
    <row r="989" spans="1:11" x14ac:dyDescent="0.3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</row>
    <row r="990" spans="1:11" x14ac:dyDescent="0.3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</row>
    <row r="991" spans="1:11" x14ac:dyDescent="0.3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</row>
    <row r="992" spans="1:11" x14ac:dyDescent="0.3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</row>
    <row r="993" spans="1:11" x14ac:dyDescent="0.3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</row>
    <row r="994" spans="1:11" x14ac:dyDescent="0.3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</row>
    <row r="995" spans="1:11" x14ac:dyDescent="0.3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</row>
    <row r="996" spans="1:11" x14ac:dyDescent="0.3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</row>
    <row r="997" spans="1:11" x14ac:dyDescent="0.3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 x14ac:dyDescent="0.3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 x14ac:dyDescent="0.3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 x14ac:dyDescent="0.3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 x14ac:dyDescent="0.3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 x14ac:dyDescent="0.3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 x14ac:dyDescent="0.3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 x14ac:dyDescent="0.3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 x14ac:dyDescent="0.3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 x14ac:dyDescent="0.3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 x14ac:dyDescent="0.3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 x14ac:dyDescent="0.3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 x14ac:dyDescent="0.3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 x14ac:dyDescent="0.3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 x14ac:dyDescent="0.3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 x14ac:dyDescent="0.3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 x14ac:dyDescent="0.3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</row>
    <row r="1014" spans="1:11" x14ac:dyDescent="0.3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</row>
    <row r="1015" spans="1:11" x14ac:dyDescent="0.3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</row>
    <row r="1016" spans="1:11" x14ac:dyDescent="0.3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</row>
    <row r="1017" spans="1:11" x14ac:dyDescent="0.3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</row>
    <row r="1018" spans="1:11" x14ac:dyDescent="0.3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</row>
    <row r="1019" spans="1:11" x14ac:dyDescent="0.3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</row>
    <row r="1020" spans="1:11" x14ac:dyDescent="0.3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</row>
    <row r="1021" spans="1:11" x14ac:dyDescent="0.3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</row>
    <row r="1022" spans="1:11" x14ac:dyDescent="0.3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</row>
    <row r="1023" spans="1:11" x14ac:dyDescent="0.3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</row>
    <row r="1024" spans="1:11" x14ac:dyDescent="0.3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</row>
    <row r="1025" spans="1:11" x14ac:dyDescent="0.3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</row>
    <row r="1026" spans="1:11" x14ac:dyDescent="0.3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</row>
    <row r="1027" spans="1:11" x14ac:dyDescent="0.3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</row>
    <row r="1028" spans="1:11" x14ac:dyDescent="0.3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</row>
    <row r="1029" spans="1:11" x14ac:dyDescent="0.3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 x14ac:dyDescent="0.3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 x14ac:dyDescent="0.3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 x14ac:dyDescent="0.3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 x14ac:dyDescent="0.3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</row>
    <row r="1034" spans="1:11" x14ac:dyDescent="0.3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</row>
    <row r="1035" spans="1:11" x14ac:dyDescent="0.3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</row>
    <row r="1036" spans="1:11" x14ac:dyDescent="0.3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</row>
    <row r="1037" spans="1:11" x14ac:dyDescent="0.3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 x14ac:dyDescent="0.3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 x14ac:dyDescent="0.3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 x14ac:dyDescent="0.3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 x14ac:dyDescent="0.3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 x14ac:dyDescent="0.3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 x14ac:dyDescent="0.3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 x14ac:dyDescent="0.3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 x14ac:dyDescent="0.3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</row>
    <row r="1046" spans="1:11" x14ac:dyDescent="0.3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</row>
    <row r="1047" spans="1:11" x14ac:dyDescent="0.3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</row>
    <row r="1048" spans="1:11" x14ac:dyDescent="0.3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</row>
    <row r="1049" spans="1:11" x14ac:dyDescent="0.3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</row>
    <row r="1050" spans="1:11" x14ac:dyDescent="0.3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</row>
    <row r="1051" spans="1:11" x14ac:dyDescent="0.3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</row>
    <row r="1052" spans="1:11" x14ac:dyDescent="0.3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</row>
    <row r="1053" spans="1:11" x14ac:dyDescent="0.3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 x14ac:dyDescent="0.3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 x14ac:dyDescent="0.3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 x14ac:dyDescent="0.3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 x14ac:dyDescent="0.3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 x14ac:dyDescent="0.3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 x14ac:dyDescent="0.3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 x14ac:dyDescent="0.3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 x14ac:dyDescent="0.3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</row>
    <row r="1062" spans="1:11" x14ac:dyDescent="0.3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</row>
    <row r="1063" spans="1:11" x14ac:dyDescent="0.3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</row>
    <row r="1064" spans="1:11" x14ac:dyDescent="0.3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</row>
    <row r="1065" spans="1:11" x14ac:dyDescent="0.3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 x14ac:dyDescent="0.3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 x14ac:dyDescent="0.3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 x14ac:dyDescent="0.3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 x14ac:dyDescent="0.3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</row>
    <row r="1070" spans="1:11" x14ac:dyDescent="0.3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</row>
    <row r="1071" spans="1:11" x14ac:dyDescent="0.3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</row>
    <row r="1072" spans="1:11" x14ac:dyDescent="0.3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</row>
    <row r="1073" spans="1:11" x14ac:dyDescent="0.3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</row>
    <row r="1074" spans="1:11" x14ac:dyDescent="0.3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</row>
    <row r="1075" spans="1:11" x14ac:dyDescent="0.3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</row>
    <row r="1076" spans="1:11" x14ac:dyDescent="0.3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</row>
    <row r="1077" spans="1:11" x14ac:dyDescent="0.3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</row>
    <row r="1078" spans="1:11" x14ac:dyDescent="0.3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</row>
    <row r="1079" spans="1:11" x14ac:dyDescent="0.3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</row>
    <row r="1080" spans="1:11" x14ac:dyDescent="0.3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</row>
    <row r="1081" spans="1:11" x14ac:dyDescent="0.3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</row>
    <row r="1082" spans="1:11" x14ac:dyDescent="0.3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</row>
    <row r="1083" spans="1:11" x14ac:dyDescent="0.3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</row>
    <row r="1084" spans="1:11" x14ac:dyDescent="0.3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</row>
    <row r="1085" spans="1:11" x14ac:dyDescent="0.3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</row>
    <row r="1086" spans="1:11" x14ac:dyDescent="0.3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</row>
    <row r="1087" spans="1:11" x14ac:dyDescent="0.3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</row>
    <row r="1088" spans="1:11" x14ac:dyDescent="0.3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</row>
    <row r="1089" spans="1:11" x14ac:dyDescent="0.3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 x14ac:dyDescent="0.3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 x14ac:dyDescent="0.3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 x14ac:dyDescent="0.3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 x14ac:dyDescent="0.3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</row>
    <row r="1094" spans="1:11" x14ac:dyDescent="0.3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</row>
    <row r="1095" spans="1:11" x14ac:dyDescent="0.3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</row>
    <row r="1096" spans="1:11" x14ac:dyDescent="0.3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</row>
    <row r="1097" spans="1:11" x14ac:dyDescent="0.3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</row>
    <row r="1098" spans="1:11" x14ac:dyDescent="0.3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</row>
    <row r="1099" spans="1:11" x14ac:dyDescent="0.3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</row>
    <row r="1100" spans="1:11" x14ac:dyDescent="0.3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</row>
    <row r="1101" spans="1:11" x14ac:dyDescent="0.3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</row>
    <row r="1102" spans="1:11" x14ac:dyDescent="0.3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</row>
    <row r="1103" spans="1:11" x14ac:dyDescent="0.3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</row>
    <row r="1104" spans="1:11" x14ac:dyDescent="0.3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</row>
    <row r="1105" spans="1:11" x14ac:dyDescent="0.3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</row>
    <row r="1106" spans="1:11" x14ac:dyDescent="0.3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</row>
    <row r="1107" spans="1:11" x14ac:dyDescent="0.3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</row>
    <row r="1108" spans="1:11" x14ac:dyDescent="0.3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</row>
    <row r="1109" spans="1:11" x14ac:dyDescent="0.3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</row>
    <row r="1110" spans="1:11" x14ac:dyDescent="0.3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</row>
    <row r="1111" spans="1:11" x14ac:dyDescent="0.3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</row>
    <row r="1112" spans="1:11" x14ac:dyDescent="0.3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</row>
    <row r="1113" spans="1:11" x14ac:dyDescent="0.3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</row>
    <row r="1114" spans="1:11" x14ac:dyDescent="0.3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</row>
    <row r="1115" spans="1:11" x14ac:dyDescent="0.3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 x14ac:dyDescent="0.3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 x14ac:dyDescent="0.3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 x14ac:dyDescent="0.3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 x14ac:dyDescent="0.3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</row>
    <row r="1120" spans="1:11" x14ac:dyDescent="0.3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</row>
    <row r="1121" spans="1:11" x14ac:dyDescent="0.3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</row>
    <row r="1122" spans="1:11" x14ac:dyDescent="0.3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</row>
    <row r="1123" spans="1:11" x14ac:dyDescent="0.3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</row>
    <row r="1124" spans="1:11" x14ac:dyDescent="0.3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</row>
    <row r="1125" spans="1:11" x14ac:dyDescent="0.3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</row>
    <row r="1126" spans="1:11" x14ac:dyDescent="0.3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</row>
    <row r="1127" spans="1:11" x14ac:dyDescent="0.3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 x14ac:dyDescent="0.3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 x14ac:dyDescent="0.3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 x14ac:dyDescent="0.3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 x14ac:dyDescent="0.3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</row>
    <row r="1132" spans="1:11" x14ac:dyDescent="0.3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</row>
    <row r="1133" spans="1:11" x14ac:dyDescent="0.3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</row>
    <row r="1134" spans="1:11" x14ac:dyDescent="0.3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</row>
    <row r="1135" spans="1:11" x14ac:dyDescent="0.3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 x14ac:dyDescent="0.3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 x14ac:dyDescent="0.3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 x14ac:dyDescent="0.3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 x14ac:dyDescent="0.3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</row>
    <row r="1140" spans="1:11" x14ac:dyDescent="0.3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</row>
    <row r="1141" spans="1:11" x14ac:dyDescent="0.3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</row>
    <row r="1142" spans="1:11" x14ac:dyDescent="0.3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</row>
    <row r="1143" spans="1:11" x14ac:dyDescent="0.3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</row>
    <row r="1144" spans="1:11" x14ac:dyDescent="0.3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</row>
    <row r="1145" spans="1:11" x14ac:dyDescent="0.3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</row>
    <row r="1146" spans="1:11" x14ac:dyDescent="0.3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</row>
    <row r="1147" spans="1:11" x14ac:dyDescent="0.3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 x14ac:dyDescent="0.3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 x14ac:dyDescent="0.3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 x14ac:dyDescent="0.3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 x14ac:dyDescent="0.3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</row>
    <row r="1152" spans="1:11" x14ac:dyDescent="0.3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</row>
    <row r="1153" spans="1:11" x14ac:dyDescent="0.3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</row>
    <row r="1154" spans="1:11" x14ac:dyDescent="0.3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</row>
    <row r="1155" spans="1:11" x14ac:dyDescent="0.3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 x14ac:dyDescent="0.3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 x14ac:dyDescent="0.3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 x14ac:dyDescent="0.3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 x14ac:dyDescent="0.3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</row>
    <row r="1160" spans="1:11" x14ac:dyDescent="0.3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</row>
    <row r="1161" spans="1:11" x14ac:dyDescent="0.3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</row>
    <row r="1162" spans="1:11" x14ac:dyDescent="0.3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</row>
    <row r="1163" spans="1:11" x14ac:dyDescent="0.3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</row>
    <row r="1164" spans="1:11" x14ac:dyDescent="0.3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</row>
    <row r="1165" spans="1:11" x14ac:dyDescent="0.3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</row>
    <row r="1166" spans="1:11" x14ac:dyDescent="0.3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</row>
    <row r="1167" spans="1:11" x14ac:dyDescent="0.3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</row>
    <row r="1168" spans="1:11" x14ac:dyDescent="0.3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</row>
    <row r="1169" spans="1:11" x14ac:dyDescent="0.3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</row>
    <row r="1170" spans="1:11" x14ac:dyDescent="0.3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 x14ac:dyDescent="0.3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 x14ac:dyDescent="0.3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 x14ac:dyDescent="0.3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 x14ac:dyDescent="0.3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</row>
    <row r="1175" spans="1:11" x14ac:dyDescent="0.3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</row>
    <row r="1176" spans="1:11" x14ac:dyDescent="0.3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</row>
    <row r="1177" spans="1:11" x14ac:dyDescent="0.3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</row>
    <row r="1178" spans="1:11" x14ac:dyDescent="0.3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</row>
    <row r="1179" spans="1:11" x14ac:dyDescent="0.3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</row>
    <row r="1180" spans="1:11" x14ac:dyDescent="0.3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</row>
    <row r="1181" spans="1:11" x14ac:dyDescent="0.3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</row>
    <row r="1182" spans="1:11" x14ac:dyDescent="0.3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</row>
    <row r="1183" spans="1:11" x14ac:dyDescent="0.3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</row>
    <row r="1184" spans="1:11" x14ac:dyDescent="0.3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</row>
    <row r="1185" spans="1:11" x14ac:dyDescent="0.3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</row>
    <row r="1186" spans="1:11" x14ac:dyDescent="0.3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 x14ac:dyDescent="0.3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 x14ac:dyDescent="0.3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 x14ac:dyDescent="0.3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 x14ac:dyDescent="0.3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</row>
    <row r="1191" spans="1:11" x14ac:dyDescent="0.3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</row>
    <row r="1192" spans="1:11" x14ac:dyDescent="0.3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</row>
    <row r="1193" spans="1:11" x14ac:dyDescent="0.3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</row>
    <row r="1194" spans="1:11" x14ac:dyDescent="0.3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</row>
    <row r="1195" spans="1:11" x14ac:dyDescent="0.3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</row>
    <row r="1196" spans="1:11" x14ac:dyDescent="0.3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</row>
    <row r="1197" spans="1:11" x14ac:dyDescent="0.3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</row>
    <row r="1198" spans="1:11" x14ac:dyDescent="0.3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 x14ac:dyDescent="0.3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 x14ac:dyDescent="0.3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 x14ac:dyDescent="0.3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 x14ac:dyDescent="0.3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</row>
    <row r="1203" spans="1:11" x14ac:dyDescent="0.3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</row>
    <row r="1204" spans="1:11" x14ac:dyDescent="0.3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</row>
    <row r="1205" spans="1:11" x14ac:dyDescent="0.3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</row>
    <row r="1206" spans="1:11" x14ac:dyDescent="0.3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</row>
    <row r="1207" spans="1:11" x14ac:dyDescent="0.3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</row>
    <row r="1208" spans="1:11" x14ac:dyDescent="0.3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</row>
    <row r="1209" spans="1:11" x14ac:dyDescent="0.3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</row>
    <row r="1210" spans="1:11" x14ac:dyDescent="0.3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x14ac:dyDescent="0.3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x14ac:dyDescent="0.3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x14ac:dyDescent="0.3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x14ac:dyDescent="0.3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</row>
    <row r="1215" spans="1:11" x14ac:dyDescent="0.3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</row>
    <row r="1216" spans="1:11" x14ac:dyDescent="0.3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</row>
    <row r="1217" spans="1:11" x14ac:dyDescent="0.3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</row>
    <row r="1218" spans="1:11" x14ac:dyDescent="0.3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</row>
    <row r="1219" spans="1:11" x14ac:dyDescent="0.3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</row>
    <row r="1220" spans="1:11" x14ac:dyDescent="0.3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</row>
    <row r="1221" spans="1:11" x14ac:dyDescent="0.3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</row>
    <row r="1222" spans="1:11" x14ac:dyDescent="0.3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</row>
    <row r="1223" spans="1:11" x14ac:dyDescent="0.3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</row>
    <row r="1224" spans="1:11" x14ac:dyDescent="0.3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</row>
    <row r="1225" spans="1:11" x14ac:dyDescent="0.3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</row>
    <row r="1226" spans="1:11" x14ac:dyDescent="0.3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 x14ac:dyDescent="0.3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 x14ac:dyDescent="0.3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 x14ac:dyDescent="0.3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 x14ac:dyDescent="0.3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 x14ac:dyDescent="0.3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 x14ac:dyDescent="0.3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 x14ac:dyDescent="0.3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 x14ac:dyDescent="0.3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</row>
    <row r="1235" spans="1:11" x14ac:dyDescent="0.3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</row>
    <row r="1236" spans="1:11" x14ac:dyDescent="0.3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</row>
    <row r="1237" spans="1:11" x14ac:dyDescent="0.3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</row>
    <row r="1238" spans="1:11" x14ac:dyDescent="0.3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</row>
    <row r="1239" spans="1:11" x14ac:dyDescent="0.3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</row>
    <row r="1240" spans="1:11" x14ac:dyDescent="0.3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</row>
    <row r="1241" spans="1:11" x14ac:dyDescent="0.3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</row>
    <row r="1242" spans="1:11" x14ac:dyDescent="0.3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</row>
    <row r="1243" spans="1:11" x14ac:dyDescent="0.3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</row>
    <row r="1244" spans="1:11" x14ac:dyDescent="0.3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</row>
    <row r="1245" spans="1:11" x14ac:dyDescent="0.3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</row>
    <row r="1246" spans="1:11" x14ac:dyDescent="0.3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</row>
    <row r="1247" spans="1:11" x14ac:dyDescent="0.3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</row>
    <row r="1248" spans="1:11" x14ac:dyDescent="0.3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</row>
    <row r="1249" spans="1:11" x14ac:dyDescent="0.3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</row>
    <row r="1250" spans="1:11" x14ac:dyDescent="0.3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</row>
    <row r="1251" spans="1:11" x14ac:dyDescent="0.3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</row>
    <row r="1252" spans="1:11" x14ac:dyDescent="0.3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</row>
    <row r="1253" spans="1:11" x14ac:dyDescent="0.3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</row>
    <row r="1254" spans="1:11" x14ac:dyDescent="0.3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 x14ac:dyDescent="0.3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 x14ac:dyDescent="0.3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 x14ac:dyDescent="0.3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 x14ac:dyDescent="0.3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</row>
    <row r="1259" spans="1:11" x14ac:dyDescent="0.3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</row>
    <row r="1260" spans="1:11" x14ac:dyDescent="0.3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</row>
    <row r="1261" spans="1:11" x14ac:dyDescent="0.3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</row>
    <row r="1262" spans="1:11" x14ac:dyDescent="0.3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 x14ac:dyDescent="0.3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 x14ac:dyDescent="0.3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 x14ac:dyDescent="0.3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 x14ac:dyDescent="0.3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</row>
    <row r="1267" spans="1:11" x14ac:dyDescent="0.3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</row>
    <row r="1268" spans="1:11" x14ac:dyDescent="0.3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</row>
    <row r="1269" spans="1:11" x14ac:dyDescent="0.3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</row>
    <row r="1270" spans="1:11" x14ac:dyDescent="0.3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 x14ac:dyDescent="0.3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 x14ac:dyDescent="0.3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 x14ac:dyDescent="0.3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 x14ac:dyDescent="0.3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</row>
    <row r="1275" spans="1:11" x14ac:dyDescent="0.3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</row>
    <row r="1276" spans="1:11" x14ac:dyDescent="0.3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</row>
    <row r="1277" spans="1:11" x14ac:dyDescent="0.3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</row>
    <row r="1278" spans="1:11" x14ac:dyDescent="0.3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 x14ac:dyDescent="0.3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 x14ac:dyDescent="0.3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 x14ac:dyDescent="0.3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 x14ac:dyDescent="0.3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</row>
    <row r="1283" spans="1:11" x14ac:dyDescent="0.3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</row>
    <row r="1284" spans="1:11" x14ac:dyDescent="0.3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</row>
    <row r="1285" spans="1:11" x14ac:dyDescent="0.3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</row>
    <row r="1286" spans="1:11" x14ac:dyDescent="0.3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</row>
    <row r="1287" spans="1:11" x14ac:dyDescent="0.3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</row>
    <row r="1288" spans="1:11" x14ac:dyDescent="0.3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</row>
    <row r="1289" spans="1:11" x14ac:dyDescent="0.3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 x14ac:dyDescent="0.3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 x14ac:dyDescent="0.3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 x14ac:dyDescent="0.3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 x14ac:dyDescent="0.3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</row>
    <row r="1294" spans="1:11" x14ac:dyDescent="0.3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</row>
    <row r="1295" spans="1:11" x14ac:dyDescent="0.3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</row>
    <row r="1296" spans="1:11" x14ac:dyDescent="0.3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</row>
    <row r="1297" spans="1:11" x14ac:dyDescent="0.3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</row>
    <row r="1298" spans="1:11" x14ac:dyDescent="0.3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</row>
    <row r="1299" spans="1:11" x14ac:dyDescent="0.3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</row>
    <row r="1300" spans="1:11" x14ac:dyDescent="0.3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</row>
    <row r="1301" spans="1:11" x14ac:dyDescent="0.3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</row>
    <row r="1302" spans="1:11" x14ac:dyDescent="0.3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</row>
    <row r="1303" spans="1:11" x14ac:dyDescent="0.3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</row>
    <row r="1304" spans="1:11" x14ac:dyDescent="0.3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</row>
    <row r="1305" spans="1:11" x14ac:dyDescent="0.3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</row>
    <row r="1306" spans="1:11" x14ac:dyDescent="0.3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</row>
    <row r="1307" spans="1:11" x14ac:dyDescent="0.3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</row>
    <row r="1308" spans="1:11" x14ac:dyDescent="0.3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</row>
    <row r="1309" spans="1:11" x14ac:dyDescent="0.3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</row>
    <row r="1310" spans="1:11" x14ac:dyDescent="0.3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</row>
    <row r="1311" spans="1:11" x14ac:dyDescent="0.3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</row>
    <row r="1312" spans="1:11" x14ac:dyDescent="0.3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</row>
    <row r="1313" spans="1:11" x14ac:dyDescent="0.3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 x14ac:dyDescent="0.3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 x14ac:dyDescent="0.3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 x14ac:dyDescent="0.3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 x14ac:dyDescent="0.3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 x14ac:dyDescent="0.3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 x14ac:dyDescent="0.3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 x14ac:dyDescent="0.3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 x14ac:dyDescent="0.3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 x14ac:dyDescent="0.3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 x14ac:dyDescent="0.3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 x14ac:dyDescent="0.3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 x14ac:dyDescent="0.3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</row>
    <row r="1326" spans="1:11" x14ac:dyDescent="0.3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</row>
    <row r="1327" spans="1:11" x14ac:dyDescent="0.3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</row>
    <row r="1328" spans="1:11" x14ac:dyDescent="0.3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</row>
    <row r="1329" spans="1:11" x14ac:dyDescent="0.3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</row>
    <row r="1330" spans="1:11" x14ac:dyDescent="0.3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</row>
    <row r="1331" spans="1:11" x14ac:dyDescent="0.3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</row>
    <row r="1332" spans="1:11" x14ac:dyDescent="0.3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</row>
    <row r="1333" spans="1:11" x14ac:dyDescent="0.3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</row>
    <row r="1334" spans="1:11" x14ac:dyDescent="0.3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</row>
    <row r="1335" spans="1:11" x14ac:dyDescent="0.3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</row>
    <row r="1336" spans="1:11" x14ac:dyDescent="0.3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</row>
    <row r="1337" spans="1:11" x14ac:dyDescent="0.3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</row>
    <row r="1338" spans="1:11" x14ac:dyDescent="0.3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</row>
    <row r="1339" spans="1:11" x14ac:dyDescent="0.3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</row>
    <row r="1340" spans="1:11" x14ac:dyDescent="0.3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</row>
    <row r="1341" spans="1:11" x14ac:dyDescent="0.3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</row>
    <row r="1342" spans="1:11" x14ac:dyDescent="0.3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</row>
    <row r="1343" spans="1:11" x14ac:dyDescent="0.3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</row>
    <row r="1344" spans="1:11" x14ac:dyDescent="0.3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</row>
    <row r="1345" spans="1:11" x14ac:dyDescent="0.3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</row>
    <row r="1346" spans="1:11" x14ac:dyDescent="0.3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</row>
    <row r="1347" spans="1:11" x14ac:dyDescent="0.3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</row>
    <row r="1348" spans="1:11" x14ac:dyDescent="0.3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</row>
    <row r="1349" spans="1:11" x14ac:dyDescent="0.3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 x14ac:dyDescent="0.3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 x14ac:dyDescent="0.3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 x14ac:dyDescent="0.3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 x14ac:dyDescent="0.3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 x14ac:dyDescent="0.3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 x14ac:dyDescent="0.3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 x14ac:dyDescent="0.3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 x14ac:dyDescent="0.3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</row>
    <row r="1358" spans="1:11" x14ac:dyDescent="0.3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</row>
    <row r="1359" spans="1:11" x14ac:dyDescent="0.3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</row>
    <row r="1360" spans="1:11" x14ac:dyDescent="0.3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</row>
    <row r="1361" spans="1:11" x14ac:dyDescent="0.3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</row>
    <row r="1362" spans="1:11" x14ac:dyDescent="0.3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</row>
    <row r="1363" spans="1:11" x14ac:dyDescent="0.3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</row>
    <row r="1364" spans="1:11" x14ac:dyDescent="0.3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</row>
    <row r="1365" spans="1:11" x14ac:dyDescent="0.3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 x14ac:dyDescent="0.3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 x14ac:dyDescent="0.3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 x14ac:dyDescent="0.3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 x14ac:dyDescent="0.3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</row>
    <row r="1370" spans="1:11" x14ac:dyDescent="0.3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</row>
    <row r="1371" spans="1:11" x14ac:dyDescent="0.3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</row>
    <row r="1372" spans="1:11" x14ac:dyDescent="0.3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</row>
    <row r="1373" spans="1:11" x14ac:dyDescent="0.3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</row>
    <row r="1374" spans="1:11" x14ac:dyDescent="0.3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</row>
    <row r="1375" spans="1:11" x14ac:dyDescent="0.3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</row>
    <row r="1376" spans="1:11" x14ac:dyDescent="0.3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</row>
    <row r="1377" spans="1:11" x14ac:dyDescent="0.3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</row>
    <row r="1378" spans="1:11" x14ac:dyDescent="0.3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</row>
    <row r="1379" spans="1:11" x14ac:dyDescent="0.3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</row>
    <row r="1380" spans="1:11" x14ac:dyDescent="0.3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</row>
    <row r="1381" spans="1:11" x14ac:dyDescent="0.3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</row>
    <row r="1382" spans="1:11" x14ac:dyDescent="0.3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</row>
    <row r="1383" spans="1:11" x14ac:dyDescent="0.3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</row>
    <row r="1384" spans="1:11" x14ac:dyDescent="0.3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</row>
    <row r="1385" spans="1:11" x14ac:dyDescent="0.3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</row>
    <row r="1386" spans="1:11" x14ac:dyDescent="0.3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</row>
    <row r="1387" spans="1:11" x14ac:dyDescent="0.3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</row>
    <row r="1388" spans="1:11" x14ac:dyDescent="0.3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</row>
    <row r="1389" spans="1:11" x14ac:dyDescent="0.3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</row>
    <row r="1390" spans="1:11" x14ac:dyDescent="0.3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</row>
    <row r="1391" spans="1:11" x14ac:dyDescent="0.3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</row>
    <row r="1392" spans="1:11" x14ac:dyDescent="0.3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</row>
    <row r="1393" spans="1:11" x14ac:dyDescent="0.3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</row>
    <row r="1394" spans="1:11" x14ac:dyDescent="0.3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</row>
    <row r="1395" spans="1:11" x14ac:dyDescent="0.3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</row>
    <row r="1396" spans="1:11" x14ac:dyDescent="0.3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</row>
    <row r="1397" spans="1:11" x14ac:dyDescent="0.3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 x14ac:dyDescent="0.3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 x14ac:dyDescent="0.3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 x14ac:dyDescent="0.3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 x14ac:dyDescent="0.3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 x14ac:dyDescent="0.3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 x14ac:dyDescent="0.3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 x14ac:dyDescent="0.3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 x14ac:dyDescent="0.3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 x14ac:dyDescent="0.3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 x14ac:dyDescent="0.3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 x14ac:dyDescent="0.3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 x14ac:dyDescent="0.3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 x14ac:dyDescent="0.3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 x14ac:dyDescent="0.3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 x14ac:dyDescent="0.3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 x14ac:dyDescent="0.3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</row>
    <row r="1414" spans="1:11" x14ac:dyDescent="0.3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</row>
    <row r="1415" spans="1:11" x14ac:dyDescent="0.3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</row>
    <row r="1416" spans="1:11" x14ac:dyDescent="0.3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</row>
    <row r="1417" spans="1:11" x14ac:dyDescent="0.3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</row>
    <row r="1418" spans="1:11" x14ac:dyDescent="0.3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</row>
    <row r="1419" spans="1:11" x14ac:dyDescent="0.3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</row>
    <row r="1420" spans="1:11" x14ac:dyDescent="0.3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</row>
    <row r="1421" spans="1:11" x14ac:dyDescent="0.3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x14ac:dyDescent="0.3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x14ac:dyDescent="0.3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x14ac:dyDescent="0.3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x14ac:dyDescent="0.3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 x14ac:dyDescent="0.3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 x14ac:dyDescent="0.3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 x14ac:dyDescent="0.3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 x14ac:dyDescent="0.3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 x14ac:dyDescent="0.3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 x14ac:dyDescent="0.3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 x14ac:dyDescent="0.3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 x14ac:dyDescent="0.3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</row>
    <row r="1434" spans="1:11" x14ac:dyDescent="0.3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</row>
    <row r="1435" spans="1:11" x14ac:dyDescent="0.3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</row>
    <row r="1436" spans="1:11" x14ac:dyDescent="0.3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</row>
    <row r="1437" spans="1:11" x14ac:dyDescent="0.3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 x14ac:dyDescent="0.3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 x14ac:dyDescent="0.3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 x14ac:dyDescent="0.3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 x14ac:dyDescent="0.3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</row>
    <row r="1442" spans="1:11" x14ac:dyDescent="0.3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</row>
    <row r="1443" spans="1:11" x14ac:dyDescent="0.3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</row>
    <row r="1444" spans="1:11" x14ac:dyDescent="0.3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</row>
    <row r="1445" spans="1:11" x14ac:dyDescent="0.3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</row>
    <row r="1446" spans="1:11" x14ac:dyDescent="0.3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</row>
    <row r="1447" spans="1:11" x14ac:dyDescent="0.3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</row>
    <row r="1448" spans="1:11" x14ac:dyDescent="0.3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</row>
    <row r="1449" spans="1:11" x14ac:dyDescent="0.3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</row>
    <row r="1450" spans="1:11" x14ac:dyDescent="0.3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</row>
    <row r="1451" spans="1:11" x14ac:dyDescent="0.3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</row>
    <row r="1452" spans="1:11" x14ac:dyDescent="0.3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</row>
    <row r="1453" spans="1:11" x14ac:dyDescent="0.3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</row>
    <row r="1454" spans="1:11" x14ac:dyDescent="0.3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</row>
    <row r="1455" spans="1:11" x14ac:dyDescent="0.3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</row>
    <row r="1456" spans="1:11" x14ac:dyDescent="0.3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</row>
    <row r="1457" spans="1:11" x14ac:dyDescent="0.3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</row>
    <row r="1458" spans="1:11" x14ac:dyDescent="0.3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</row>
    <row r="1459" spans="1:11" x14ac:dyDescent="0.3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</row>
    <row r="1460" spans="1:11" x14ac:dyDescent="0.3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</row>
    <row r="1461" spans="1:11" x14ac:dyDescent="0.3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 x14ac:dyDescent="0.3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 x14ac:dyDescent="0.3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 x14ac:dyDescent="0.3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 x14ac:dyDescent="0.3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 x14ac:dyDescent="0.3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 x14ac:dyDescent="0.3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 x14ac:dyDescent="0.3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 x14ac:dyDescent="0.3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</row>
    <row r="1470" spans="1:11" x14ac:dyDescent="0.3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</row>
    <row r="1471" spans="1:11" x14ac:dyDescent="0.3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</row>
    <row r="1472" spans="1:11" x14ac:dyDescent="0.3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</row>
    <row r="1473" spans="1:11" x14ac:dyDescent="0.3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</row>
    <row r="1474" spans="1:11" x14ac:dyDescent="0.3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</row>
    <row r="1475" spans="1:11" x14ac:dyDescent="0.3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</row>
    <row r="1476" spans="1:11" x14ac:dyDescent="0.3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</row>
    <row r="1477" spans="1:11" x14ac:dyDescent="0.3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</row>
    <row r="1478" spans="1:11" x14ac:dyDescent="0.3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</row>
    <row r="1479" spans="1:11" x14ac:dyDescent="0.3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</row>
    <row r="1480" spans="1:11" x14ac:dyDescent="0.3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</row>
    <row r="1481" spans="1:11" x14ac:dyDescent="0.3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</row>
    <row r="1482" spans="1:11" x14ac:dyDescent="0.3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</row>
    <row r="1483" spans="1:11" x14ac:dyDescent="0.3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</row>
    <row r="1484" spans="1:11" x14ac:dyDescent="0.3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</row>
    <row r="1485" spans="1:11" x14ac:dyDescent="0.3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</row>
    <row r="1486" spans="1:11" x14ac:dyDescent="0.3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</row>
    <row r="1487" spans="1:11" x14ac:dyDescent="0.3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</row>
    <row r="1488" spans="1:11" x14ac:dyDescent="0.3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</row>
    <row r="1489" spans="1:11" x14ac:dyDescent="0.3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 x14ac:dyDescent="0.3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 x14ac:dyDescent="0.3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 x14ac:dyDescent="0.3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 x14ac:dyDescent="0.3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</row>
    <row r="1494" spans="1:11" x14ac:dyDescent="0.3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</row>
    <row r="1495" spans="1:11" x14ac:dyDescent="0.3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</row>
    <row r="1496" spans="1:11" x14ac:dyDescent="0.3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</row>
    <row r="1497" spans="1:11" x14ac:dyDescent="0.3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 x14ac:dyDescent="0.3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</row>
    <row r="1499" spans="1:11" x14ac:dyDescent="0.3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 x14ac:dyDescent="0.3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 x14ac:dyDescent="0.3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</row>
    <row r="1502" spans="1:11" x14ac:dyDescent="0.3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</row>
    <row r="1503" spans="1:11" x14ac:dyDescent="0.3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</row>
    <row r="1504" spans="1:11" x14ac:dyDescent="0.3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</row>
    <row r="1505" spans="1:11" x14ac:dyDescent="0.3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 x14ac:dyDescent="0.3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 x14ac:dyDescent="0.3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 x14ac:dyDescent="0.3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 x14ac:dyDescent="0.3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 x14ac:dyDescent="0.3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 x14ac:dyDescent="0.3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 x14ac:dyDescent="0.3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 x14ac:dyDescent="0.3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 x14ac:dyDescent="0.3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 x14ac:dyDescent="0.3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 x14ac:dyDescent="0.3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 x14ac:dyDescent="0.3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</row>
    <row r="1518" spans="1:11" x14ac:dyDescent="0.3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</row>
    <row r="1519" spans="1:11" x14ac:dyDescent="0.3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</row>
    <row r="1520" spans="1:11" x14ac:dyDescent="0.3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</row>
    <row r="1521" spans="1:11" x14ac:dyDescent="0.3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</row>
    <row r="1522" spans="1:11" x14ac:dyDescent="0.3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</row>
    <row r="1523" spans="1:11" x14ac:dyDescent="0.3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</row>
    <row r="1524" spans="1:11" x14ac:dyDescent="0.3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</row>
    <row r="1525" spans="1:11" x14ac:dyDescent="0.3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 x14ac:dyDescent="0.3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 x14ac:dyDescent="0.3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 x14ac:dyDescent="0.3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 x14ac:dyDescent="0.3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</row>
    <row r="1530" spans="1:11" x14ac:dyDescent="0.3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</row>
    <row r="1531" spans="1:11" x14ac:dyDescent="0.3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</row>
    <row r="1532" spans="1:11" x14ac:dyDescent="0.3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</row>
    <row r="1533" spans="1:11" x14ac:dyDescent="0.3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</row>
    <row r="1534" spans="1:11" x14ac:dyDescent="0.3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</row>
    <row r="1535" spans="1:11" x14ac:dyDescent="0.3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</row>
    <row r="1536" spans="1:11" x14ac:dyDescent="0.3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</row>
    <row r="1537" spans="1:11" x14ac:dyDescent="0.3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</row>
    <row r="1538" spans="1:11" x14ac:dyDescent="0.3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</row>
    <row r="1539" spans="1:11" x14ac:dyDescent="0.3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</row>
    <row r="1540" spans="1:11" x14ac:dyDescent="0.3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</row>
    <row r="1541" spans="1:11" x14ac:dyDescent="0.3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</row>
    <row r="1542" spans="1:11" x14ac:dyDescent="0.3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</row>
    <row r="1543" spans="1:11" x14ac:dyDescent="0.3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</row>
    <row r="1544" spans="1:11" x14ac:dyDescent="0.3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</row>
    <row r="1545" spans="1:11" x14ac:dyDescent="0.3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 x14ac:dyDescent="0.3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 x14ac:dyDescent="0.3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 x14ac:dyDescent="0.3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 x14ac:dyDescent="0.3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</row>
    <row r="1550" spans="1:11" x14ac:dyDescent="0.3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</row>
    <row r="1551" spans="1:11" x14ac:dyDescent="0.3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</row>
    <row r="1552" spans="1:11" x14ac:dyDescent="0.3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</row>
    <row r="1553" spans="1:11" x14ac:dyDescent="0.3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</row>
    <row r="1554" spans="1:11" x14ac:dyDescent="0.3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</row>
    <row r="1555" spans="1:11" x14ac:dyDescent="0.3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</row>
    <row r="1556" spans="1:11" x14ac:dyDescent="0.3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</row>
    <row r="1557" spans="1:11" x14ac:dyDescent="0.35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</row>
    <row r="1558" spans="1:11" x14ac:dyDescent="0.35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</row>
    <row r="1559" spans="1:11" x14ac:dyDescent="0.35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</row>
    <row r="1560" spans="1:11" x14ac:dyDescent="0.35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</row>
    <row r="1561" spans="1:11" x14ac:dyDescent="0.3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</row>
    <row r="1562" spans="1:11" x14ac:dyDescent="0.3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</row>
    <row r="1563" spans="1:11" x14ac:dyDescent="0.3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</row>
    <row r="1564" spans="1:11" x14ac:dyDescent="0.3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</row>
    <row r="1565" spans="1:11" x14ac:dyDescent="0.3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 x14ac:dyDescent="0.3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 x14ac:dyDescent="0.3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 x14ac:dyDescent="0.3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 x14ac:dyDescent="0.3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</row>
    <row r="1570" spans="1:11" x14ac:dyDescent="0.3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</row>
    <row r="1571" spans="1:11" x14ac:dyDescent="0.3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</row>
    <row r="1572" spans="1:11" x14ac:dyDescent="0.3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</row>
    <row r="1573" spans="1:11" x14ac:dyDescent="0.3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</row>
    <row r="1574" spans="1:11" x14ac:dyDescent="0.3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</row>
    <row r="1575" spans="1:11" x14ac:dyDescent="0.3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</row>
    <row r="1576" spans="1:11" x14ac:dyDescent="0.3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</row>
    <row r="1577" spans="1:11" x14ac:dyDescent="0.3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 x14ac:dyDescent="0.3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 x14ac:dyDescent="0.3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 x14ac:dyDescent="0.3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 x14ac:dyDescent="0.3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 x14ac:dyDescent="0.3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</row>
    <row r="1583" spans="1:11" x14ac:dyDescent="0.3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</row>
    <row r="1584" spans="1:11" x14ac:dyDescent="0.3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</row>
    <row r="1585" spans="1:11" x14ac:dyDescent="0.3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</row>
    <row r="1586" spans="1:11" x14ac:dyDescent="0.3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</row>
    <row r="1587" spans="1:11" x14ac:dyDescent="0.3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</row>
    <row r="1588" spans="1:11" x14ac:dyDescent="0.3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</row>
    <row r="1589" spans="1:11" x14ac:dyDescent="0.35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</row>
    <row r="1590" spans="1:11" x14ac:dyDescent="0.35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</row>
    <row r="1591" spans="1:11" x14ac:dyDescent="0.35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</row>
    <row r="1592" spans="1:11" x14ac:dyDescent="0.35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</row>
    <row r="1593" spans="1:11" x14ac:dyDescent="0.3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</row>
    <row r="1594" spans="1:11" x14ac:dyDescent="0.3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</row>
    <row r="1595" spans="1:11" x14ac:dyDescent="0.3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</row>
    <row r="1596" spans="1:11" x14ac:dyDescent="0.3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</row>
    <row r="1597" spans="1:11" x14ac:dyDescent="0.3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</row>
    <row r="1598" spans="1:11" x14ac:dyDescent="0.3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</row>
    <row r="1599" spans="1:11" x14ac:dyDescent="0.3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</row>
    <row r="1600" spans="1:11" x14ac:dyDescent="0.3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</row>
    <row r="1601" spans="1:11" x14ac:dyDescent="0.3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</row>
    <row r="1602" spans="1:11" x14ac:dyDescent="0.3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</row>
    <row r="1603" spans="1:11" x14ac:dyDescent="0.3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</row>
    <row r="1604" spans="1:11" x14ac:dyDescent="0.3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</row>
    <row r="1605" spans="1:11" x14ac:dyDescent="0.3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x14ac:dyDescent="0.3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x14ac:dyDescent="0.3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x14ac:dyDescent="0.3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x14ac:dyDescent="0.35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</row>
    <row r="1610" spans="1:11" x14ac:dyDescent="0.35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</row>
    <row r="1611" spans="1:11" x14ac:dyDescent="0.35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</row>
    <row r="1612" spans="1:11" x14ac:dyDescent="0.35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</row>
    <row r="1613" spans="1:11" x14ac:dyDescent="0.3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</row>
    <row r="1614" spans="1:11" x14ac:dyDescent="0.3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</row>
    <row r="1615" spans="1:11" x14ac:dyDescent="0.3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</row>
    <row r="1616" spans="1:11" x14ac:dyDescent="0.3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</row>
    <row r="1617" spans="1:11" x14ac:dyDescent="0.3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</row>
    <row r="1618" spans="1:11" x14ac:dyDescent="0.3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</row>
    <row r="1619" spans="1:11" x14ac:dyDescent="0.3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</row>
    <row r="1620" spans="1:11" x14ac:dyDescent="0.3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</row>
    <row r="1621" spans="1:11" x14ac:dyDescent="0.3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 x14ac:dyDescent="0.3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 x14ac:dyDescent="0.3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 x14ac:dyDescent="0.3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 x14ac:dyDescent="0.3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</row>
    <row r="1626" spans="1:11" x14ac:dyDescent="0.3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</row>
    <row r="1627" spans="1:11" x14ac:dyDescent="0.3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</row>
    <row r="1628" spans="1:11" x14ac:dyDescent="0.3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</row>
    <row r="1629" spans="1:11" x14ac:dyDescent="0.3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</row>
    <row r="1630" spans="1:11" x14ac:dyDescent="0.3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</row>
    <row r="1631" spans="1:11" x14ac:dyDescent="0.3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</row>
    <row r="1632" spans="1:11" x14ac:dyDescent="0.3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</row>
    <row r="1633" spans="1:11" x14ac:dyDescent="0.3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</row>
    <row r="1634" spans="1:11" x14ac:dyDescent="0.3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</row>
    <row r="1635" spans="1:11" x14ac:dyDescent="0.3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</row>
    <row r="1636" spans="1:11" x14ac:dyDescent="0.3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</row>
    <row r="1637" spans="1:11" x14ac:dyDescent="0.3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 x14ac:dyDescent="0.3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 x14ac:dyDescent="0.3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 x14ac:dyDescent="0.3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 x14ac:dyDescent="0.3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</row>
    <row r="1642" spans="1:11" x14ac:dyDescent="0.3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</row>
    <row r="1643" spans="1:11" x14ac:dyDescent="0.3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</row>
    <row r="1644" spans="1:11" x14ac:dyDescent="0.3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 x14ac:dyDescent="0.3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</row>
    <row r="1646" spans="1:11" x14ac:dyDescent="0.35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 x14ac:dyDescent="0.35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 x14ac:dyDescent="0.3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</row>
    <row r="1649" spans="1:11" x14ac:dyDescent="0.3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</row>
    <row r="1650" spans="1:11" x14ac:dyDescent="0.3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</row>
    <row r="1651" spans="1:11" x14ac:dyDescent="0.3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</row>
    <row r="1652" spans="1:11" x14ac:dyDescent="0.3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</row>
    <row r="1653" spans="1:11" x14ac:dyDescent="0.3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</row>
    <row r="1654" spans="1:11" x14ac:dyDescent="0.3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</row>
    <row r="1655" spans="1:11" x14ac:dyDescent="0.3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</row>
    <row r="1656" spans="1:11" x14ac:dyDescent="0.3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</row>
    <row r="1657" spans="1:11" x14ac:dyDescent="0.3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</row>
    <row r="1658" spans="1:11" x14ac:dyDescent="0.3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</row>
    <row r="1659" spans="1:11" x14ac:dyDescent="0.3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</row>
    <row r="1660" spans="1:11" x14ac:dyDescent="0.3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</row>
    <row r="1661" spans="1:11" x14ac:dyDescent="0.3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</row>
    <row r="1662" spans="1:11" x14ac:dyDescent="0.3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</row>
    <row r="1663" spans="1:11" x14ac:dyDescent="0.3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</row>
    <row r="1664" spans="1:11" x14ac:dyDescent="0.3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</row>
    <row r="1665" spans="1:11" x14ac:dyDescent="0.3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</row>
    <row r="1666" spans="1:11" x14ac:dyDescent="0.3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</row>
    <row r="1667" spans="1:11" x14ac:dyDescent="0.3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</row>
    <row r="1668" spans="1:11" x14ac:dyDescent="0.3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</row>
    <row r="1669" spans="1:11" x14ac:dyDescent="0.3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</row>
    <row r="1670" spans="1:11" x14ac:dyDescent="0.3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</row>
    <row r="1671" spans="1:11" x14ac:dyDescent="0.3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</row>
    <row r="1672" spans="1:11" x14ac:dyDescent="0.3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 x14ac:dyDescent="0.3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 x14ac:dyDescent="0.35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 x14ac:dyDescent="0.35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 x14ac:dyDescent="0.3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</row>
    <row r="1677" spans="1:11" x14ac:dyDescent="0.3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</row>
    <row r="1678" spans="1:11" x14ac:dyDescent="0.3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</row>
    <row r="1679" spans="1:11" x14ac:dyDescent="0.3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</row>
    <row r="1680" spans="1:11" x14ac:dyDescent="0.3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 x14ac:dyDescent="0.3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 x14ac:dyDescent="0.3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 x14ac:dyDescent="0.3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 x14ac:dyDescent="0.3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 x14ac:dyDescent="0.3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 x14ac:dyDescent="0.35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 x14ac:dyDescent="0.35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 x14ac:dyDescent="0.3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</row>
    <row r="1689" spans="1:11" x14ac:dyDescent="0.3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</row>
    <row r="1690" spans="1:11" x14ac:dyDescent="0.3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</row>
    <row r="1691" spans="1:11" x14ac:dyDescent="0.3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</row>
    <row r="1692" spans="1:11" x14ac:dyDescent="0.3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 x14ac:dyDescent="0.3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 x14ac:dyDescent="0.35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 x14ac:dyDescent="0.35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 x14ac:dyDescent="0.3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 x14ac:dyDescent="0.3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 x14ac:dyDescent="0.3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 x14ac:dyDescent="0.3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 x14ac:dyDescent="0.3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</row>
    <row r="1701" spans="1:11" x14ac:dyDescent="0.3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x14ac:dyDescent="0.3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x14ac:dyDescent="0.3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x14ac:dyDescent="0.3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</row>
    <row r="1705" spans="1:11" x14ac:dyDescent="0.3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</row>
    <row r="1706" spans="1:11" x14ac:dyDescent="0.3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</row>
    <row r="1707" spans="1:11" x14ac:dyDescent="0.3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</row>
    <row r="1708" spans="1:11" x14ac:dyDescent="0.3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x14ac:dyDescent="0.3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x14ac:dyDescent="0.3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x14ac:dyDescent="0.3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"/>
  <sheetViews>
    <sheetView workbookViewId="0">
      <selection activeCell="G7" sqref="G7"/>
    </sheetView>
  </sheetViews>
  <sheetFormatPr defaultRowHeight="14.5" x14ac:dyDescent="0.35"/>
  <cols>
    <col min="1" max="1" width="12.36328125" bestFit="1" customWidth="1"/>
  </cols>
  <sheetData>
    <row r="3" spans="1:4" x14ac:dyDescent="0.35">
      <c r="A3" s="41" t="s">
        <v>618</v>
      </c>
    </row>
    <row r="4" spans="1:4" x14ac:dyDescent="0.35">
      <c r="A4" s="42" t="s">
        <v>10</v>
      </c>
      <c r="D4" s="42" t="s">
        <v>10</v>
      </c>
    </row>
    <row r="5" spans="1:4" x14ac:dyDescent="0.35">
      <c r="A5" s="42" t="s">
        <v>61</v>
      </c>
      <c r="D5" s="42" t="s">
        <v>61</v>
      </c>
    </row>
    <row r="6" spans="1:4" x14ac:dyDescent="0.35">
      <c r="A6" s="42" t="s">
        <v>191</v>
      </c>
      <c r="D6" s="42" t="s">
        <v>191</v>
      </c>
    </row>
    <row r="7" spans="1:4" x14ac:dyDescent="0.35">
      <c r="A7" s="42" t="s">
        <v>244</v>
      </c>
      <c r="D7" s="42" t="s">
        <v>244</v>
      </c>
    </row>
    <row r="8" spans="1:4" x14ac:dyDescent="0.35">
      <c r="A8" s="42" t="s">
        <v>273</v>
      </c>
      <c r="D8" s="42" t="s">
        <v>273</v>
      </c>
    </row>
    <row r="9" spans="1:4" x14ac:dyDescent="0.35">
      <c r="A9" s="42" t="s">
        <v>364</v>
      </c>
      <c r="D9" s="42" t="s">
        <v>364</v>
      </c>
    </row>
    <row r="10" spans="1:4" x14ac:dyDescent="0.35">
      <c r="A10" s="42" t="s">
        <v>525</v>
      </c>
      <c r="D10" s="42" t="s">
        <v>525</v>
      </c>
    </row>
    <row r="11" spans="1:4" x14ac:dyDescent="0.35">
      <c r="A11" s="42" t="s">
        <v>619</v>
      </c>
    </row>
    <row r="12" spans="1:4" x14ac:dyDescent="0.35">
      <c r="A12" s="42" t="s">
        <v>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6916"/>
  <sheetViews>
    <sheetView tabSelected="1" topLeftCell="A41" workbookViewId="0">
      <selection activeCell="A46" sqref="A46"/>
    </sheetView>
  </sheetViews>
  <sheetFormatPr defaultRowHeight="14.5" x14ac:dyDescent="0.35"/>
  <cols>
    <col min="3" max="3" width="12.1796875" bestFit="1" customWidth="1"/>
    <col min="4" max="4" width="16.54296875" bestFit="1" customWidth="1"/>
    <col min="5" max="5" width="17.54296875" bestFit="1" customWidth="1"/>
    <col min="6" max="6" width="17" customWidth="1"/>
    <col min="7" max="7" width="24.81640625" bestFit="1" customWidth="1"/>
    <col min="8" max="8" width="22" customWidth="1"/>
    <col min="9" max="9" width="24" customWidth="1"/>
    <col min="10" max="10" width="26" customWidth="1"/>
    <col min="11" max="11" width="15.54296875" bestFit="1" customWidth="1"/>
    <col min="12" max="12" width="16.54296875" bestFit="1" customWidth="1"/>
    <col min="13" max="13" width="25.453125" hidden="1" customWidth="1"/>
    <col min="16" max="16" width="11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t="s">
        <v>576</v>
      </c>
    </row>
    <row r="2" spans="1:13" x14ac:dyDescent="0.35">
      <c r="A2" t="s">
        <v>10</v>
      </c>
      <c r="B2" t="s">
        <v>11</v>
      </c>
      <c r="C2" s="1">
        <v>41274</v>
      </c>
      <c r="D2" s="2">
        <v>24855000000</v>
      </c>
      <c r="E2" s="2">
        <v>10499000000</v>
      </c>
      <c r="F2" s="2">
        <v>12977000000</v>
      </c>
      <c r="G2" t="s">
        <v>12</v>
      </c>
      <c r="H2" s="2">
        <v>845000000</v>
      </c>
      <c r="I2" t="s">
        <v>13</v>
      </c>
      <c r="J2" t="s">
        <v>14</v>
      </c>
      <c r="M2">
        <v>1000000000</v>
      </c>
    </row>
    <row r="3" spans="1:13" x14ac:dyDescent="0.35">
      <c r="A3" t="s">
        <v>10</v>
      </c>
      <c r="B3" t="s">
        <v>15</v>
      </c>
      <c r="C3" s="1">
        <v>41639</v>
      </c>
      <c r="D3" s="2">
        <v>26743000000</v>
      </c>
      <c r="E3" s="2">
        <v>11019000000</v>
      </c>
      <c r="F3" s="2">
        <v>12913000000</v>
      </c>
      <c r="G3" t="s">
        <v>12</v>
      </c>
      <c r="H3" s="2">
        <v>853000000</v>
      </c>
      <c r="I3" t="s">
        <v>13</v>
      </c>
      <c r="J3" t="s">
        <v>14</v>
      </c>
      <c r="M3">
        <v>5000000000</v>
      </c>
    </row>
    <row r="4" spans="1:13" x14ac:dyDescent="0.35">
      <c r="A4" t="s">
        <v>10</v>
      </c>
      <c r="B4" t="s">
        <v>16</v>
      </c>
      <c r="C4" s="1">
        <v>42004</v>
      </c>
      <c r="D4" s="2">
        <v>42650000000</v>
      </c>
      <c r="E4" s="2">
        <v>15620000000</v>
      </c>
      <c r="F4" s="2">
        <v>20686000000</v>
      </c>
      <c r="G4" t="s">
        <v>12</v>
      </c>
      <c r="H4" s="2">
        <v>1295000000</v>
      </c>
      <c r="I4" t="s">
        <v>13</v>
      </c>
      <c r="J4" t="s">
        <v>14</v>
      </c>
      <c r="M4">
        <v>10000000000</v>
      </c>
    </row>
    <row r="5" spans="1:13" x14ac:dyDescent="0.35">
      <c r="A5" t="s">
        <v>10</v>
      </c>
      <c r="B5" t="s">
        <v>17</v>
      </c>
      <c r="C5" s="1">
        <v>42369</v>
      </c>
      <c r="D5" s="2">
        <v>40990000000</v>
      </c>
      <c r="E5" s="2">
        <v>11096000000</v>
      </c>
      <c r="F5" s="2">
        <v>21275000000</v>
      </c>
      <c r="G5" t="s">
        <v>12</v>
      </c>
      <c r="H5" s="2">
        <v>1364000000</v>
      </c>
      <c r="I5" t="s">
        <v>13</v>
      </c>
      <c r="J5" t="s">
        <v>14</v>
      </c>
      <c r="M5">
        <v>15000000000</v>
      </c>
    </row>
    <row r="6" spans="1:13" x14ac:dyDescent="0.35">
      <c r="A6" t="s">
        <v>61</v>
      </c>
      <c r="B6" t="s">
        <v>11</v>
      </c>
      <c r="C6" s="1">
        <v>41274</v>
      </c>
      <c r="D6" s="2">
        <v>4657000000</v>
      </c>
      <c r="E6" s="2">
        <v>2319000000</v>
      </c>
      <c r="F6" s="2">
        <v>1542000000</v>
      </c>
      <c r="G6" t="s">
        <v>12</v>
      </c>
      <c r="H6" s="2">
        <v>264000000</v>
      </c>
      <c r="I6" t="s">
        <v>13</v>
      </c>
      <c r="J6" t="s">
        <v>14</v>
      </c>
      <c r="M6">
        <v>20000000000</v>
      </c>
    </row>
    <row r="7" spans="1:13" x14ac:dyDescent="0.35">
      <c r="A7" t="s">
        <v>61</v>
      </c>
      <c r="B7" t="s">
        <v>15</v>
      </c>
      <c r="C7" s="1">
        <v>41639</v>
      </c>
      <c r="D7" s="2">
        <v>5156000000</v>
      </c>
      <c r="E7" s="2">
        <v>2355000000</v>
      </c>
      <c r="F7" s="2">
        <v>1693000000</v>
      </c>
      <c r="G7" t="s">
        <v>12</v>
      </c>
      <c r="H7" s="2">
        <v>270000000</v>
      </c>
      <c r="I7" t="s">
        <v>13</v>
      </c>
      <c r="J7" t="s">
        <v>14</v>
      </c>
      <c r="M7">
        <v>25000000000</v>
      </c>
    </row>
    <row r="8" spans="1:13" x14ac:dyDescent="0.35">
      <c r="A8" t="s">
        <v>61</v>
      </c>
      <c r="B8" t="s">
        <v>16</v>
      </c>
      <c r="C8" s="1">
        <v>42004</v>
      </c>
      <c r="D8" s="2">
        <v>5368000000</v>
      </c>
      <c r="E8" s="2">
        <v>2325000000</v>
      </c>
      <c r="F8" s="2">
        <v>1817000000</v>
      </c>
      <c r="G8" t="s">
        <v>12</v>
      </c>
      <c r="H8" s="2">
        <v>294000000</v>
      </c>
      <c r="I8" t="s">
        <v>13</v>
      </c>
      <c r="J8" t="s">
        <v>14</v>
      </c>
      <c r="M8">
        <v>30000000000</v>
      </c>
    </row>
    <row r="9" spans="1:13" x14ac:dyDescent="0.35">
      <c r="A9" t="s">
        <v>61</v>
      </c>
      <c r="B9" t="s">
        <v>17</v>
      </c>
      <c r="C9" s="1">
        <v>42369</v>
      </c>
      <c r="D9" s="2">
        <v>5598000000</v>
      </c>
      <c r="E9" s="2">
        <v>1935000000</v>
      </c>
      <c r="F9" s="2">
        <v>2013000000</v>
      </c>
      <c r="G9" t="s">
        <v>12</v>
      </c>
      <c r="H9" s="2">
        <v>320000000</v>
      </c>
      <c r="I9" t="s">
        <v>13</v>
      </c>
      <c r="J9" t="s">
        <v>14</v>
      </c>
      <c r="M9">
        <v>35000000000</v>
      </c>
    </row>
    <row r="10" spans="1:13" x14ac:dyDescent="0.35">
      <c r="A10" t="s">
        <v>191</v>
      </c>
      <c r="B10" t="s">
        <v>11</v>
      </c>
      <c r="C10" s="1">
        <v>41639</v>
      </c>
      <c r="D10" s="2">
        <v>37773000000</v>
      </c>
      <c r="E10" s="2">
        <v>20964000000</v>
      </c>
      <c r="F10" s="2">
        <v>11349000000</v>
      </c>
      <c r="G10" t="s">
        <v>12</v>
      </c>
      <c r="H10" s="2">
        <v>1658000000</v>
      </c>
      <c r="I10" t="s">
        <v>13</v>
      </c>
      <c r="J10" t="s">
        <v>14</v>
      </c>
      <c r="M10">
        <v>40000000000</v>
      </c>
    </row>
    <row r="11" spans="1:13" x14ac:dyDescent="0.35">
      <c r="A11" t="s">
        <v>191</v>
      </c>
      <c r="B11" t="s">
        <v>15</v>
      </c>
      <c r="C11" s="1">
        <v>42004</v>
      </c>
      <c r="D11" s="2">
        <v>40362000000</v>
      </c>
      <c r="E11" s="2">
        <v>22967000000</v>
      </c>
      <c r="F11" s="2">
        <v>12702000000</v>
      </c>
      <c r="G11" t="s">
        <v>12</v>
      </c>
      <c r="H11" s="2">
        <v>1771000000</v>
      </c>
      <c r="I11" t="s">
        <v>13</v>
      </c>
      <c r="J11" t="s">
        <v>14</v>
      </c>
      <c r="M11">
        <v>45000000000</v>
      </c>
    </row>
    <row r="12" spans="1:13" x14ac:dyDescent="0.35">
      <c r="A12" t="s">
        <v>191</v>
      </c>
      <c r="B12" t="s">
        <v>16</v>
      </c>
      <c r="C12" s="1">
        <v>42369</v>
      </c>
      <c r="D12" s="2">
        <v>40704000000</v>
      </c>
      <c r="E12" s="2">
        <v>17096000000</v>
      </c>
      <c r="F12" s="2">
        <v>13936000000</v>
      </c>
      <c r="G12" t="s">
        <v>12</v>
      </c>
      <c r="H12" s="2">
        <v>1835000000</v>
      </c>
      <c r="I12" t="s">
        <v>13</v>
      </c>
      <c r="J12" t="s">
        <v>14</v>
      </c>
      <c r="M12">
        <v>50000000000</v>
      </c>
    </row>
    <row r="13" spans="1:13" x14ac:dyDescent="0.35">
      <c r="A13" t="s">
        <v>191</v>
      </c>
      <c r="B13" t="s">
        <v>17</v>
      </c>
      <c r="C13" s="1">
        <v>42735</v>
      </c>
      <c r="D13" s="2">
        <v>39639000000</v>
      </c>
      <c r="E13" s="2">
        <v>15940000000</v>
      </c>
      <c r="F13" s="2">
        <v>14845000000</v>
      </c>
      <c r="G13" t="s">
        <v>12</v>
      </c>
      <c r="H13" s="2">
        <v>1902000000</v>
      </c>
      <c r="I13" t="s">
        <v>13</v>
      </c>
      <c r="J13" t="s">
        <v>14</v>
      </c>
      <c r="M13">
        <v>55000000000</v>
      </c>
    </row>
    <row r="14" spans="1:13" x14ac:dyDescent="0.35">
      <c r="A14" t="s">
        <v>364</v>
      </c>
      <c r="B14" t="s">
        <v>11</v>
      </c>
      <c r="C14" s="1">
        <v>41639</v>
      </c>
      <c r="D14" s="2">
        <v>17699000000</v>
      </c>
      <c r="E14" s="2">
        <v>8307000000</v>
      </c>
      <c r="F14" s="2">
        <v>7161000000</v>
      </c>
      <c r="G14" t="s">
        <v>12</v>
      </c>
      <c r="H14" s="2">
        <v>867000000</v>
      </c>
      <c r="I14" t="s">
        <v>13</v>
      </c>
      <c r="J14" t="s">
        <v>14</v>
      </c>
      <c r="M14">
        <v>60000000000</v>
      </c>
    </row>
    <row r="15" spans="1:13" x14ac:dyDescent="0.35">
      <c r="A15" t="s">
        <v>364</v>
      </c>
      <c r="B15" t="s">
        <v>15</v>
      </c>
      <c r="C15" s="1">
        <v>42004</v>
      </c>
      <c r="D15" s="2">
        <v>18605000000</v>
      </c>
      <c r="E15" s="2">
        <v>7677000000</v>
      </c>
      <c r="F15" s="2">
        <v>7639000000</v>
      </c>
      <c r="G15" t="s">
        <v>12</v>
      </c>
      <c r="H15" s="2">
        <v>938000000</v>
      </c>
      <c r="I15" t="s">
        <v>13</v>
      </c>
      <c r="J15" t="s">
        <v>14</v>
      </c>
      <c r="M15">
        <v>65000000000</v>
      </c>
    </row>
    <row r="16" spans="1:13" x14ac:dyDescent="0.35">
      <c r="A16" t="s">
        <v>364</v>
      </c>
      <c r="B16" t="s">
        <v>16</v>
      </c>
      <c r="C16" s="1">
        <v>42369</v>
      </c>
      <c r="D16" s="2">
        <v>19820000000</v>
      </c>
      <c r="E16" s="2">
        <v>6025000000</v>
      </c>
      <c r="F16" s="2">
        <v>8625000000</v>
      </c>
      <c r="G16" t="s">
        <v>12</v>
      </c>
      <c r="H16" s="2">
        <v>1015000000</v>
      </c>
      <c r="I16" t="s">
        <v>13</v>
      </c>
      <c r="J16" t="s">
        <v>14</v>
      </c>
      <c r="M16">
        <v>70000000000</v>
      </c>
    </row>
    <row r="17" spans="1:13" x14ac:dyDescent="0.35">
      <c r="A17" t="s">
        <v>364</v>
      </c>
      <c r="B17" t="s">
        <v>17</v>
      </c>
      <c r="C17" s="1">
        <v>42735</v>
      </c>
      <c r="D17" s="2">
        <v>20425000000</v>
      </c>
      <c r="E17" s="2">
        <v>6132000000</v>
      </c>
      <c r="F17" s="2">
        <v>9312000000</v>
      </c>
      <c r="G17" t="s">
        <v>12</v>
      </c>
      <c r="H17" s="2">
        <v>1221000000</v>
      </c>
      <c r="I17" t="s">
        <v>13</v>
      </c>
      <c r="J17" t="s">
        <v>14</v>
      </c>
      <c r="K17" s="10" t="s">
        <v>591</v>
      </c>
      <c r="L17" s="10" t="s">
        <v>611</v>
      </c>
      <c r="M17">
        <v>75000000000</v>
      </c>
    </row>
    <row r="18" spans="1:13" x14ac:dyDescent="0.35">
      <c r="A18" t="s">
        <v>525</v>
      </c>
      <c r="B18" t="s">
        <v>11</v>
      </c>
      <c r="C18" s="1">
        <v>41274</v>
      </c>
      <c r="D18" s="2">
        <v>37152000000</v>
      </c>
      <c r="E18" s="2">
        <v>17820000000</v>
      </c>
      <c r="F18" s="2">
        <v>16448000000</v>
      </c>
      <c r="G18" t="s">
        <v>12</v>
      </c>
      <c r="H18" s="2">
        <v>1522000000</v>
      </c>
      <c r="I18" t="s">
        <v>13</v>
      </c>
      <c r="J18" t="s">
        <v>14</v>
      </c>
      <c r="K18" s="2">
        <f>D18-E18</f>
        <v>19332000000</v>
      </c>
      <c r="L18" s="2">
        <f>K18-(F18+H18)</f>
        <v>1362000000</v>
      </c>
      <c r="M18">
        <v>80000000000</v>
      </c>
    </row>
    <row r="19" spans="1:13" x14ac:dyDescent="0.35">
      <c r="A19" t="s">
        <v>525</v>
      </c>
      <c r="B19" t="s">
        <v>15</v>
      </c>
      <c r="C19" s="1">
        <v>41639</v>
      </c>
      <c r="D19" s="2">
        <v>38279000000</v>
      </c>
      <c r="E19" s="2">
        <v>17192000000</v>
      </c>
      <c r="F19" s="2">
        <v>17629000000</v>
      </c>
      <c r="G19" t="s">
        <v>12</v>
      </c>
      <c r="H19" s="2">
        <v>1689000000</v>
      </c>
      <c r="I19" t="s">
        <v>13</v>
      </c>
      <c r="J19" t="s">
        <v>14</v>
      </c>
      <c r="K19" s="2">
        <f t="shared" ref="K19:K21" si="0">D19-E19</f>
        <v>21087000000</v>
      </c>
      <c r="L19" s="2">
        <f t="shared" ref="L19:L21" si="1">K19-(F19+H19)</f>
        <v>1769000000</v>
      </c>
      <c r="M19">
        <v>85000000000</v>
      </c>
    </row>
    <row r="20" spans="1:13" x14ac:dyDescent="0.35">
      <c r="A20" t="s">
        <v>525</v>
      </c>
      <c r="B20" t="s">
        <v>16</v>
      </c>
      <c r="C20" s="1">
        <v>42004</v>
      </c>
      <c r="D20" s="2">
        <v>38901000000</v>
      </c>
      <c r="E20" s="2">
        <v>16611000000</v>
      </c>
      <c r="F20" s="2">
        <v>17795000000</v>
      </c>
      <c r="G20" t="s">
        <v>12</v>
      </c>
      <c r="H20" s="2">
        <v>1679000000</v>
      </c>
      <c r="I20" t="s">
        <v>13</v>
      </c>
      <c r="J20" t="s">
        <v>14</v>
      </c>
      <c r="K20" s="2">
        <f t="shared" si="0"/>
        <v>22290000000</v>
      </c>
      <c r="L20" s="2">
        <f t="shared" si="1"/>
        <v>2816000000</v>
      </c>
      <c r="M20">
        <v>90000000000</v>
      </c>
    </row>
    <row r="21" spans="1:13" x14ac:dyDescent="0.35">
      <c r="A21" t="s">
        <v>525</v>
      </c>
      <c r="B21" t="s">
        <v>17</v>
      </c>
      <c r="C21" s="1">
        <v>42369</v>
      </c>
      <c r="D21" s="2">
        <v>37864000000</v>
      </c>
      <c r="E21" s="2">
        <v>12130000000</v>
      </c>
      <c r="F21" s="2">
        <v>18423000000</v>
      </c>
      <c r="G21" t="s">
        <v>12</v>
      </c>
      <c r="H21" s="2">
        <v>1819000000</v>
      </c>
      <c r="I21" t="s">
        <v>13</v>
      </c>
      <c r="J21" t="s">
        <v>14</v>
      </c>
      <c r="K21" s="2">
        <f t="shared" si="0"/>
        <v>25734000000</v>
      </c>
      <c r="L21" s="2">
        <f t="shared" si="1"/>
        <v>5492000000</v>
      </c>
      <c r="M21">
        <v>95000000000</v>
      </c>
    </row>
    <row r="23" spans="1:13" x14ac:dyDescent="0.35">
      <c r="A23" t="s">
        <v>244</v>
      </c>
      <c r="B23" t="s">
        <v>11</v>
      </c>
      <c r="C23" s="1">
        <v>41639</v>
      </c>
      <c r="D23" s="2">
        <v>146917000000</v>
      </c>
      <c r="E23" s="2">
        <v>123050000000</v>
      </c>
      <c r="F23" s="2">
        <v>10850000000</v>
      </c>
      <c r="G23" t="s">
        <v>12</v>
      </c>
      <c r="H23" t="s">
        <v>12</v>
      </c>
      <c r="I23" t="s">
        <v>19</v>
      </c>
      <c r="J23" t="s">
        <v>245</v>
      </c>
      <c r="K23" s="10" t="s">
        <v>599</v>
      </c>
      <c r="L23" s="10" t="s">
        <v>600</v>
      </c>
      <c r="M23" s="7">
        <v>100000000000</v>
      </c>
    </row>
    <row r="24" spans="1:13" x14ac:dyDescent="0.35">
      <c r="A24" t="s">
        <v>244</v>
      </c>
      <c r="B24" t="s">
        <v>15</v>
      </c>
      <c r="C24" s="1">
        <v>42004</v>
      </c>
      <c r="D24" s="2">
        <v>144077000000</v>
      </c>
      <c r="E24" s="2">
        <v>131903000000</v>
      </c>
      <c r="F24" s="2">
        <v>11842000000</v>
      </c>
      <c r="G24" t="s">
        <v>12</v>
      </c>
      <c r="H24" t="s">
        <v>12</v>
      </c>
      <c r="I24" t="s">
        <v>19</v>
      </c>
      <c r="J24" t="s">
        <v>245</v>
      </c>
      <c r="K24" s="26">
        <f>1-(E18/D18)</f>
        <v>0.52034883720930236</v>
      </c>
      <c r="L24" s="25">
        <f>L18/D18</f>
        <v>3.6660206718346251E-2</v>
      </c>
      <c r="M24" s="7">
        <v>110000000000</v>
      </c>
    </row>
    <row r="25" spans="1:13" x14ac:dyDescent="0.35">
      <c r="A25" t="s">
        <v>244</v>
      </c>
      <c r="B25" t="s">
        <v>16</v>
      </c>
      <c r="C25" s="1">
        <v>42369</v>
      </c>
      <c r="D25" s="2">
        <v>149558000000</v>
      </c>
      <c r="E25" s="2">
        <v>131409000000</v>
      </c>
      <c r="F25" s="2">
        <v>10502000000</v>
      </c>
      <c r="G25" t="s">
        <v>12</v>
      </c>
      <c r="H25" t="s">
        <v>12</v>
      </c>
      <c r="I25" t="s">
        <v>19</v>
      </c>
      <c r="J25" t="s">
        <v>245</v>
      </c>
      <c r="K25" s="26">
        <f t="shared" ref="K25:K27" si="2">1-(E19/D19)</f>
        <v>0.5508764596776301</v>
      </c>
      <c r="L25" s="25">
        <f t="shared" ref="L25:L27" si="3">L19/D19</f>
        <v>4.6213328456856238E-2</v>
      </c>
      <c r="M25" s="7">
        <v>120000000000</v>
      </c>
    </row>
    <row r="26" spans="1:13" x14ac:dyDescent="0.35">
      <c r="A26" t="s">
        <v>244</v>
      </c>
      <c r="B26" t="s">
        <v>17</v>
      </c>
      <c r="C26" s="1">
        <v>42735</v>
      </c>
      <c r="D26" s="2">
        <v>151800000000</v>
      </c>
      <c r="E26" s="2">
        <v>135488000000</v>
      </c>
      <c r="F26" s="2">
        <v>12196000000</v>
      </c>
      <c r="G26" t="s">
        <v>12</v>
      </c>
      <c r="H26" t="s">
        <v>12</v>
      </c>
      <c r="I26" t="s">
        <v>19</v>
      </c>
      <c r="J26" t="s">
        <v>245</v>
      </c>
      <c r="K26" s="26">
        <f t="shared" si="2"/>
        <v>0.57299298218554795</v>
      </c>
      <c r="L26" s="25">
        <f t="shared" si="3"/>
        <v>7.2388884604508888E-2</v>
      </c>
      <c r="M26" s="7">
        <v>130000000000</v>
      </c>
    </row>
    <row r="27" spans="1:13" x14ac:dyDescent="0.35">
      <c r="A27" t="s">
        <v>273</v>
      </c>
      <c r="B27" t="s">
        <v>11</v>
      </c>
      <c r="C27" s="1">
        <v>41639</v>
      </c>
      <c r="D27" s="2">
        <v>155427000000</v>
      </c>
      <c r="E27" s="2">
        <v>137373000000</v>
      </c>
      <c r="F27" s="2">
        <v>12382000000</v>
      </c>
      <c r="G27" t="s">
        <v>12</v>
      </c>
      <c r="H27" t="s">
        <v>12</v>
      </c>
      <c r="I27" t="s">
        <v>19</v>
      </c>
      <c r="J27" t="s">
        <v>245</v>
      </c>
      <c r="K27" s="26">
        <f t="shared" si="2"/>
        <v>0.67964293260088737</v>
      </c>
      <c r="L27" s="25">
        <f t="shared" si="3"/>
        <v>0.14504542573420665</v>
      </c>
      <c r="M27" s="7">
        <v>140000000000</v>
      </c>
    </row>
    <row r="28" spans="1:13" x14ac:dyDescent="0.35">
      <c r="A28" t="s">
        <v>273</v>
      </c>
      <c r="B28" t="s">
        <v>15</v>
      </c>
      <c r="C28" s="1">
        <v>42004</v>
      </c>
      <c r="D28" s="2">
        <v>155929000000</v>
      </c>
      <c r="E28" s="2">
        <v>142121000000</v>
      </c>
      <c r="F28" s="2">
        <v>12158000000</v>
      </c>
      <c r="G28" t="s">
        <v>12</v>
      </c>
      <c r="H28" t="s">
        <v>12</v>
      </c>
      <c r="I28" t="s">
        <v>19</v>
      </c>
      <c r="J28" t="s">
        <v>245</v>
      </c>
      <c r="M28" s="7">
        <v>150000000000</v>
      </c>
    </row>
    <row r="29" spans="1:13" x14ac:dyDescent="0.35">
      <c r="A29" t="s">
        <v>273</v>
      </c>
      <c r="B29" t="s">
        <v>16</v>
      </c>
      <c r="C29" s="1">
        <v>42369</v>
      </c>
      <c r="D29" s="2">
        <v>152356000000</v>
      </c>
      <c r="E29" s="2">
        <v>134054000000</v>
      </c>
      <c r="F29" s="2">
        <v>13405000000</v>
      </c>
      <c r="G29" t="s">
        <v>12</v>
      </c>
      <c r="H29" t="s">
        <v>12</v>
      </c>
      <c r="I29" t="s">
        <v>19</v>
      </c>
      <c r="J29" t="s">
        <v>245</v>
      </c>
      <c r="M29" s="7"/>
    </row>
    <row r="30" spans="1:13" x14ac:dyDescent="0.35">
      <c r="A30" t="s">
        <v>273</v>
      </c>
      <c r="B30" t="s">
        <v>17</v>
      </c>
      <c r="C30" s="1">
        <v>42735</v>
      </c>
      <c r="D30" s="2">
        <v>166380000000</v>
      </c>
      <c r="E30" s="2">
        <v>145125000000</v>
      </c>
      <c r="F30" s="2">
        <v>11710000000</v>
      </c>
      <c r="G30" t="s">
        <v>12</v>
      </c>
      <c r="H30" t="s">
        <v>12</v>
      </c>
      <c r="I30" t="s">
        <v>19</v>
      </c>
      <c r="J30" t="s">
        <v>245</v>
      </c>
      <c r="M30" s="7"/>
    </row>
    <row r="32" spans="1:13" x14ac:dyDescent="0.35">
      <c r="D32" t="s">
        <v>580</v>
      </c>
      <c r="E32" t="s">
        <v>581</v>
      </c>
      <c r="F32" t="s">
        <v>582</v>
      </c>
      <c r="G32" t="s">
        <v>583</v>
      </c>
      <c r="H32" t="s">
        <v>586</v>
      </c>
    </row>
    <row r="33" spans="1:9" x14ac:dyDescent="0.35">
      <c r="C33" t="s">
        <v>584</v>
      </c>
      <c r="D33" s="2">
        <f>AVERAGE(E2:E21)</f>
        <v>11301450000</v>
      </c>
      <c r="E33" s="2">
        <f>MEDIAN(E2:E21)</f>
        <v>11057500000</v>
      </c>
      <c r="F33" s="2">
        <f>MIN(E2:E21)</f>
        <v>1935000000</v>
      </c>
      <c r="G33" s="2">
        <f>MAX(E2:E21)</f>
        <v>22967000000</v>
      </c>
      <c r="H33" s="9">
        <f>_xlfn.STDEV.S(E2:E21)</f>
        <v>6552317729.5478725</v>
      </c>
    </row>
    <row r="34" spans="1:9" x14ac:dyDescent="0.35">
      <c r="C34" t="s">
        <v>585</v>
      </c>
      <c r="D34" s="2">
        <f>AVERAGE(D23:D30)</f>
        <v>152805500000</v>
      </c>
      <c r="E34" s="2">
        <f>MEDIAN(E23:E30)</f>
        <v>134771000000</v>
      </c>
      <c r="F34" s="2">
        <f>MIN(E23:E30)</f>
        <v>123050000000</v>
      </c>
      <c r="G34" s="2">
        <f>MAX(E23:E30)</f>
        <v>145125000000</v>
      </c>
      <c r="H34" s="9">
        <f>_xlfn.STDEV.S(E23:E30)</f>
        <v>6816403050.9918814</v>
      </c>
    </row>
    <row r="37" spans="1:9" x14ac:dyDescent="0.35">
      <c r="A37" t="s">
        <v>614</v>
      </c>
      <c r="D37" t="s">
        <v>598</v>
      </c>
      <c r="E37" t="s">
        <v>599</v>
      </c>
      <c r="F37" t="s">
        <v>600</v>
      </c>
    </row>
    <row r="38" spans="1:9" x14ac:dyDescent="0.35">
      <c r="A38" t="s">
        <v>615</v>
      </c>
      <c r="C38" t="s">
        <v>11</v>
      </c>
    </row>
    <row r="39" spans="1:9" x14ac:dyDescent="0.35">
      <c r="C39" t="s">
        <v>15</v>
      </c>
    </row>
    <row r="40" spans="1:9" x14ac:dyDescent="0.35">
      <c r="C40" t="s">
        <v>609</v>
      </c>
    </row>
    <row r="41" spans="1:9" x14ac:dyDescent="0.35">
      <c r="C41" t="s">
        <v>610</v>
      </c>
    </row>
    <row r="46" spans="1:9" ht="15" thickBot="1" x14ac:dyDescent="0.4">
      <c r="A46" t="s">
        <v>10</v>
      </c>
    </row>
    <row r="47" spans="1:9" ht="15" thickTop="1" x14ac:dyDescent="0.35">
      <c r="F47" s="33" t="s">
        <v>11</v>
      </c>
      <c r="G47" s="34" t="s">
        <v>15</v>
      </c>
      <c r="H47" s="34" t="s">
        <v>16</v>
      </c>
      <c r="I47" s="35" t="s">
        <v>17</v>
      </c>
    </row>
    <row r="48" spans="1:9" x14ac:dyDescent="0.35">
      <c r="B48" s="10" t="s">
        <v>590</v>
      </c>
      <c r="F48" s="9">
        <f t="array" ref="F48">INDEX(total_revenue,MATCH(1,(A1=ticker_symbol)*(B1=year),0))</f>
        <v>24855000000</v>
      </c>
      <c r="G48" s="9">
        <f t="array" ref="G48">INDEX(total_revenue,MATCH(1,(A2=ticker_symbol)*(B2=year),0))</f>
        <v>26743000000</v>
      </c>
      <c r="H48" s="9">
        <f t="array" ref="H48">INDEX(total_revenue,MATCH(1,(A3=ticker_symbol)*(B3=year),0))</f>
        <v>42650000000</v>
      </c>
      <c r="I48" s="9">
        <f t="array" ref="I48">INDEX(total_revenue,MATCH(1,(A4=ticker_symbol)*(B4=year),0))</f>
        <v>40990000000</v>
      </c>
    </row>
    <row r="49" spans="2:9" x14ac:dyDescent="0.35">
      <c r="B49" t="s">
        <v>576</v>
      </c>
      <c r="F49" s="9">
        <f t="array" ref="F49">INDEX(cogs,MATCH(1,(A1=ticker_symbol)*(B1=year),0))</f>
        <v>10499000000</v>
      </c>
      <c r="G49" s="9">
        <f t="array" ref="G49">INDEX(cogs,MATCH(1,(A2=ticker_symbol)*(B2=year),0))</f>
        <v>11019000000</v>
      </c>
      <c r="H49" s="9">
        <f t="array" ref="H49">INDEX(cogs,MATCH(1,(A3=ticker_symbol)*(B3=year),0))</f>
        <v>15620000000</v>
      </c>
      <c r="I49" s="9">
        <f t="array" ref="I49">INDEX(cogs,MATCH(1,(A4=ticker_symbol)*(B4=year),0))</f>
        <v>11096000000</v>
      </c>
    </row>
    <row r="50" spans="2:9" x14ac:dyDescent="0.35">
      <c r="B50" s="10" t="s">
        <v>591</v>
      </c>
      <c r="F50" s="9">
        <f>F48-F49</f>
        <v>14356000000</v>
      </c>
      <c r="G50" s="9">
        <f>G48-G49</f>
        <v>15724000000</v>
      </c>
      <c r="H50" s="9">
        <f>H48-H49</f>
        <v>27030000000</v>
      </c>
      <c r="I50" s="9">
        <f>I48-I49</f>
        <v>29894000000</v>
      </c>
    </row>
    <row r="51" spans="2:9" x14ac:dyDescent="0.35">
      <c r="B51" t="s">
        <v>616</v>
      </c>
      <c r="F51" s="9">
        <f t="array" ref="F51">INDEX(SGAs,MATCH(1,(A1=ticker_symbol)*(B1=year),0))</f>
        <v>12977000000</v>
      </c>
      <c r="G51" s="9">
        <f t="array" ref="G51">INDEX(SGAs,MATCH(1,(A2=ticker_symbol)*(B2=year),0))</f>
        <v>12913000000</v>
      </c>
      <c r="H51" s="9">
        <f t="array" ref="H51">INDEX(SGAs,MATCH(1,(A3=ticker_symbol)*(B3=year),0))</f>
        <v>20686000000</v>
      </c>
      <c r="I51" s="9">
        <f t="array" ref="I51">INDEX(SGAs,MATCH(1,(A4=ticker_symbol)*(B4=year),0))</f>
        <v>21275000000</v>
      </c>
    </row>
    <row r="52" spans="2:9" x14ac:dyDescent="0.35">
      <c r="B52" t="s">
        <v>617</v>
      </c>
      <c r="F52" s="9">
        <f t="array" ref="F52">INDEX(OOI,MATCH(1,(A1=ticker_symbol)*(B1=year),0))</f>
        <v>845000000</v>
      </c>
      <c r="G52" s="9">
        <f t="array" ref="G52">INDEX(OOI,MATCH(1,(A2=ticker_symbol)*(B2=year),0))</f>
        <v>853000000</v>
      </c>
      <c r="H52" s="9">
        <f t="array" ref="H52">INDEX(OOI,MATCH(1,(A3=ticker_symbol)*(B3=year),0))</f>
        <v>1295000000</v>
      </c>
      <c r="I52" s="9">
        <f t="array" ref="I52">INDEX(OOI,MATCH(1,(A4=ticker_symbol)*(B4=year),0))</f>
        <v>1364000000</v>
      </c>
    </row>
    <row r="53" spans="2:9" x14ac:dyDescent="0.35">
      <c r="B53" s="11" t="s">
        <v>593</v>
      </c>
      <c r="F53" s="9">
        <f>F51+F52</f>
        <v>13822000000</v>
      </c>
      <c r="G53" s="9">
        <f>G51+G52</f>
        <v>13766000000</v>
      </c>
      <c r="H53" s="9">
        <f>H51+H52</f>
        <v>21981000000</v>
      </c>
      <c r="I53" s="9">
        <f>I51+I52</f>
        <v>22639000000</v>
      </c>
    </row>
    <row r="54" spans="2:9" x14ac:dyDescent="0.35">
      <c r="B54" s="38" t="s">
        <v>594</v>
      </c>
      <c r="C54" s="36"/>
      <c r="D54" s="36"/>
      <c r="E54" s="36"/>
      <c r="F54" s="37">
        <f>F50-F53</f>
        <v>534000000</v>
      </c>
      <c r="G54" s="37">
        <f>G50-G53</f>
        <v>1958000000</v>
      </c>
      <c r="H54" s="37">
        <f>H50-H53</f>
        <v>5049000000</v>
      </c>
      <c r="I54" s="37">
        <f>I50-I53</f>
        <v>7255000000</v>
      </c>
    </row>
    <row r="1046896" spans="1:13" x14ac:dyDescent="0.35">
      <c r="A1046896" t="s">
        <v>0</v>
      </c>
      <c r="B1046896" t="s">
        <v>1</v>
      </c>
      <c r="C1046896" t="s">
        <v>2</v>
      </c>
      <c r="D1046896" t="s">
        <v>3</v>
      </c>
      <c r="E1046896" t="s">
        <v>4</v>
      </c>
      <c r="F1046896" t="s">
        <v>5</v>
      </c>
      <c r="G1046896" t="s">
        <v>6</v>
      </c>
      <c r="H1046896" t="s">
        <v>7</v>
      </c>
      <c r="I1046896" t="s">
        <v>8</v>
      </c>
      <c r="J1046896" t="s">
        <v>9</v>
      </c>
      <c r="M1046896" t="s">
        <v>576</v>
      </c>
    </row>
    <row r="1046897" spans="1:13" x14ac:dyDescent="0.35">
      <c r="A1046897" t="s">
        <v>10</v>
      </c>
      <c r="B1046897" t="s">
        <v>11</v>
      </c>
      <c r="C1046897" s="1">
        <v>41274</v>
      </c>
      <c r="D1046897" s="2">
        <v>24855000000</v>
      </c>
      <c r="E1046897" s="2">
        <v>10499000000</v>
      </c>
      <c r="F1046897" s="2">
        <v>12977000000</v>
      </c>
      <c r="G1046897" t="s">
        <v>12</v>
      </c>
      <c r="H1046897" s="2">
        <v>845000000</v>
      </c>
      <c r="I1046897" t="s">
        <v>13</v>
      </c>
      <c r="J1046897" t="s">
        <v>14</v>
      </c>
      <c r="M1046897">
        <v>1000000000</v>
      </c>
    </row>
    <row r="1046898" spans="1:13" x14ac:dyDescent="0.35">
      <c r="A1046898" t="s">
        <v>10</v>
      </c>
      <c r="B1046898" t="s">
        <v>15</v>
      </c>
      <c r="C1046898" s="1">
        <v>41639</v>
      </c>
      <c r="D1046898" s="2">
        <v>26743000000</v>
      </c>
      <c r="E1046898" s="2">
        <v>11019000000</v>
      </c>
      <c r="F1046898" s="2">
        <v>12913000000</v>
      </c>
      <c r="G1046898" t="s">
        <v>12</v>
      </c>
      <c r="H1046898" s="2">
        <v>853000000</v>
      </c>
      <c r="I1046898" t="s">
        <v>13</v>
      </c>
      <c r="J1046898" t="s">
        <v>14</v>
      </c>
    </row>
    <row r="1046899" spans="1:13" x14ac:dyDescent="0.35">
      <c r="A1046899" t="s">
        <v>10</v>
      </c>
      <c r="B1046899" t="s">
        <v>16</v>
      </c>
      <c r="C1046899" s="1">
        <v>42004</v>
      </c>
      <c r="D1046899" s="2">
        <v>42650000000</v>
      </c>
      <c r="E1046899" s="2">
        <v>15620000000</v>
      </c>
      <c r="F1046899" s="2">
        <v>20686000000</v>
      </c>
      <c r="G1046899" t="s">
        <v>12</v>
      </c>
      <c r="H1046899" s="2">
        <v>1295000000</v>
      </c>
      <c r="I1046899" t="s">
        <v>13</v>
      </c>
      <c r="J1046899" t="s">
        <v>14</v>
      </c>
    </row>
    <row r="1046900" spans="1:13" x14ac:dyDescent="0.35">
      <c r="A1046900" t="s">
        <v>10</v>
      </c>
      <c r="B1046900" t="s">
        <v>17</v>
      </c>
      <c r="C1046900" s="1">
        <v>42369</v>
      </c>
      <c r="D1046900" s="2">
        <v>40990000000</v>
      </c>
      <c r="E1046900" s="2">
        <v>11096000000</v>
      </c>
      <c r="F1046900" s="2">
        <v>21275000000</v>
      </c>
      <c r="G1046900" t="s">
        <v>12</v>
      </c>
      <c r="H1046900" s="2">
        <v>1364000000</v>
      </c>
      <c r="I1046900" t="s">
        <v>13</v>
      </c>
      <c r="J1046900" t="s">
        <v>14</v>
      </c>
    </row>
    <row r="1046901" spans="1:13" x14ac:dyDescent="0.35">
      <c r="A1046901" t="s">
        <v>61</v>
      </c>
      <c r="B1046901" t="s">
        <v>11</v>
      </c>
      <c r="C1046901" s="1">
        <v>41274</v>
      </c>
      <c r="D1046901" s="2">
        <v>4657000000</v>
      </c>
      <c r="E1046901" s="2">
        <v>2319000000</v>
      </c>
      <c r="F1046901" s="2">
        <v>1542000000</v>
      </c>
      <c r="G1046901" t="s">
        <v>12</v>
      </c>
      <c r="H1046901" s="2">
        <v>264000000</v>
      </c>
      <c r="I1046901" t="s">
        <v>13</v>
      </c>
      <c r="J1046901" t="s">
        <v>14</v>
      </c>
    </row>
    <row r="1046902" spans="1:13" x14ac:dyDescent="0.35">
      <c r="A1046902" t="s">
        <v>61</v>
      </c>
      <c r="B1046902" t="s">
        <v>15</v>
      </c>
      <c r="C1046902" s="1">
        <v>41639</v>
      </c>
      <c r="D1046902" s="2">
        <v>5156000000</v>
      </c>
      <c r="E1046902" s="2">
        <v>2355000000</v>
      </c>
      <c r="F1046902" s="2">
        <v>1693000000</v>
      </c>
      <c r="G1046902" t="s">
        <v>12</v>
      </c>
      <c r="H1046902" s="2">
        <v>270000000</v>
      </c>
      <c r="I1046902" t="s">
        <v>13</v>
      </c>
      <c r="J1046902" t="s">
        <v>14</v>
      </c>
    </row>
    <row r="1046903" spans="1:13" x14ac:dyDescent="0.35">
      <c r="A1046903" t="s">
        <v>61</v>
      </c>
      <c r="B1046903" t="s">
        <v>16</v>
      </c>
      <c r="C1046903" s="1">
        <v>42004</v>
      </c>
      <c r="D1046903" s="2">
        <v>5368000000</v>
      </c>
      <c r="E1046903" s="2">
        <v>2325000000</v>
      </c>
      <c r="F1046903" s="2">
        <v>1817000000</v>
      </c>
      <c r="G1046903" t="s">
        <v>12</v>
      </c>
      <c r="H1046903" s="2">
        <v>294000000</v>
      </c>
      <c r="I1046903" t="s">
        <v>13</v>
      </c>
      <c r="J1046903" t="s">
        <v>14</v>
      </c>
    </row>
    <row r="1046904" spans="1:13" x14ac:dyDescent="0.35">
      <c r="A1046904" t="s">
        <v>61</v>
      </c>
      <c r="B1046904" t="s">
        <v>17</v>
      </c>
      <c r="C1046904" s="1">
        <v>42369</v>
      </c>
      <c r="D1046904" s="2">
        <v>5598000000</v>
      </c>
      <c r="E1046904" s="2">
        <v>1935000000</v>
      </c>
      <c r="F1046904" s="2">
        <v>2013000000</v>
      </c>
      <c r="G1046904" t="s">
        <v>12</v>
      </c>
      <c r="H1046904" s="2">
        <v>320000000</v>
      </c>
      <c r="I1046904" t="s">
        <v>13</v>
      </c>
      <c r="J1046904" t="s">
        <v>14</v>
      </c>
    </row>
    <row r="1046905" spans="1:13" x14ac:dyDescent="0.35">
      <c r="A1046905" t="s">
        <v>191</v>
      </c>
      <c r="B1046905" t="s">
        <v>11</v>
      </c>
      <c r="C1046905" s="1">
        <v>41639</v>
      </c>
      <c r="D1046905" s="2">
        <v>37773000000</v>
      </c>
      <c r="E1046905" s="2">
        <v>20964000000</v>
      </c>
      <c r="F1046905" s="2">
        <v>11349000000</v>
      </c>
      <c r="G1046905" t="s">
        <v>12</v>
      </c>
      <c r="H1046905" s="2">
        <v>1658000000</v>
      </c>
      <c r="I1046905" t="s">
        <v>13</v>
      </c>
      <c r="J1046905" t="s">
        <v>14</v>
      </c>
    </row>
    <row r="1046906" spans="1:13" x14ac:dyDescent="0.35">
      <c r="A1046906" t="s">
        <v>191</v>
      </c>
      <c r="B1046906" t="s">
        <v>15</v>
      </c>
      <c r="C1046906" s="1">
        <v>42004</v>
      </c>
      <c r="D1046906" s="2">
        <v>40362000000</v>
      </c>
      <c r="E1046906" s="2">
        <v>22967000000</v>
      </c>
      <c r="F1046906" s="2">
        <v>12702000000</v>
      </c>
      <c r="G1046906" t="s">
        <v>12</v>
      </c>
      <c r="H1046906" s="2">
        <v>1771000000</v>
      </c>
      <c r="I1046906" t="s">
        <v>13</v>
      </c>
      <c r="J1046906" t="s">
        <v>14</v>
      </c>
    </row>
    <row r="1046907" spans="1:13" x14ac:dyDescent="0.35">
      <c r="A1046907" t="s">
        <v>191</v>
      </c>
      <c r="B1046907" t="s">
        <v>16</v>
      </c>
      <c r="C1046907" s="1">
        <v>42369</v>
      </c>
      <c r="D1046907" s="2">
        <v>40704000000</v>
      </c>
      <c r="E1046907" s="2">
        <v>17096000000</v>
      </c>
      <c r="F1046907" s="2">
        <v>13936000000</v>
      </c>
      <c r="G1046907" t="s">
        <v>12</v>
      </c>
      <c r="H1046907" s="2">
        <v>1835000000</v>
      </c>
      <c r="I1046907" t="s">
        <v>13</v>
      </c>
      <c r="J1046907" t="s">
        <v>14</v>
      </c>
    </row>
    <row r="1046908" spans="1:13" x14ac:dyDescent="0.35">
      <c r="A1046908" t="s">
        <v>191</v>
      </c>
      <c r="B1046908" t="s">
        <v>17</v>
      </c>
      <c r="C1046908" s="1">
        <v>42735</v>
      </c>
      <c r="D1046908" s="2">
        <v>39639000000</v>
      </c>
      <c r="E1046908" s="2">
        <v>15940000000</v>
      </c>
      <c r="F1046908" s="2">
        <v>14845000000</v>
      </c>
      <c r="G1046908" t="s">
        <v>12</v>
      </c>
      <c r="H1046908" s="2">
        <v>1902000000</v>
      </c>
      <c r="I1046908" t="s">
        <v>13</v>
      </c>
      <c r="J1046908" t="s">
        <v>14</v>
      </c>
    </row>
    <row r="1046909" spans="1:13" x14ac:dyDescent="0.35">
      <c r="A1046909" t="s">
        <v>364</v>
      </c>
      <c r="B1046909" t="s">
        <v>11</v>
      </c>
      <c r="C1046909" s="1">
        <v>41639</v>
      </c>
      <c r="D1046909" s="2">
        <v>17699000000</v>
      </c>
      <c r="E1046909" s="2">
        <v>8307000000</v>
      </c>
      <c r="F1046909" s="2">
        <v>7161000000</v>
      </c>
      <c r="G1046909" t="s">
        <v>12</v>
      </c>
      <c r="H1046909" s="2">
        <v>867000000</v>
      </c>
      <c r="I1046909" t="s">
        <v>13</v>
      </c>
      <c r="J1046909" t="s">
        <v>14</v>
      </c>
    </row>
    <row r="1046910" spans="1:13" x14ac:dyDescent="0.35">
      <c r="A1046910" t="s">
        <v>364</v>
      </c>
      <c r="B1046910" t="s">
        <v>15</v>
      </c>
      <c r="C1046910" s="1">
        <v>42004</v>
      </c>
      <c r="D1046910" s="2">
        <v>18605000000</v>
      </c>
      <c r="E1046910" s="2">
        <v>7677000000</v>
      </c>
      <c r="F1046910" s="2">
        <v>7639000000</v>
      </c>
      <c r="G1046910" t="s">
        <v>12</v>
      </c>
      <c r="H1046910" s="2">
        <v>938000000</v>
      </c>
      <c r="I1046910" t="s">
        <v>13</v>
      </c>
      <c r="J1046910" t="s">
        <v>14</v>
      </c>
    </row>
    <row r="1046911" spans="1:13" x14ac:dyDescent="0.35">
      <c r="A1046911" t="s">
        <v>364</v>
      </c>
      <c r="B1046911" t="s">
        <v>16</v>
      </c>
      <c r="C1046911" s="1">
        <v>42369</v>
      </c>
      <c r="D1046911" s="2">
        <v>19820000000</v>
      </c>
      <c r="E1046911" s="2">
        <v>6025000000</v>
      </c>
      <c r="F1046911" s="2">
        <v>8625000000</v>
      </c>
      <c r="G1046911" t="s">
        <v>12</v>
      </c>
      <c r="H1046911" s="2">
        <v>1015000000</v>
      </c>
      <c r="I1046911" t="s">
        <v>13</v>
      </c>
      <c r="J1046911" t="s">
        <v>14</v>
      </c>
    </row>
    <row r="1046912" spans="1:13" x14ac:dyDescent="0.35">
      <c r="A1046912" t="s">
        <v>364</v>
      </c>
      <c r="B1046912" t="s">
        <v>17</v>
      </c>
      <c r="C1046912" s="1">
        <v>42735</v>
      </c>
      <c r="D1046912" s="2">
        <v>20425000000</v>
      </c>
      <c r="E1046912" s="2">
        <v>6132000000</v>
      </c>
      <c r="F1046912" s="2">
        <v>9312000000</v>
      </c>
      <c r="G1046912" t="s">
        <v>12</v>
      </c>
      <c r="H1046912" s="2">
        <v>1221000000</v>
      </c>
      <c r="I1046912" t="s">
        <v>13</v>
      </c>
      <c r="J1046912" t="s">
        <v>14</v>
      </c>
    </row>
    <row r="1046913" spans="1:10" x14ac:dyDescent="0.35">
      <c r="A1046913" t="s">
        <v>525</v>
      </c>
      <c r="B1046913" t="s">
        <v>11</v>
      </c>
      <c r="C1046913" s="1">
        <v>41274</v>
      </c>
      <c r="D1046913" s="2">
        <v>37152000000</v>
      </c>
      <c r="E1046913" s="2">
        <v>17820000000</v>
      </c>
      <c r="F1046913" s="2">
        <v>16448000000</v>
      </c>
      <c r="G1046913" t="s">
        <v>12</v>
      </c>
      <c r="H1046913" s="2">
        <v>1522000000</v>
      </c>
      <c r="I1046913" t="s">
        <v>13</v>
      </c>
      <c r="J1046913" t="s">
        <v>14</v>
      </c>
    </row>
    <row r="1046914" spans="1:10" x14ac:dyDescent="0.35">
      <c r="A1046914" t="s">
        <v>525</v>
      </c>
      <c r="B1046914" t="s">
        <v>15</v>
      </c>
      <c r="C1046914" s="1">
        <v>41639</v>
      </c>
      <c r="D1046914" s="2">
        <v>38279000000</v>
      </c>
      <c r="E1046914" s="2">
        <v>17192000000</v>
      </c>
      <c r="F1046914" s="2">
        <v>17629000000</v>
      </c>
      <c r="G1046914" t="s">
        <v>12</v>
      </c>
      <c r="H1046914" s="2">
        <v>1689000000</v>
      </c>
      <c r="I1046914" t="s">
        <v>13</v>
      </c>
      <c r="J1046914" t="s">
        <v>14</v>
      </c>
    </row>
    <row r="1046915" spans="1:10" x14ac:dyDescent="0.35">
      <c r="A1046915" t="s">
        <v>525</v>
      </c>
      <c r="B1046915" t="s">
        <v>16</v>
      </c>
      <c r="C1046915" s="1">
        <v>42004</v>
      </c>
      <c r="D1046915" s="2">
        <v>38901000000</v>
      </c>
      <c r="E1046915" s="2">
        <v>16611000000</v>
      </c>
      <c r="F1046915" s="2">
        <v>17795000000</v>
      </c>
      <c r="G1046915" t="s">
        <v>12</v>
      </c>
      <c r="H1046915" s="2">
        <v>1679000000</v>
      </c>
      <c r="I1046915" t="s">
        <v>13</v>
      </c>
      <c r="J1046915" t="s">
        <v>14</v>
      </c>
    </row>
    <row r="1046916" spans="1:10" x14ac:dyDescent="0.35">
      <c r="A1046916" t="s">
        <v>525</v>
      </c>
      <c r="B1046916" t="s">
        <v>17</v>
      </c>
      <c r="C1046916" s="1">
        <v>42369</v>
      </c>
      <c r="D1046916" s="2">
        <v>37864000000</v>
      </c>
      <c r="E1046916" s="2">
        <v>12130000000</v>
      </c>
      <c r="F1046916" s="2">
        <v>18423000000</v>
      </c>
      <c r="G1046916" t="s">
        <v>12</v>
      </c>
      <c r="H1046916" s="2">
        <v>1819000000</v>
      </c>
      <c r="I1046916" t="s">
        <v>13</v>
      </c>
      <c r="J1046916" t="s">
        <v>14</v>
      </c>
    </row>
  </sheetData>
  <dataValidations count="1">
    <dataValidation type="list" allowBlank="1" showInputMessage="1" showErrorMessage="1" sqref="A46">
      <formula1>DB_2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I19"/>
  <sheetViews>
    <sheetView workbookViewId="0">
      <selection sqref="A1:I12"/>
    </sheetView>
  </sheetViews>
  <sheetFormatPr defaultRowHeight="14.5" x14ac:dyDescent="0.35"/>
  <cols>
    <col min="1" max="1" width="10" bestFit="1" customWidth="1"/>
    <col min="6" max="9" width="25.6328125" customWidth="1"/>
  </cols>
  <sheetData>
    <row r="13" spans="6:9" x14ac:dyDescent="0.35">
      <c r="F13" s="9"/>
      <c r="G13" s="9"/>
      <c r="H13" s="9"/>
      <c r="I13" s="9"/>
    </row>
    <row r="14" spans="6:9" x14ac:dyDescent="0.35">
      <c r="F14" s="9"/>
      <c r="G14" s="9"/>
      <c r="H14" s="9"/>
      <c r="I14" s="9"/>
    </row>
    <row r="15" spans="6:9" x14ac:dyDescent="0.35">
      <c r="F15" s="9"/>
      <c r="G15" s="9"/>
      <c r="H15" s="9"/>
      <c r="I15" s="9"/>
    </row>
    <row r="16" spans="6:9" x14ac:dyDescent="0.35">
      <c r="F16" s="9"/>
      <c r="G16" s="9"/>
      <c r="H16" s="9"/>
      <c r="I16" s="9"/>
    </row>
    <row r="17" spans="6:9" x14ac:dyDescent="0.35">
      <c r="F17" s="9"/>
      <c r="G17" s="9"/>
      <c r="H17" s="9"/>
      <c r="I17" s="9"/>
    </row>
    <row r="18" spans="6:9" x14ac:dyDescent="0.35">
      <c r="F18" s="9"/>
      <c r="G18" s="9"/>
      <c r="H18" s="9"/>
      <c r="I18" s="9"/>
    </row>
    <row r="19" spans="6:9" x14ac:dyDescent="0.35">
      <c r="F19" s="9"/>
      <c r="G19" s="9"/>
      <c r="H19" s="9"/>
      <c r="I19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J19" sqref="J19"/>
    </sheetView>
  </sheetViews>
  <sheetFormatPr defaultRowHeight="14.5" x14ac:dyDescent="0.35"/>
  <cols>
    <col min="1" max="1" width="11.81640625" bestFit="1" customWidth="1"/>
  </cols>
  <sheetData>
    <row r="1" spans="1:2" x14ac:dyDescent="0.35">
      <c r="A1" s="6" t="s">
        <v>579</v>
      </c>
      <c r="B1" s="6" t="s">
        <v>578</v>
      </c>
    </row>
    <row r="2" spans="1:2" x14ac:dyDescent="0.35">
      <c r="A2" s="3">
        <v>1000000000</v>
      </c>
      <c r="B2" s="4">
        <v>0</v>
      </c>
    </row>
    <row r="3" spans="1:2" x14ac:dyDescent="0.35">
      <c r="A3" s="3">
        <v>5000000000</v>
      </c>
      <c r="B3" s="4">
        <v>4</v>
      </c>
    </row>
    <row r="4" spans="1:2" x14ac:dyDescent="0.35">
      <c r="A4" s="3">
        <v>10000000000</v>
      </c>
      <c r="B4" s="4">
        <v>4</v>
      </c>
    </row>
    <row r="5" spans="1:2" x14ac:dyDescent="0.35">
      <c r="A5" s="3">
        <v>15000000000</v>
      </c>
      <c r="B5" s="4">
        <v>4</v>
      </c>
    </row>
    <row r="6" spans="1:2" x14ac:dyDescent="0.35">
      <c r="A6" s="3">
        <v>20000000000</v>
      </c>
      <c r="B6" s="4">
        <v>6</v>
      </c>
    </row>
    <row r="7" spans="1:2" x14ac:dyDescent="0.35">
      <c r="A7" s="3">
        <v>25000000000</v>
      </c>
      <c r="B7" s="4">
        <v>2</v>
      </c>
    </row>
    <row r="8" spans="1:2" x14ac:dyDescent="0.35">
      <c r="A8" s="3">
        <v>30000000000</v>
      </c>
      <c r="B8" s="4">
        <v>0</v>
      </c>
    </row>
    <row r="9" spans="1:2" x14ac:dyDescent="0.35">
      <c r="A9" s="3">
        <v>35000000000</v>
      </c>
      <c r="B9" s="4">
        <v>0</v>
      </c>
    </row>
    <row r="10" spans="1:2" x14ac:dyDescent="0.35">
      <c r="A10" s="3">
        <v>40000000000</v>
      </c>
      <c r="B10" s="4">
        <v>0</v>
      </c>
    </row>
    <row r="11" spans="1:2" x14ac:dyDescent="0.35">
      <c r="A11" s="3">
        <v>45000000000</v>
      </c>
      <c r="B11" s="4">
        <v>0</v>
      </c>
    </row>
    <row r="12" spans="1:2" x14ac:dyDescent="0.35">
      <c r="A12" s="3">
        <v>50000000000</v>
      </c>
      <c r="B12" s="4">
        <v>0</v>
      </c>
    </row>
    <row r="13" spans="1:2" x14ac:dyDescent="0.35">
      <c r="A13" s="3">
        <v>55000000000</v>
      </c>
      <c r="B13" s="4">
        <v>0</v>
      </c>
    </row>
    <row r="14" spans="1:2" x14ac:dyDescent="0.35">
      <c r="A14" s="3">
        <v>60000000000</v>
      </c>
      <c r="B14" s="4">
        <v>0</v>
      </c>
    </row>
    <row r="15" spans="1:2" x14ac:dyDescent="0.35">
      <c r="A15" s="3">
        <v>65000000000</v>
      </c>
      <c r="B15" s="4">
        <v>0</v>
      </c>
    </row>
    <row r="16" spans="1:2" x14ac:dyDescent="0.35">
      <c r="A16" s="3">
        <v>70000000000</v>
      </c>
      <c r="B16" s="4">
        <v>0</v>
      </c>
    </row>
    <row r="17" spans="1:2" x14ac:dyDescent="0.35">
      <c r="A17" s="3">
        <v>75000000000</v>
      </c>
      <c r="B17" s="4">
        <v>0</v>
      </c>
    </row>
    <row r="18" spans="1:2" x14ac:dyDescent="0.35">
      <c r="A18" s="3">
        <v>80000000000</v>
      </c>
      <c r="B18" s="4">
        <v>0</v>
      </c>
    </row>
    <row r="19" spans="1:2" x14ac:dyDescent="0.35">
      <c r="A19" s="3">
        <v>85000000000</v>
      </c>
      <c r="B19" s="4">
        <v>0</v>
      </c>
    </row>
    <row r="20" spans="1:2" x14ac:dyDescent="0.35">
      <c r="A20" s="3">
        <v>90000000000</v>
      </c>
      <c r="B20" s="4">
        <v>0</v>
      </c>
    </row>
    <row r="21" spans="1:2" x14ac:dyDescent="0.35">
      <c r="A21" s="3">
        <v>95000000000</v>
      </c>
      <c r="B21" s="4">
        <v>0</v>
      </c>
    </row>
    <row r="22" spans="1:2" ht="15" thickBot="1" x14ac:dyDescent="0.4">
      <c r="A22" s="5" t="s">
        <v>577</v>
      </c>
      <c r="B22" s="5">
        <v>0</v>
      </c>
    </row>
  </sheetData>
  <sortState ref="A2:A21">
    <sortCondition ref="A2"/>
  </sortState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19" sqref="H19"/>
    </sheetView>
  </sheetViews>
  <sheetFormatPr defaultRowHeight="14.5" x14ac:dyDescent="0.35"/>
  <cols>
    <col min="1" max="1" width="15.453125" bestFit="1" customWidth="1"/>
  </cols>
  <sheetData>
    <row r="1" spans="1:2" x14ac:dyDescent="0.35">
      <c r="A1" s="6" t="s">
        <v>579</v>
      </c>
      <c r="B1" s="6" t="s">
        <v>578</v>
      </c>
    </row>
    <row r="2" spans="1:2" x14ac:dyDescent="0.35">
      <c r="A2" s="8">
        <v>100000000000</v>
      </c>
      <c r="B2" s="4">
        <v>0</v>
      </c>
    </row>
    <row r="3" spans="1:2" x14ac:dyDescent="0.35">
      <c r="A3" s="8">
        <v>110000000000</v>
      </c>
      <c r="B3" s="4">
        <v>0</v>
      </c>
    </row>
    <row r="4" spans="1:2" x14ac:dyDescent="0.35">
      <c r="A4" s="8">
        <v>120000000000</v>
      </c>
      <c r="B4" s="4">
        <v>0</v>
      </c>
    </row>
    <row r="5" spans="1:2" x14ac:dyDescent="0.35">
      <c r="A5" s="8">
        <v>130000000000</v>
      </c>
      <c r="B5" s="4">
        <v>1</v>
      </c>
    </row>
    <row r="6" spans="1:2" x14ac:dyDescent="0.35">
      <c r="A6" s="8">
        <v>140000000000</v>
      </c>
      <c r="B6" s="4">
        <v>5</v>
      </c>
    </row>
    <row r="7" spans="1:2" x14ac:dyDescent="0.35">
      <c r="A7" s="8">
        <v>150000000000</v>
      </c>
      <c r="B7" s="4">
        <v>2</v>
      </c>
    </row>
    <row r="8" spans="1:2" ht="15" thickBot="1" x14ac:dyDescent="0.4">
      <c r="A8" s="5" t="s">
        <v>577</v>
      </c>
      <c r="B8" s="5">
        <v>0</v>
      </c>
    </row>
  </sheetData>
  <sortState ref="A2:A7">
    <sortCondition ref="A2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6"/>
  <sheetViews>
    <sheetView topLeftCell="A14" workbookViewId="0">
      <selection activeCell="I26" sqref="I26"/>
    </sheetView>
  </sheetViews>
  <sheetFormatPr defaultRowHeight="14.5" x14ac:dyDescent="0.35"/>
  <cols>
    <col min="2" max="2" width="14.453125" bestFit="1" customWidth="1"/>
    <col min="3" max="3" width="25.1796875" bestFit="1" customWidth="1"/>
    <col min="4" max="4" width="11" customWidth="1"/>
    <col min="5" max="9" width="18.81640625" customWidth="1"/>
  </cols>
  <sheetData>
    <row r="2" spans="1:11" x14ac:dyDescent="0.35">
      <c r="A2" s="10" t="s">
        <v>588</v>
      </c>
      <c r="B2" t="s">
        <v>525</v>
      </c>
    </row>
    <row r="3" spans="1:11" ht="15" thickBot="1" x14ac:dyDescent="0.4">
      <c r="A3" s="10" t="s">
        <v>589</v>
      </c>
      <c r="B3" t="s">
        <v>587</v>
      </c>
      <c r="C3" s="16" t="s">
        <v>596</v>
      </c>
      <c r="D3" s="15"/>
      <c r="E3" s="15"/>
      <c r="F3" s="15"/>
      <c r="G3" s="15"/>
      <c r="H3" s="15"/>
      <c r="I3" s="15"/>
    </row>
    <row r="4" spans="1:11" ht="15" thickTop="1" x14ac:dyDescent="0.35">
      <c r="E4" s="12" t="s">
        <v>11</v>
      </c>
      <c r="F4" s="12" t="s">
        <v>15</v>
      </c>
      <c r="G4" s="12" t="s">
        <v>16</v>
      </c>
      <c r="H4" s="13" t="s">
        <v>17</v>
      </c>
      <c r="I4" s="12" t="s">
        <v>595</v>
      </c>
    </row>
    <row r="5" spans="1:11" x14ac:dyDescent="0.35">
      <c r="C5" s="10" t="s">
        <v>590</v>
      </c>
      <c r="E5" s="32">
        <f>INDEX(total_revenue,17)</f>
        <v>37152000000</v>
      </c>
      <c r="F5" s="32">
        <f>INDEX(total_revenue,18)</f>
        <v>38279000000</v>
      </c>
      <c r="G5" s="32">
        <f>INDEX(total_revenue,19)</f>
        <v>38901000000</v>
      </c>
      <c r="H5" s="32">
        <f>INDEX(total_revenue,20)</f>
        <v>37864000000</v>
      </c>
      <c r="I5" s="9">
        <f ca="1">H5*(1+I16)</f>
        <v>39378560000</v>
      </c>
    </row>
    <row r="6" spans="1:11" x14ac:dyDescent="0.35">
      <c r="C6" t="s">
        <v>576</v>
      </c>
      <c r="E6" s="32">
        <f>INDEX(cogs,17)</f>
        <v>17820000000</v>
      </c>
      <c r="F6" s="32">
        <f>INDEX(cogs,18)</f>
        <v>17192000000</v>
      </c>
      <c r="G6" s="32">
        <f>INDEX(cogs,19)</f>
        <v>16611000000</v>
      </c>
      <c r="H6" s="32">
        <f>INDEX(cogs,20)</f>
        <v>12130000000</v>
      </c>
      <c r="I6" s="31"/>
    </row>
    <row r="7" spans="1:11" x14ac:dyDescent="0.35">
      <c r="C7" s="10" t="s">
        <v>591</v>
      </c>
      <c r="E7" s="9">
        <f>$E$5-$E$6</f>
        <v>19332000000</v>
      </c>
      <c r="F7" s="9">
        <f>$F$5-$F$6</f>
        <v>21087000000</v>
      </c>
      <c r="G7" s="9">
        <f>$G$5-$G$6</f>
        <v>22290000000</v>
      </c>
      <c r="H7" s="9">
        <f>$H$5-$H$6</f>
        <v>25734000000</v>
      </c>
      <c r="I7" s="9">
        <f ca="1">H5*I17</f>
        <v>29155280000</v>
      </c>
    </row>
    <row r="8" spans="1:11" x14ac:dyDescent="0.35">
      <c r="C8" t="s">
        <v>592</v>
      </c>
      <c r="E8" s="32">
        <f>INDEX(SGAs,17)</f>
        <v>16448000000</v>
      </c>
      <c r="F8" s="32">
        <f>INDEX(SGAs,18)</f>
        <v>17629000000</v>
      </c>
      <c r="G8" s="32">
        <f>INDEX(SGAs,19)</f>
        <v>17795000000</v>
      </c>
      <c r="H8" s="32">
        <f>INDEX(SGAs,20)</f>
        <v>18423000000</v>
      </c>
      <c r="I8" s="31"/>
    </row>
    <row r="9" spans="1:11" x14ac:dyDescent="0.35">
      <c r="C9" s="10" t="s">
        <v>608</v>
      </c>
      <c r="E9" s="32">
        <f>INDEX(OOI,17)</f>
        <v>1522000000</v>
      </c>
      <c r="F9" s="32">
        <f>INDEX(OOI,18)</f>
        <v>1689000000</v>
      </c>
      <c r="G9" s="32">
        <f>INDEX(OOI,19)</f>
        <v>1679000000</v>
      </c>
      <c r="H9" s="32">
        <f>INDEX(OOI,20)</f>
        <v>1819000000</v>
      </c>
      <c r="I9" s="31"/>
    </row>
    <row r="10" spans="1:11" x14ac:dyDescent="0.35">
      <c r="C10" s="11" t="s">
        <v>593</v>
      </c>
      <c r="E10" s="9">
        <f>$E$8+$E$9</f>
        <v>17970000000</v>
      </c>
      <c r="F10" s="9">
        <f>$F$8+$F$9</f>
        <v>19318000000</v>
      </c>
      <c r="G10" s="9">
        <f>$G$8+$G$9</f>
        <v>19474000000</v>
      </c>
      <c r="H10" s="9">
        <f>$H$8+$H$9</f>
        <v>20242000000</v>
      </c>
      <c r="I10" s="31"/>
    </row>
    <row r="11" spans="1:11" x14ac:dyDescent="0.35">
      <c r="C11" s="17" t="s">
        <v>594</v>
      </c>
      <c r="D11" s="14"/>
      <c r="E11" s="24">
        <f>$E$7-$E$10</f>
        <v>1362000000</v>
      </c>
      <c r="F11" s="24">
        <f>$F$7-$F$10</f>
        <v>1769000000</v>
      </c>
      <c r="G11" s="24">
        <f>$G$7-$G$10</f>
        <v>2816000000</v>
      </c>
      <c r="H11" s="24">
        <f>$H$7-$H$10</f>
        <v>5492000000</v>
      </c>
      <c r="I11" s="24">
        <f ca="1">I5*I18</f>
        <v>5906784000</v>
      </c>
    </row>
    <row r="13" spans="1:11" x14ac:dyDescent="0.35">
      <c r="K13" t="s">
        <v>604</v>
      </c>
    </row>
    <row r="14" spans="1:11" x14ac:dyDescent="0.35">
      <c r="C14" s="18" t="s">
        <v>597</v>
      </c>
      <c r="D14" s="19"/>
      <c r="E14" s="19"/>
      <c r="F14" s="19"/>
      <c r="G14" s="19"/>
      <c r="H14" s="19"/>
      <c r="I14" s="19"/>
      <c r="K14" t="s">
        <v>605</v>
      </c>
    </row>
    <row r="15" spans="1:11" x14ac:dyDescent="0.35">
      <c r="E15" s="40" t="s">
        <v>612</v>
      </c>
      <c r="F15" s="40"/>
      <c r="G15" s="40"/>
      <c r="H15" s="40"/>
      <c r="I15" s="28" t="s">
        <v>613</v>
      </c>
      <c r="K15" t="s">
        <v>606</v>
      </c>
    </row>
    <row r="16" spans="1:11" x14ac:dyDescent="0.35">
      <c r="C16" s="20" t="s">
        <v>598</v>
      </c>
      <c r="E16" s="20"/>
      <c r="F16" s="27">
        <f>($F$5/$E$5)-1</f>
        <v>3.0334840654608008E-2</v>
      </c>
      <c r="G16" s="27">
        <f>$G$5/$F$5-1</f>
        <v>1.6249118315525557E-2</v>
      </c>
      <c r="H16" s="27">
        <f>$H$5/$G$5-1</f>
        <v>-2.6657412405850733E-2</v>
      </c>
      <c r="I16" s="20">
        <f ca="1">OFFSET($I$25,MATCH($D$21,$C$26:$C$28,0),0)</f>
        <v>0.04</v>
      </c>
    </row>
    <row r="17" spans="3:9" x14ac:dyDescent="0.35">
      <c r="C17" s="20" t="s">
        <v>599</v>
      </c>
      <c r="E17" s="27">
        <f>INDEX(gross_margin,1)</f>
        <v>0.52034883720930236</v>
      </c>
      <c r="F17" s="27">
        <f>INDEX(gross_margin,2)</f>
        <v>0.5508764596776301</v>
      </c>
      <c r="G17" s="27">
        <f>INDEX(gross_margin,3)</f>
        <v>0.57299298218554795</v>
      </c>
      <c r="H17" s="27">
        <f>INDEX(gross_margin,4)</f>
        <v>0.67964293260088737</v>
      </c>
      <c r="I17" s="20">
        <f ca="1">OFFSET($I$29,MATCH($D$21,$C$30:$C$32,0),0)</f>
        <v>0.77</v>
      </c>
    </row>
    <row r="18" spans="3:9" x14ac:dyDescent="0.35">
      <c r="C18" s="20" t="s">
        <v>600</v>
      </c>
      <c r="E18" s="27">
        <f>INDEX(operating_margin,1)</f>
        <v>3.6660206718346251E-2</v>
      </c>
      <c r="F18" s="27">
        <f>INDEX(operating_margin,2)</f>
        <v>4.6213328456856238E-2</v>
      </c>
      <c r="G18" s="27">
        <f>INDEX(operating_margin,3)</f>
        <v>7.2388884604508888E-2</v>
      </c>
      <c r="H18" s="27">
        <f>INDEX(operating_margin,4)</f>
        <v>0.14504542573420665</v>
      </c>
      <c r="I18" s="20">
        <f ca="1">OFFSET($I$33,MATCH($D$21,$C$34:$C$36,0),0)</f>
        <v>0.15</v>
      </c>
    </row>
    <row r="21" spans="3:9" x14ac:dyDescent="0.35">
      <c r="C21" s="20" t="s">
        <v>601</v>
      </c>
      <c r="D21" t="s">
        <v>606</v>
      </c>
    </row>
    <row r="23" spans="3:9" x14ac:dyDescent="0.35">
      <c r="C23" s="39" t="s">
        <v>602</v>
      </c>
      <c r="D23" s="39"/>
      <c r="E23" s="15"/>
      <c r="F23" s="15"/>
      <c r="G23" s="15"/>
      <c r="H23" s="15"/>
      <c r="I23" s="15"/>
    </row>
    <row r="25" spans="3:9" ht="15" thickBot="1" x14ac:dyDescent="0.4">
      <c r="C25" s="21" t="s">
        <v>603</v>
      </c>
      <c r="D25" s="21"/>
      <c r="E25" s="21"/>
      <c r="F25" s="21"/>
      <c r="G25" s="21"/>
      <c r="H25" s="21"/>
      <c r="I25" s="21"/>
    </row>
    <row r="26" spans="3:9" ht="15" thickTop="1" x14ac:dyDescent="0.35">
      <c r="C26" t="s">
        <v>604</v>
      </c>
      <c r="D26">
        <v>1</v>
      </c>
      <c r="I26" s="29">
        <v>0.02</v>
      </c>
    </row>
    <row r="27" spans="3:9" x14ac:dyDescent="0.35">
      <c r="C27" t="s">
        <v>605</v>
      </c>
      <c r="D27">
        <v>2</v>
      </c>
      <c r="I27" s="29">
        <v>0.01</v>
      </c>
    </row>
    <row r="28" spans="3:9" x14ac:dyDescent="0.35">
      <c r="C28" t="s">
        <v>606</v>
      </c>
      <c r="D28">
        <v>3</v>
      </c>
      <c r="I28" s="29">
        <v>0.04</v>
      </c>
    </row>
    <row r="29" spans="3:9" ht="15" thickBot="1" x14ac:dyDescent="0.4">
      <c r="C29" s="23" t="s">
        <v>607</v>
      </c>
      <c r="D29" s="22"/>
      <c r="E29" s="22"/>
      <c r="F29" s="22"/>
      <c r="G29" s="22"/>
      <c r="H29" s="22"/>
      <c r="I29" s="22"/>
    </row>
    <row r="30" spans="3:9" ht="15" thickTop="1" x14ac:dyDescent="0.35">
      <c r="C30" t="s">
        <v>604</v>
      </c>
      <c r="D30">
        <v>1</v>
      </c>
      <c r="I30" s="30">
        <v>0.68</v>
      </c>
    </row>
    <row r="31" spans="3:9" x14ac:dyDescent="0.35">
      <c r="C31" t="s">
        <v>605</v>
      </c>
      <c r="D31">
        <v>2</v>
      </c>
      <c r="I31" s="30">
        <v>0.56999999999999995</v>
      </c>
    </row>
    <row r="32" spans="3:9" x14ac:dyDescent="0.35">
      <c r="C32" t="s">
        <v>606</v>
      </c>
      <c r="D32">
        <v>3</v>
      </c>
      <c r="I32">
        <v>0.77</v>
      </c>
    </row>
    <row r="33" spans="3:9" ht="15" thickBot="1" x14ac:dyDescent="0.4">
      <c r="C33" s="23" t="s">
        <v>600</v>
      </c>
      <c r="D33" s="22"/>
      <c r="E33" s="22"/>
      <c r="F33" s="22"/>
      <c r="G33" s="22"/>
      <c r="H33" s="22"/>
      <c r="I33" s="22"/>
    </row>
    <row r="34" spans="3:9" ht="15" thickTop="1" x14ac:dyDescent="0.35">
      <c r="C34" t="s">
        <v>604</v>
      </c>
      <c r="D34">
        <v>1</v>
      </c>
      <c r="I34" s="7">
        <v>0.1</v>
      </c>
    </row>
    <row r="35" spans="3:9" x14ac:dyDescent="0.35">
      <c r="C35" t="s">
        <v>605</v>
      </c>
      <c r="D35">
        <v>2</v>
      </c>
      <c r="I35">
        <v>0.05</v>
      </c>
    </row>
    <row r="36" spans="3:9" x14ac:dyDescent="0.35">
      <c r="C36" t="s">
        <v>606</v>
      </c>
      <c r="D36">
        <v>3</v>
      </c>
      <c r="I36">
        <v>0.15</v>
      </c>
    </row>
  </sheetData>
  <mergeCells count="2">
    <mergeCell ref="C23:D23"/>
    <mergeCell ref="E15:H15"/>
  </mergeCells>
  <dataValidations count="1">
    <dataValidation type="list" allowBlank="1" showInputMessage="1" showErrorMessage="1" sqref="D21">
      <formula1>Scenarios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e9c0b8d7-bdb4-4fd3-b62a-f50327aaefce" origin="userSelected">
  <element uid="936e22d5-45a7-4cb7-95ab-1aa8c7c88789" value=""/>
</sisl>
</file>

<file path=customXml/itemProps1.xml><?xml version="1.0" encoding="utf-8"?>
<ds:datastoreItem xmlns:ds="http://schemas.openxmlformats.org/officeDocument/2006/customXml" ds:itemID="{F9ABDD48-23A5-496C-92C8-A2B58E868EAC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17</vt:i4>
      </vt:variant>
    </vt:vector>
  </HeadingPairs>
  <TitlesOfParts>
    <vt:vector size="25" baseType="lpstr">
      <vt:lpstr>Project 2 Base data</vt:lpstr>
      <vt:lpstr>Sheet1</vt:lpstr>
      <vt:lpstr>Summary Statistics</vt:lpstr>
      <vt:lpstr>Dashboard</vt:lpstr>
      <vt:lpstr>Airlines</vt:lpstr>
      <vt:lpstr>Automobile</vt:lpstr>
      <vt:lpstr>Profit and Loss </vt:lpstr>
      <vt:lpstr>Forecast</vt:lpstr>
      <vt:lpstr>cogs</vt:lpstr>
      <vt:lpstr>DB_2</vt:lpstr>
      <vt:lpstr>DB_COGs</vt:lpstr>
      <vt:lpstr>DB_SGAs</vt:lpstr>
      <vt:lpstr>DB_totalrev</vt:lpstr>
      <vt:lpstr>Ford</vt:lpstr>
      <vt:lpstr>General_Motors</vt:lpstr>
      <vt:lpstr>gross_margin</vt:lpstr>
      <vt:lpstr>gross_profit</vt:lpstr>
      <vt:lpstr>OOI</vt:lpstr>
      <vt:lpstr>operating_margin</vt:lpstr>
      <vt:lpstr>operating_profit</vt:lpstr>
      <vt:lpstr>Scenarios</vt:lpstr>
      <vt:lpstr>SGAs</vt:lpstr>
      <vt:lpstr>ticker_symbol</vt:lpstr>
      <vt:lpstr>total_revenue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Lamandra Broyles</dc:creator>
  <cp:keywords/>
  <cp:lastModifiedBy>s343098</cp:lastModifiedBy>
  <dcterms:created xsi:type="dcterms:W3CDTF">2021-11-09T17:50:25Z</dcterms:created>
  <dcterms:modified xsi:type="dcterms:W3CDTF">2021-11-15T19:19:11Z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50bbff82-5a4f-40a3-a9de-b1b896c41106</vt:lpwstr>
  </property>
  <property fmtid="{D5CDD505-2E9C-101B-9397-08002B2CF9AE}" pid="3" name="bjSaver">
    <vt:lpwstr>hEXiX7YxcU90YcgTB4tiNkmA8RRB/tEL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policy="e9c0b8d7-bdb4-4fd3-b62a-f50327aaefce" origin="userSelected" xmlns="http://www.boldonj</vt:lpwstr>
  </property>
  <property fmtid="{D5CDD505-2E9C-101B-9397-08002B2CF9AE}" pid="5" name="bjDocumentLabelXML-0">
    <vt:lpwstr>ames.com/2008/01/sie/internal/label"&gt;&lt;element uid="936e22d5-45a7-4cb7-95ab-1aa8c7c88789" value="" /&gt;&lt;/sisl&gt;</vt:lpwstr>
  </property>
  <property fmtid="{D5CDD505-2E9C-101B-9397-08002B2CF9AE}" pid="6" name="bjDocumentSecurityLabel">
    <vt:lpwstr>Uncategorized</vt:lpwstr>
  </property>
</Properties>
</file>