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毕设\数据\hk_gene seq\"/>
    </mc:Choice>
  </mc:AlternateContent>
  <xr:revisionPtr revIDLastSave="0" documentId="13_ncr:1_{3C65125A-B4AC-475F-B2C2-21C8907F1F0E}" xr6:coauthVersionLast="41" xr6:coauthVersionMax="41" xr10:uidLastSave="{00000000-0000-0000-0000-000000000000}"/>
  <bookViews>
    <workbookView xWindow="-120" yWindow="-120" windowWidth="20730" windowHeight="11160" xr2:uid="{FD9EBC45-AE46-41CC-BCBB-F782A1BB2809}"/>
  </bookViews>
  <sheets>
    <sheet name="Sheet1" sheetId="1" r:id="rId1"/>
  </sheets>
  <definedNames>
    <definedName name="cds大于等于300bp_整体RSCU" localSheetId="0">Sheet1!$A$3:$S$20</definedName>
    <definedName name="首5_基因_整体RSCU" localSheetId="0">Sheet1!$I$2:$Y$22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12" i="1"/>
  <c r="E64" i="1"/>
  <c r="F64" i="1" s="1"/>
  <c r="E65" i="1"/>
  <c r="F65" i="1" s="1"/>
  <c r="E63" i="1"/>
  <c r="F63" i="1" s="1"/>
  <c r="E62" i="1"/>
  <c r="F62" i="1" s="1"/>
  <c r="E61" i="1"/>
  <c r="F61" i="1" s="1"/>
  <c r="E60" i="1"/>
  <c r="F60" i="1" s="1"/>
  <c r="E59" i="1"/>
  <c r="F59" i="1" s="1"/>
  <c r="E56" i="1"/>
  <c r="F56" i="1" s="1"/>
  <c r="E57" i="1"/>
  <c r="F57" i="1" s="1"/>
  <c r="E58" i="1"/>
  <c r="F58" i="1" s="1"/>
  <c r="E55" i="1"/>
  <c r="F55" i="1" s="1"/>
  <c r="E54" i="1"/>
  <c r="F54" i="1" s="1"/>
  <c r="E53" i="1"/>
  <c r="F53" i="1" s="1"/>
  <c r="E52" i="1"/>
  <c r="F52" i="1" s="1"/>
  <c r="E51" i="1"/>
  <c r="F51" i="1" s="1"/>
  <c r="E48" i="1"/>
  <c r="F48" i="1" s="1"/>
  <c r="E49" i="1"/>
  <c r="F49" i="1" s="1"/>
  <c r="E50" i="1"/>
  <c r="F50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2" i="1"/>
  <c r="F32" i="1" s="1"/>
  <c r="E33" i="1"/>
  <c r="F33" i="1" s="1"/>
  <c r="E34" i="1"/>
  <c r="F34" i="1" s="1"/>
  <c r="E31" i="1"/>
  <c r="F31" i="1" s="1"/>
  <c r="E28" i="1"/>
  <c r="E29" i="1"/>
  <c r="F29" i="1" s="1"/>
  <c r="E30" i="1"/>
  <c r="F30" i="1" s="1"/>
  <c r="E27" i="1"/>
  <c r="F27" i="1" s="1"/>
  <c r="E24" i="1"/>
  <c r="F24" i="1" s="1"/>
  <c r="E25" i="1"/>
  <c r="F25" i="1" s="1"/>
  <c r="E26" i="1"/>
  <c r="F26" i="1" s="1"/>
  <c r="E23" i="1"/>
  <c r="F23" i="1" s="1"/>
  <c r="E20" i="1"/>
  <c r="F20" i="1" s="1"/>
  <c r="E21" i="1"/>
  <c r="F21" i="1" s="1"/>
  <c r="E22" i="1"/>
  <c r="F22" i="1" s="1"/>
  <c r="E19" i="1"/>
  <c r="F19" i="1" s="1"/>
  <c r="E16" i="1"/>
  <c r="F16" i="1" s="1"/>
  <c r="E17" i="1"/>
  <c r="F17" i="1" s="1"/>
  <c r="E18" i="1"/>
  <c r="F18" i="1" s="1"/>
  <c r="E15" i="1"/>
  <c r="F15" i="1" s="1"/>
  <c r="E12" i="1"/>
  <c r="E13" i="1"/>
  <c r="F13" i="1" s="1"/>
  <c r="E11" i="1"/>
  <c r="F11" i="1" s="1"/>
  <c r="E6" i="1"/>
  <c r="F6" i="1" s="1"/>
  <c r="E7" i="1"/>
  <c r="F7" i="1" s="1"/>
  <c r="E8" i="1"/>
  <c r="F8" i="1" s="1"/>
  <c r="E9" i="1"/>
  <c r="F9" i="1" s="1"/>
  <c r="E10" i="1"/>
  <c r="F10" i="1" s="1"/>
  <c r="E5" i="1"/>
  <c r="F5" i="1" s="1"/>
  <c r="E4" i="1"/>
  <c r="F4" i="1" s="1"/>
  <c r="E3" i="1"/>
  <c r="F3" i="1" s="1"/>
  <c r="B130" i="1" l="1"/>
  <c r="B124" i="1"/>
  <c r="B125" i="1"/>
  <c r="B126" i="1"/>
  <c r="B127" i="1"/>
  <c r="B128" i="1"/>
  <c r="B129" i="1"/>
  <c r="B131" i="1"/>
  <c r="B132" i="1"/>
  <c r="B114" i="1"/>
  <c r="B115" i="1"/>
  <c r="B116" i="1"/>
  <c r="B117" i="1"/>
  <c r="B118" i="1"/>
  <c r="B119" i="1"/>
  <c r="B120" i="1"/>
  <c r="B121" i="1"/>
  <c r="B122" i="1"/>
  <c r="B123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94" i="1"/>
  <c r="B95" i="1"/>
  <c r="B96" i="1"/>
  <c r="B97" i="1"/>
  <c r="B98" i="1"/>
  <c r="B99" i="1"/>
  <c r="B100" i="1"/>
  <c r="B101" i="1"/>
  <c r="B87" i="1"/>
  <c r="B88" i="1"/>
  <c r="B89" i="1"/>
  <c r="B90" i="1"/>
  <c r="B91" i="1"/>
  <c r="B92" i="1"/>
  <c r="B93" i="1"/>
  <c r="B75" i="1"/>
  <c r="B76" i="1"/>
  <c r="B77" i="1"/>
  <c r="B78" i="1"/>
  <c r="B79" i="1"/>
  <c r="B80" i="1"/>
  <c r="B81" i="1"/>
  <c r="B82" i="1"/>
  <c r="B83" i="1"/>
  <c r="B84" i="1"/>
  <c r="B85" i="1"/>
  <c r="B86" i="1"/>
  <c r="B69" i="1"/>
  <c r="B70" i="1"/>
  <c r="B71" i="1"/>
  <c r="B72" i="1"/>
  <c r="B73" i="1"/>
  <c r="B74" i="1"/>
  <c r="B68" i="1"/>
  <c r="P69" i="1" s="1"/>
  <c r="D69" i="1" l="1"/>
  <c r="J69" i="1"/>
  <c r="N6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3DDDBA-D97E-4328-A898-24E425411984}" name="cds大于等于300bp 整体RSCU" type="6" refreshedVersion="6" background="1" saveData="1">
    <textPr codePage="936" sourceFile="D:\学习\毕设\数据\hk_gene seq\cds大于等于300bp 整体RSCU.txt" delimited="0">
      <textFields count="16">
        <textField/>
        <textField position="4"/>
        <textField position="7"/>
        <textField position="13"/>
        <textField position="18"/>
        <textField position="23"/>
        <textField position="26"/>
        <textField position="32"/>
        <textField position="37"/>
        <textField position="42"/>
        <textField position="45"/>
        <textField position="51"/>
        <textField position="56"/>
        <textField position="61"/>
        <textField position="64"/>
        <textField position="70"/>
      </textFields>
    </textPr>
  </connection>
  <connection id="2" xr16:uid="{DE96CB58-5E85-48AB-832D-22E37DE5C073}" name="首5%基因 整体RSCU" type="6" refreshedVersion="6" background="1" saveData="1">
    <textPr codePage="936" sourceFile="D:\学习\毕设\数据\hk_gene seq\首5%基因 整体RSCU.txt" delimited="0">
      <textFields count="16">
        <textField/>
        <textField position="4"/>
        <textField position="7"/>
        <textField position="12"/>
        <textField position="17"/>
        <textField position="22"/>
        <textField position="25"/>
        <textField position="30"/>
        <textField position="35"/>
        <textField position="40"/>
        <textField position="43"/>
        <textField position="48"/>
        <textField position="53"/>
        <textField position="58"/>
        <textField position="61"/>
        <textField position="66"/>
      </textFields>
    </textPr>
  </connection>
</connections>
</file>

<file path=xl/sharedStrings.xml><?xml version="1.0" encoding="utf-8"?>
<sst xmlns="http://schemas.openxmlformats.org/spreadsheetml/2006/main" count="725" uniqueCount="102">
  <si>
    <t>Phe</t>
  </si>
  <si>
    <t>UUU</t>
  </si>
  <si>
    <t>Ser</t>
  </si>
  <si>
    <t>UCU</t>
  </si>
  <si>
    <t>Tyr</t>
  </si>
  <si>
    <t>UAU</t>
  </si>
  <si>
    <t>Cys</t>
  </si>
  <si>
    <t>UGU</t>
  </si>
  <si>
    <t>UUC</t>
  </si>
  <si>
    <t>UCC</t>
  </si>
  <si>
    <t>UAC</t>
  </si>
  <si>
    <t>UGC</t>
  </si>
  <si>
    <t>Leu</t>
  </si>
  <si>
    <t>UUA</t>
  </si>
  <si>
    <t>UCA</t>
  </si>
  <si>
    <t>TER</t>
  </si>
  <si>
    <t>UAA</t>
  </si>
  <si>
    <t>UGA</t>
  </si>
  <si>
    <t>UUG</t>
  </si>
  <si>
    <t>UCG</t>
  </si>
  <si>
    <t>UAG</t>
  </si>
  <si>
    <t>Trp</t>
  </si>
  <si>
    <t>UGG</t>
  </si>
  <si>
    <t>CUU</t>
  </si>
  <si>
    <t>Pro</t>
  </si>
  <si>
    <t>CCU</t>
  </si>
  <si>
    <t>His</t>
  </si>
  <si>
    <t>CAU</t>
  </si>
  <si>
    <t>Arg</t>
  </si>
  <si>
    <t>CGU</t>
  </si>
  <si>
    <t>CUC</t>
  </si>
  <si>
    <t>CCC</t>
  </si>
  <si>
    <t>CAC</t>
  </si>
  <si>
    <t>CGC</t>
  </si>
  <si>
    <t>CUA</t>
  </si>
  <si>
    <t>CCA</t>
  </si>
  <si>
    <t>Gln</t>
  </si>
  <si>
    <t>CAA</t>
  </si>
  <si>
    <t>CGA</t>
  </si>
  <si>
    <t>CUG</t>
  </si>
  <si>
    <t>CCG</t>
  </si>
  <si>
    <t>CAG</t>
  </si>
  <si>
    <t>CGG</t>
  </si>
  <si>
    <t>Ile</t>
  </si>
  <si>
    <t>AUU</t>
  </si>
  <si>
    <t>Thr</t>
  </si>
  <si>
    <t>ACU</t>
  </si>
  <si>
    <t>Asn</t>
  </si>
  <si>
    <t>AAU</t>
  </si>
  <si>
    <t>AGU</t>
  </si>
  <si>
    <t>AUC</t>
  </si>
  <si>
    <t>ACC</t>
  </si>
  <si>
    <t>AAC</t>
  </si>
  <si>
    <t>AGC</t>
  </si>
  <si>
    <t>AUA</t>
  </si>
  <si>
    <t>ACA</t>
  </si>
  <si>
    <t>Lys</t>
  </si>
  <si>
    <t>AAA</t>
  </si>
  <si>
    <t>AGA</t>
  </si>
  <si>
    <t>Met</t>
  </si>
  <si>
    <t>AUG</t>
  </si>
  <si>
    <t>ACG</t>
  </si>
  <si>
    <t>AAG</t>
  </si>
  <si>
    <t>AGG</t>
  </si>
  <si>
    <t>Val</t>
  </si>
  <si>
    <t>GUU</t>
  </si>
  <si>
    <t>Ala</t>
  </si>
  <si>
    <t>GCU</t>
  </si>
  <si>
    <t>Asp</t>
  </si>
  <si>
    <t>GAU</t>
  </si>
  <si>
    <t>Gly</t>
  </si>
  <si>
    <t>GGU</t>
  </si>
  <si>
    <t>GUC</t>
  </si>
  <si>
    <t>GCC</t>
  </si>
  <si>
    <t>GAC</t>
  </si>
  <si>
    <t>GGC</t>
  </si>
  <si>
    <t>GUA</t>
  </si>
  <si>
    <t>GCA</t>
  </si>
  <si>
    <t>Glu</t>
  </si>
  <si>
    <t>GAA</t>
  </si>
  <si>
    <t>GGA</t>
  </si>
  <si>
    <t>GUG</t>
  </si>
  <si>
    <t>GCG</t>
  </si>
  <si>
    <t>GAG</t>
  </si>
  <si>
    <t>GGG</t>
  </si>
  <si>
    <t>AA</t>
    <phoneticPr fontId="1" type="noConversion"/>
  </si>
  <si>
    <t>codon</t>
    <phoneticPr fontId="1" type="noConversion"/>
  </si>
  <si>
    <t>number</t>
    <phoneticPr fontId="1" type="noConversion"/>
  </si>
  <si>
    <t>RSCU</t>
    <phoneticPr fontId="1" type="noConversion"/>
  </si>
  <si>
    <t>所有CDS</t>
    <phoneticPr fontId="1" type="noConversion"/>
  </si>
  <si>
    <t>全基因组</t>
    <phoneticPr fontId="1" type="noConversion"/>
  </si>
  <si>
    <t>optimal codon</t>
    <phoneticPr fontId="1" type="noConversion"/>
  </si>
  <si>
    <t>极端高10%ENC</t>
    <phoneticPr fontId="1" type="noConversion"/>
  </si>
  <si>
    <t>极端低10%ENC</t>
    <phoneticPr fontId="1" type="noConversion"/>
  </si>
  <si>
    <t>A结尾且RSCU&gt;1</t>
    <phoneticPr fontId="1" type="noConversion"/>
  </si>
  <si>
    <t>G结尾且RSCU&gt;1</t>
    <phoneticPr fontId="1" type="noConversion"/>
  </si>
  <si>
    <t>U结尾且RSCU&gt;1</t>
    <phoneticPr fontId="1" type="noConversion"/>
  </si>
  <si>
    <t>C结尾且RSCU&gt;1</t>
    <phoneticPr fontId="1" type="noConversion"/>
  </si>
  <si>
    <t>RFSC</t>
    <phoneticPr fontId="1" type="noConversion"/>
  </si>
  <si>
    <t>高频与否</t>
    <phoneticPr fontId="1" type="noConversion"/>
  </si>
  <si>
    <t>ENC极端低</t>
    <phoneticPr fontId="1" type="noConversion"/>
  </si>
  <si>
    <t>ENC最低 NM_002415.2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</si>
</sst>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首5%基因 整体RSCU" connectionId="2" xr16:uid="{584B33C0-2B78-47E4-9A33-943ED23B6BA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ds大于等于300bp 整体RSCU" connectionId="1" xr16:uid="{66B863D7-D920-41A4-94DD-7F38CB8B80A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8C11-14E9-4AFB-BC36-E941C62446FC}">
  <dimension ref="A1:AG132"/>
  <sheetViews>
    <sheetView tabSelected="1" topLeftCell="R7" zoomScale="120" zoomScaleNormal="120" workbookViewId="0">
      <selection activeCell="AG63" sqref="AG63"/>
    </sheetView>
  </sheetViews>
  <sheetFormatPr defaultRowHeight="14.25" x14ac:dyDescent="0.2"/>
  <cols>
    <col min="1" max="1" width="4.75" bestFit="1" customWidth="1"/>
    <col min="2" max="2" width="6.75" bestFit="1" customWidth="1"/>
    <col min="3" max="3" width="7.875" bestFit="1" customWidth="1"/>
    <col min="4" max="4" width="15.625" bestFit="1" customWidth="1"/>
    <col min="5" max="5" width="12.75" bestFit="1" customWidth="1"/>
    <col min="6" max="6" width="9" bestFit="1" customWidth="1"/>
    <col min="7" max="7" width="9" customWidth="1"/>
    <col min="8" max="8" width="4.75" bestFit="1" customWidth="1"/>
    <col min="9" max="9" width="6.75" bestFit="1" customWidth="1"/>
    <col min="10" max="10" width="15.625" bestFit="1" customWidth="1"/>
    <col min="11" max="11" width="6" bestFit="1" customWidth="1"/>
    <col min="12" max="12" width="6" customWidth="1"/>
    <col min="13" max="13" width="4.75" bestFit="1" customWidth="1"/>
    <col min="14" max="14" width="15.625" bestFit="1" customWidth="1"/>
    <col min="15" max="15" width="7.875" bestFit="1" customWidth="1"/>
    <col min="16" max="16" width="15.5" bestFit="1" customWidth="1"/>
    <col min="17" max="17" width="5.625" bestFit="1" customWidth="1"/>
    <col min="18" max="18" width="13.875" bestFit="1" customWidth="1"/>
    <col min="19" max="19" width="5.25" bestFit="1" customWidth="1"/>
    <col min="20" max="20" width="4.75" bestFit="1" customWidth="1"/>
    <col min="21" max="21" width="6.75" bestFit="1" customWidth="1"/>
    <col min="22" max="22" width="7.875" bestFit="1" customWidth="1"/>
    <col min="23" max="23" width="6" bestFit="1" customWidth="1"/>
    <col min="24" max="24" width="5.5" bestFit="1" customWidth="1"/>
    <col min="25" max="25" width="9.5" bestFit="1" customWidth="1"/>
  </cols>
  <sheetData>
    <row r="1" spans="1:33" x14ac:dyDescent="0.2">
      <c r="A1" s="2" t="s">
        <v>89</v>
      </c>
      <c r="B1" s="2"/>
      <c r="C1" s="2"/>
      <c r="D1" s="2"/>
      <c r="E1" s="1"/>
      <c r="F1" s="1"/>
      <c r="G1" s="1"/>
      <c r="H1" s="2" t="s">
        <v>93</v>
      </c>
      <c r="I1" s="2"/>
      <c r="J1" s="2"/>
      <c r="K1" s="2"/>
      <c r="L1" s="1"/>
      <c r="M1" s="2" t="s">
        <v>92</v>
      </c>
      <c r="N1" s="2"/>
      <c r="O1" s="2"/>
      <c r="P1" s="2"/>
      <c r="T1" s="2" t="s">
        <v>90</v>
      </c>
      <c r="U1" s="2"/>
      <c r="V1" s="2"/>
      <c r="W1" s="2"/>
      <c r="Y1" s="2" t="s">
        <v>100</v>
      </c>
      <c r="Z1" s="2"/>
      <c r="AA1" s="2"/>
      <c r="AB1" s="2"/>
      <c r="AD1" s="2" t="s">
        <v>101</v>
      </c>
      <c r="AE1" s="2"/>
      <c r="AF1" s="2"/>
      <c r="AG1" s="2"/>
    </row>
    <row r="2" spans="1:33" x14ac:dyDescent="0.2">
      <c r="A2" t="s">
        <v>85</v>
      </c>
      <c r="B2" t="s">
        <v>86</v>
      </c>
      <c r="C2" t="s">
        <v>87</v>
      </c>
      <c r="D2" t="s">
        <v>88</v>
      </c>
      <c r="E2" t="s">
        <v>98</v>
      </c>
      <c r="F2" t="s">
        <v>99</v>
      </c>
      <c r="H2" t="s">
        <v>85</v>
      </c>
      <c r="I2" t="s">
        <v>86</v>
      </c>
      <c r="J2" t="s">
        <v>87</v>
      </c>
      <c r="K2" t="s">
        <v>88</v>
      </c>
      <c r="M2" t="s">
        <v>85</v>
      </c>
      <c r="N2" t="s">
        <v>86</v>
      </c>
      <c r="O2" t="s">
        <v>87</v>
      </c>
      <c r="P2" t="s">
        <v>88</v>
      </c>
      <c r="R2" t="s">
        <v>91</v>
      </c>
      <c r="T2" t="s">
        <v>85</v>
      </c>
      <c r="U2" t="s">
        <v>86</v>
      </c>
      <c r="V2" t="s">
        <v>87</v>
      </c>
      <c r="W2" t="s">
        <v>88</v>
      </c>
      <c r="Y2" t="s">
        <v>85</v>
      </c>
      <c r="Z2" t="s">
        <v>86</v>
      </c>
      <c r="AA2" t="s">
        <v>87</v>
      </c>
      <c r="AB2" t="s">
        <v>88</v>
      </c>
      <c r="AD2" t="s">
        <v>85</v>
      </c>
      <c r="AE2" t="s">
        <v>86</v>
      </c>
      <c r="AF2" t="s">
        <v>87</v>
      </c>
      <c r="AG2" t="s">
        <v>88</v>
      </c>
    </row>
    <row r="3" spans="1:33" x14ac:dyDescent="0.2">
      <c r="A3" t="s">
        <v>0</v>
      </c>
      <c r="B3" t="s">
        <v>1</v>
      </c>
      <c r="C3">
        <v>34306</v>
      </c>
      <c r="D3">
        <v>1.03</v>
      </c>
      <c r="E3">
        <f>C3/($C$3+$C$4)</f>
        <v>0.51681229285929497</v>
      </c>
      <c r="F3" t="str">
        <f>IF(E3&gt;((1-E3)*1.5),"高频","非高频")</f>
        <v>非高频</v>
      </c>
      <c r="H3" t="s">
        <v>0</v>
      </c>
      <c r="I3" t="s">
        <v>1</v>
      </c>
      <c r="J3">
        <v>1177</v>
      </c>
      <c r="K3">
        <v>0.41</v>
      </c>
      <c r="M3" t="s">
        <v>0</v>
      </c>
      <c r="N3" t="s">
        <v>1</v>
      </c>
      <c r="O3">
        <v>2562</v>
      </c>
      <c r="P3">
        <v>1.1399999999999999</v>
      </c>
      <c r="R3" t="str">
        <f>IF(D3&gt;1,IF(K3-P3&gt;0.08,"最优密码子","非最优密码子"),"非最优密码子")</f>
        <v>非最优密码子</v>
      </c>
      <c r="T3" t="s">
        <v>0</v>
      </c>
      <c r="U3" t="s">
        <v>1</v>
      </c>
      <c r="V3">
        <v>368364</v>
      </c>
      <c r="W3">
        <v>0.95</v>
      </c>
      <c r="Y3" t="s">
        <v>0</v>
      </c>
      <c r="Z3" t="s">
        <v>1</v>
      </c>
      <c r="AA3">
        <v>1177</v>
      </c>
      <c r="AB3">
        <v>0.41</v>
      </c>
      <c r="AD3" t="s">
        <v>0</v>
      </c>
      <c r="AE3" t="s">
        <v>1</v>
      </c>
      <c r="AF3">
        <v>0</v>
      </c>
      <c r="AG3">
        <v>0</v>
      </c>
    </row>
    <row r="4" spans="1:33" x14ac:dyDescent="0.2">
      <c r="A4" t="s">
        <v>0</v>
      </c>
      <c r="B4" t="s">
        <v>8</v>
      </c>
      <c r="C4">
        <v>32074</v>
      </c>
      <c r="D4">
        <v>0.97</v>
      </c>
      <c r="E4">
        <f>C4/($C$3+$C$4)</f>
        <v>0.48318770714070503</v>
      </c>
      <c r="F4" t="str">
        <f>IF(E4&gt;((1-E4)*1.5),"高频","非高频")</f>
        <v>非高频</v>
      </c>
      <c r="I4" t="s">
        <v>8</v>
      </c>
      <c r="J4">
        <v>4554</v>
      </c>
      <c r="K4">
        <v>1.59</v>
      </c>
      <c r="N4" t="s">
        <v>8</v>
      </c>
      <c r="O4">
        <v>1932</v>
      </c>
      <c r="P4">
        <v>0.86</v>
      </c>
      <c r="R4" t="str">
        <f>IF(D4&gt;1,IF(K4-P4&gt;0.08,"最优密码子","非最优密码子"),"非最优密码子")</f>
        <v>非最优密码子</v>
      </c>
      <c r="T4" t="s">
        <v>0</v>
      </c>
      <c r="U4" t="s">
        <v>8</v>
      </c>
      <c r="V4">
        <v>406830</v>
      </c>
      <c r="W4">
        <v>1.05</v>
      </c>
      <c r="Y4" t="s">
        <v>0</v>
      </c>
      <c r="Z4" t="s">
        <v>8</v>
      </c>
      <c r="AA4">
        <v>4554</v>
      </c>
      <c r="AB4">
        <v>1.59</v>
      </c>
      <c r="AD4" t="s">
        <v>0</v>
      </c>
      <c r="AE4" t="s">
        <v>8</v>
      </c>
      <c r="AF4">
        <v>4</v>
      </c>
      <c r="AG4">
        <v>2</v>
      </c>
    </row>
    <row r="5" spans="1:33" x14ac:dyDescent="0.2">
      <c r="A5" t="s">
        <v>12</v>
      </c>
      <c r="B5" t="s">
        <v>13</v>
      </c>
      <c r="C5">
        <v>16807</v>
      </c>
      <c r="D5">
        <v>0.56000000000000005</v>
      </c>
      <c r="E5">
        <f>C5/($C$5+$C$6+$C$7+$C$8+$C$9+$C$10)</f>
        <v>9.2993017362532779E-2</v>
      </c>
      <c r="F5" t="str">
        <f>IF(E5&gt;((1-E5)/5*1.5),"高频","非高频")</f>
        <v>非高频</v>
      </c>
      <c r="H5" t="s">
        <v>12</v>
      </c>
      <c r="I5" t="s">
        <v>13</v>
      </c>
      <c r="J5">
        <v>120</v>
      </c>
      <c r="K5">
        <v>0.04</v>
      </c>
      <c r="M5" t="s">
        <v>12</v>
      </c>
      <c r="N5" t="s">
        <v>13</v>
      </c>
      <c r="O5">
        <v>1345</v>
      </c>
      <c r="P5">
        <v>0.71</v>
      </c>
      <c r="R5" t="str">
        <f>IF(D5&gt;1,IF(K5-P5&gt;0.08,"最优密码子","非最优密码子"),"非最优密码子")</f>
        <v>非最优密码子</v>
      </c>
      <c r="T5" t="s">
        <v>12</v>
      </c>
      <c r="U5" t="s">
        <v>13</v>
      </c>
      <c r="V5">
        <v>171216</v>
      </c>
      <c r="W5">
        <v>0.49</v>
      </c>
      <c r="Y5" t="s">
        <v>12</v>
      </c>
      <c r="Z5" t="s">
        <v>13</v>
      </c>
      <c r="AA5">
        <v>120</v>
      </c>
      <c r="AB5">
        <v>0.04</v>
      </c>
      <c r="AD5" t="s">
        <v>12</v>
      </c>
      <c r="AE5" t="s">
        <v>13</v>
      </c>
      <c r="AF5">
        <v>0</v>
      </c>
      <c r="AG5">
        <v>0</v>
      </c>
    </row>
    <row r="6" spans="1:33" x14ac:dyDescent="0.2">
      <c r="A6" t="s">
        <v>12</v>
      </c>
      <c r="B6" t="s">
        <v>18</v>
      </c>
      <c r="C6">
        <v>26223</v>
      </c>
      <c r="D6">
        <v>0.87</v>
      </c>
      <c r="E6">
        <f t="shared" ref="E6:E10" si="0">C6/($C$5+$C$6+$C$7+$C$8+$C$9+$C$10)</f>
        <v>0.14509168169796496</v>
      </c>
      <c r="F6" t="str">
        <f t="shared" ref="F6:F10" si="1">IF(E6&gt;((1-E6)/5*1.5),"高频","非高频")</f>
        <v>非高频</v>
      </c>
      <c r="I6" t="s">
        <v>18</v>
      </c>
      <c r="J6">
        <v>950</v>
      </c>
      <c r="K6">
        <v>0.33</v>
      </c>
      <c r="N6" t="s">
        <v>18</v>
      </c>
      <c r="O6">
        <v>1974</v>
      </c>
      <c r="P6">
        <v>1.04</v>
      </c>
      <c r="R6" t="str">
        <f>IF(D6&gt;1,IF(K6-P6&gt;0.08,"最优密码子","非最优密码子"),"非最优密码子")</f>
        <v>非最优密码子</v>
      </c>
      <c r="T6" t="s">
        <v>12</v>
      </c>
      <c r="U6" t="s">
        <v>18</v>
      </c>
      <c r="V6">
        <v>277915</v>
      </c>
      <c r="W6">
        <v>0.79</v>
      </c>
      <c r="Y6" t="s">
        <v>12</v>
      </c>
      <c r="Z6" t="s">
        <v>18</v>
      </c>
      <c r="AA6">
        <v>950</v>
      </c>
      <c r="AB6">
        <v>0.33</v>
      </c>
      <c r="AD6" t="s">
        <v>12</v>
      </c>
      <c r="AE6" t="s">
        <v>18</v>
      </c>
      <c r="AF6">
        <v>0</v>
      </c>
      <c r="AG6">
        <v>0</v>
      </c>
    </row>
    <row r="7" spans="1:33" x14ac:dyDescent="0.2">
      <c r="A7" t="s">
        <v>12</v>
      </c>
      <c r="B7" t="s">
        <v>23</v>
      </c>
      <c r="C7">
        <v>26913</v>
      </c>
      <c r="D7">
        <v>0.89</v>
      </c>
      <c r="E7">
        <f t="shared" si="0"/>
        <v>0.14890944703265574</v>
      </c>
      <c r="F7" t="str">
        <f t="shared" si="1"/>
        <v>非高频</v>
      </c>
      <c r="I7" t="s">
        <v>23</v>
      </c>
      <c r="J7">
        <v>741</v>
      </c>
      <c r="K7">
        <v>0.26</v>
      </c>
      <c r="N7" t="s">
        <v>23</v>
      </c>
      <c r="O7">
        <v>1986</v>
      </c>
      <c r="P7">
        <v>1.05</v>
      </c>
      <c r="R7" t="str">
        <f>IF(D7&gt;1,IF(K7-P7&gt;0.08,"最优密码子","非最优密码子"),"非最优密码子")</f>
        <v>非最优密码子</v>
      </c>
      <c r="T7" t="s">
        <v>12</v>
      </c>
      <c r="U7" t="s">
        <v>23</v>
      </c>
      <c r="V7">
        <v>289226</v>
      </c>
      <c r="W7">
        <v>0.82</v>
      </c>
      <c r="Y7" t="s">
        <v>12</v>
      </c>
      <c r="Z7" t="s">
        <v>23</v>
      </c>
      <c r="AA7">
        <v>741</v>
      </c>
      <c r="AB7">
        <v>0.26</v>
      </c>
      <c r="AD7" t="s">
        <v>12</v>
      </c>
      <c r="AE7" t="s">
        <v>23</v>
      </c>
      <c r="AF7">
        <v>0</v>
      </c>
      <c r="AG7">
        <v>0</v>
      </c>
    </row>
    <row r="8" spans="1:33" x14ac:dyDescent="0.2">
      <c r="A8" t="s">
        <v>12</v>
      </c>
      <c r="B8" t="s">
        <v>30</v>
      </c>
      <c r="C8">
        <v>30717</v>
      </c>
      <c r="D8">
        <v>1.02</v>
      </c>
      <c r="E8">
        <f t="shared" si="0"/>
        <v>0.16995695331260305</v>
      </c>
      <c r="F8" t="str">
        <f t="shared" si="1"/>
        <v>非高频</v>
      </c>
      <c r="I8" t="s">
        <v>30</v>
      </c>
      <c r="J8">
        <v>4083</v>
      </c>
      <c r="K8">
        <v>1.41</v>
      </c>
      <c r="N8" t="s">
        <v>30</v>
      </c>
      <c r="O8">
        <v>1829</v>
      </c>
      <c r="P8">
        <v>0.97</v>
      </c>
      <c r="R8" t="str">
        <f>IF(D8&gt;1,IF(K8-P8&gt;0.08,"最优密码子","非最优密码子"),"非最优密码子")</f>
        <v>最优密码子</v>
      </c>
      <c r="T8" t="s">
        <v>12</v>
      </c>
      <c r="U8" t="s">
        <v>30</v>
      </c>
      <c r="V8">
        <v>397409</v>
      </c>
      <c r="W8">
        <v>1.1299999999999999</v>
      </c>
      <c r="Y8" t="s">
        <v>12</v>
      </c>
      <c r="Z8" t="s">
        <v>30</v>
      </c>
      <c r="AA8">
        <v>4083</v>
      </c>
      <c r="AB8">
        <v>1.41</v>
      </c>
      <c r="AD8" t="s">
        <v>12</v>
      </c>
      <c r="AE8" t="s">
        <v>30</v>
      </c>
      <c r="AF8">
        <v>4</v>
      </c>
      <c r="AG8">
        <v>2.1800000000000002</v>
      </c>
    </row>
    <row r="9" spans="1:33" x14ac:dyDescent="0.2">
      <c r="A9" t="s">
        <v>12</v>
      </c>
      <c r="B9" t="s">
        <v>34</v>
      </c>
      <c r="C9">
        <v>14247</v>
      </c>
      <c r="D9">
        <v>0.47</v>
      </c>
      <c r="E9">
        <f t="shared" si="0"/>
        <v>7.8828554671506193E-2</v>
      </c>
      <c r="F9" t="str">
        <f t="shared" si="1"/>
        <v>非高频</v>
      </c>
      <c r="I9" t="s">
        <v>34</v>
      </c>
      <c r="J9">
        <v>504</v>
      </c>
      <c r="K9">
        <v>0.17</v>
      </c>
      <c r="N9" t="s">
        <v>34</v>
      </c>
      <c r="O9">
        <v>1092</v>
      </c>
      <c r="P9">
        <v>0.57999999999999996</v>
      </c>
      <c r="R9" t="str">
        <f>IF(D9&gt;1,IF(K9-P9&gt;0.08,"最优密码子","非最优密码子"),"非最优密码子")</f>
        <v>非最优密码子</v>
      </c>
      <c r="T9" t="s">
        <v>12</v>
      </c>
      <c r="U9" t="s">
        <v>34</v>
      </c>
      <c r="V9">
        <v>152508</v>
      </c>
      <c r="W9">
        <v>0.43</v>
      </c>
      <c r="Y9" t="s">
        <v>12</v>
      </c>
      <c r="Z9" t="s">
        <v>34</v>
      </c>
      <c r="AA9">
        <v>504</v>
      </c>
      <c r="AB9">
        <v>0.17</v>
      </c>
      <c r="AD9" t="s">
        <v>12</v>
      </c>
      <c r="AE9" t="s">
        <v>34</v>
      </c>
      <c r="AF9">
        <v>0</v>
      </c>
      <c r="AG9">
        <v>0</v>
      </c>
    </row>
    <row r="10" spans="1:33" x14ac:dyDescent="0.2">
      <c r="A10" t="s">
        <v>12</v>
      </c>
      <c r="B10" t="s">
        <v>39</v>
      </c>
      <c r="C10">
        <v>65827</v>
      </c>
      <c r="D10">
        <v>2.19</v>
      </c>
      <c r="E10">
        <f t="shared" si="0"/>
        <v>0.36422034592273728</v>
      </c>
      <c r="F10" t="str">
        <f t="shared" si="1"/>
        <v>高频</v>
      </c>
      <c r="I10" t="s">
        <v>39</v>
      </c>
      <c r="J10">
        <v>10981</v>
      </c>
      <c r="K10">
        <v>3.79</v>
      </c>
      <c r="N10" t="s">
        <v>39</v>
      </c>
      <c r="O10">
        <v>3132</v>
      </c>
      <c r="P10">
        <v>1.65</v>
      </c>
      <c r="R10" t="str">
        <f>IF(D10&gt;1,IF(K10-P10&gt;0.08,"最优密码子","非最优密码子"),"非最优密码子")</f>
        <v>最优密码子</v>
      </c>
      <c r="T10" t="s">
        <v>12</v>
      </c>
      <c r="U10" t="s">
        <v>39</v>
      </c>
      <c r="V10">
        <v>816193</v>
      </c>
      <c r="W10">
        <v>2.33</v>
      </c>
      <c r="Y10" t="s">
        <v>12</v>
      </c>
      <c r="Z10" t="s">
        <v>39</v>
      </c>
      <c r="AA10">
        <v>10981</v>
      </c>
      <c r="AB10">
        <v>3.79</v>
      </c>
      <c r="AD10" t="s">
        <v>12</v>
      </c>
      <c r="AE10" t="s">
        <v>39</v>
      </c>
      <c r="AF10">
        <v>7</v>
      </c>
      <c r="AG10">
        <v>3.82</v>
      </c>
    </row>
    <row r="11" spans="1:33" x14ac:dyDescent="0.2">
      <c r="A11" t="s">
        <v>43</v>
      </c>
      <c r="B11" t="s">
        <v>44</v>
      </c>
      <c r="C11">
        <v>31947</v>
      </c>
      <c r="D11">
        <v>1.2</v>
      </c>
      <c r="E11">
        <f>C11/($C$11+$C$12+$C$13)</f>
        <v>0.39905815928849803</v>
      </c>
      <c r="F11" t="str">
        <f>IF(E11&gt;((1-E11)/2*1.5),"高频","非高频")</f>
        <v>非高频</v>
      </c>
      <c r="H11" t="s">
        <v>43</v>
      </c>
      <c r="I11" t="s">
        <v>44</v>
      </c>
      <c r="J11">
        <v>814</v>
      </c>
      <c r="K11">
        <v>0.44</v>
      </c>
      <c r="M11" t="s">
        <v>43</v>
      </c>
      <c r="N11" t="s">
        <v>44</v>
      </c>
      <c r="O11">
        <v>2367</v>
      </c>
      <c r="P11">
        <v>1.27</v>
      </c>
      <c r="R11" t="str">
        <f>IF(D11&gt;1,IF(K11-P11&gt;0.08,"最优密码子","非最优密码子"),"非最优密码子")</f>
        <v>非最优密码子</v>
      </c>
      <c r="T11" t="s">
        <v>43</v>
      </c>
      <c r="U11" t="s">
        <v>44</v>
      </c>
      <c r="V11">
        <v>348925</v>
      </c>
      <c r="W11">
        <v>1.1100000000000001</v>
      </c>
      <c r="Y11" t="s">
        <v>43</v>
      </c>
      <c r="Z11" t="s">
        <v>44</v>
      </c>
      <c r="AA11">
        <v>814</v>
      </c>
      <c r="AB11">
        <v>0.44</v>
      </c>
      <c r="AD11" t="s">
        <v>43</v>
      </c>
      <c r="AE11" t="s">
        <v>44</v>
      </c>
      <c r="AF11">
        <v>0</v>
      </c>
      <c r="AG11">
        <v>0</v>
      </c>
    </row>
    <row r="12" spans="1:33" x14ac:dyDescent="0.2">
      <c r="A12" t="s">
        <v>43</v>
      </c>
      <c r="B12" t="s">
        <v>50</v>
      </c>
      <c r="C12">
        <v>33827</v>
      </c>
      <c r="D12">
        <v>1.27</v>
      </c>
      <c r="E12">
        <f t="shared" ref="E12:E13" si="2">C12/($C$11+$C$12+$C$13)</f>
        <v>0.42254172079544317</v>
      </c>
      <c r="F12" t="str">
        <f t="shared" ref="F12:F13" si="3">IF(E12&gt;((1-E12)/2*1.5),"高频","非高频")</f>
        <v>非高频</v>
      </c>
      <c r="I12" t="s">
        <v>50</v>
      </c>
      <c r="J12">
        <v>4575</v>
      </c>
      <c r="K12">
        <v>2.46</v>
      </c>
      <c r="N12" t="s">
        <v>50</v>
      </c>
      <c r="O12">
        <v>2028</v>
      </c>
      <c r="P12">
        <v>1.08</v>
      </c>
      <c r="R12" t="str">
        <f>IF(D12&gt;1,IF(K12-P12&gt;0.08,"最优密码子","非最优密码子"),"非最优密码子")</f>
        <v>最优密码子</v>
      </c>
      <c r="T12" t="s">
        <v>43</v>
      </c>
      <c r="U12" t="s">
        <v>50</v>
      </c>
      <c r="V12">
        <v>427817</v>
      </c>
      <c r="W12">
        <v>1.36</v>
      </c>
      <c r="Y12" t="s">
        <v>43</v>
      </c>
      <c r="Z12" t="s">
        <v>50</v>
      </c>
      <c r="AA12">
        <v>4575</v>
      </c>
      <c r="AB12">
        <v>2.46</v>
      </c>
      <c r="AD12" t="s">
        <v>43</v>
      </c>
      <c r="AE12" t="s">
        <v>50</v>
      </c>
      <c r="AF12">
        <v>6</v>
      </c>
      <c r="AG12">
        <v>3</v>
      </c>
    </row>
    <row r="13" spans="1:33" x14ac:dyDescent="0.2">
      <c r="A13" t="s">
        <v>43</v>
      </c>
      <c r="B13" t="s">
        <v>54</v>
      </c>
      <c r="C13">
        <v>14282</v>
      </c>
      <c r="D13">
        <v>0.54</v>
      </c>
      <c r="E13">
        <f t="shared" si="2"/>
        <v>0.17840011991605875</v>
      </c>
      <c r="F13" t="str">
        <f t="shared" si="3"/>
        <v>非高频</v>
      </c>
      <c r="I13" t="s">
        <v>54</v>
      </c>
      <c r="J13">
        <v>179</v>
      </c>
      <c r="K13">
        <v>0.1</v>
      </c>
      <c r="N13" t="s">
        <v>54</v>
      </c>
      <c r="O13">
        <v>1214</v>
      </c>
      <c r="P13">
        <v>0.65</v>
      </c>
      <c r="R13" t="str">
        <f>IF(D13&gt;1,IF(K13-P13&gt;0.08,"最优密码子","非最优密码子"),"非最优密码子")</f>
        <v>非最优密码子</v>
      </c>
      <c r="T13" t="s">
        <v>43</v>
      </c>
      <c r="U13" t="s">
        <v>54</v>
      </c>
      <c r="V13">
        <v>163720</v>
      </c>
      <c r="W13">
        <v>0.52</v>
      </c>
      <c r="Y13" t="s">
        <v>43</v>
      </c>
      <c r="Z13" t="s">
        <v>54</v>
      </c>
      <c r="AA13">
        <v>179</v>
      </c>
      <c r="AB13">
        <v>0.1</v>
      </c>
      <c r="AD13" t="s">
        <v>43</v>
      </c>
      <c r="AE13" t="s">
        <v>54</v>
      </c>
      <c r="AF13">
        <v>0</v>
      </c>
      <c r="AG13">
        <v>0</v>
      </c>
    </row>
    <row r="14" spans="1:33" x14ac:dyDescent="0.2">
      <c r="A14" t="s">
        <v>59</v>
      </c>
      <c r="B14" t="s">
        <v>60</v>
      </c>
      <c r="C14">
        <v>41008</v>
      </c>
      <c r="D14">
        <v>1</v>
      </c>
      <c r="E14">
        <v>1</v>
      </c>
      <c r="H14" t="s">
        <v>59</v>
      </c>
      <c r="I14" t="s">
        <v>60</v>
      </c>
      <c r="J14">
        <v>3236</v>
      </c>
      <c r="K14">
        <v>1</v>
      </c>
      <c r="M14" t="s">
        <v>59</v>
      </c>
      <c r="N14" t="s">
        <v>60</v>
      </c>
      <c r="O14">
        <v>2892</v>
      </c>
      <c r="P14">
        <v>1</v>
      </c>
      <c r="R14" t="str">
        <f>IF(D14&gt;1,IF(K14-P14&gt;0.08,"最优密码子","非最优密码子"),"非最优密码子")</f>
        <v>非最优密码子</v>
      </c>
      <c r="T14" t="s">
        <v>59</v>
      </c>
      <c r="U14" t="s">
        <v>60</v>
      </c>
      <c r="V14">
        <v>463513</v>
      </c>
      <c r="W14">
        <v>1</v>
      </c>
      <c r="Y14" t="s">
        <v>59</v>
      </c>
      <c r="Z14" t="s">
        <v>60</v>
      </c>
      <c r="AA14">
        <v>3236</v>
      </c>
      <c r="AB14">
        <v>1</v>
      </c>
      <c r="AD14" t="s">
        <v>59</v>
      </c>
      <c r="AE14" t="s">
        <v>60</v>
      </c>
      <c r="AF14">
        <v>4</v>
      </c>
      <c r="AG14">
        <v>1</v>
      </c>
    </row>
    <row r="15" spans="1:33" x14ac:dyDescent="0.2">
      <c r="A15" t="s">
        <v>64</v>
      </c>
      <c r="B15" t="s">
        <v>65</v>
      </c>
      <c r="C15">
        <v>23416</v>
      </c>
      <c r="D15">
        <v>0.84</v>
      </c>
      <c r="E15">
        <f>C15/($C$15+$C$16+$C$17+$C$18)</f>
        <v>0.21032776136026804</v>
      </c>
      <c r="F15" t="str">
        <f>IF(E15&gt;((1-E15)/3*1.5),"高频","非高频")</f>
        <v>非高频</v>
      </c>
      <c r="H15" t="s">
        <v>64</v>
      </c>
      <c r="I15" t="s">
        <v>65</v>
      </c>
      <c r="J15">
        <v>460</v>
      </c>
      <c r="K15">
        <v>0.18</v>
      </c>
      <c r="M15" t="s">
        <v>64</v>
      </c>
      <c r="N15" t="s">
        <v>65</v>
      </c>
      <c r="O15">
        <v>1847</v>
      </c>
      <c r="P15">
        <v>1.04</v>
      </c>
      <c r="R15" t="str">
        <f>IF(D15&gt;1,IF(K15-P15&gt;0.08,"最优密码子","非最优密码子"),"非最优密码子")</f>
        <v>非最优密码子</v>
      </c>
      <c r="T15" t="s">
        <v>64</v>
      </c>
      <c r="U15" t="s">
        <v>65</v>
      </c>
      <c r="V15">
        <v>242951</v>
      </c>
      <c r="W15">
        <v>0.76</v>
      </c>
      <c r="Y15" t="s">
        <v>64</v>
      </c>
      <c r="Z15" t="s">
        <v>65</v>
      </c>
      <c r="AA15">
        <v>460</v>
      </c>
      <c r="AB15">
        <v>0.18</v>
      </c>
      <c r="AD15" t="s">
        <v>64</v>
      </c>
      <c r="AE15" t="s">
        <v>65</v>
      </c>
      <c r="AF15">
        <v>0</v>
      </c>
      <c r="AG15">
        <v>0</v>
      </c>
    </row>
    <row r="16" spans="1:33" x14ac:dyDescent="0.2">
      <c r="A16" t="s">
        <v>64</v>
      </c>
      <c r="B16" t="s">
        <v>72</v>
      </c>
      <c r="C16">
        <v>23301</v>
      </c>
      <c r="D16">
        <v>0.84</v>
      </c>
      <c r="E16">
        <f t="shared" ref="E16:E18" si="4">C16/($C$15+$C$16+$C$17+$C$18)</f>
        <v>0.20929480557975766</v>
      </c>
      <c r="F16" t="str">
        <f t="shared" ref="F16:F18" si="5">IF(E16&gt;((1-E16)/3*1.5),"高频","非高频")</f>
        <v>非高频</v>
      </c>
      <c r="I16" t="s">
        <v>72</v>
      </c>
      <c r="J16">
        <v>2592</v>
      </c>
      <c r="K16">
        <v>1.04</v>
      </c>
      <c r="N16" t="s">
        <v>72</v>
      </c>
      <c r="O16">
        <v>1462</v>
      </c>
      <c r="P16">
        <v>0.82</v>
      </c>
      <c r="R16" t="str">
        <f>IF(D16&gt;1,IF(K16-P16&gt;0.08,"最优密码子","非最优密码子"),"非最优密码子")</f>
        <v>非最优密码子</v>
      </c>
      <c r="T16" t="s">
        <v>64</v>
      </c>
      <c r="U16" t="s">
        <v>72</v>
      </c>
      <c r="V16">
        <v>299999</v>
      </c>
      <c r="W16">
        <v>0.94</v>
      </c>
      <c r="Y16" t="s">
        <v>64</v>
      </c>
      <c r="Z16" t="s">
        <v>72</v>
      </c>
      <c r="AA16">
        <v>2592</v>
      </c>
      <c r="AB16">
        <v>1.04</v>
      </c>
      <c r="AD16" t="s">
        <v>64</v>
      </c>
      <c r="AE16" t="s">
        <v>72</v>
      </c>
      <c r="AF16">
        <v>2</v>
      </c>
      <c r="AG16">
        <v>1</v>
      </c>
    </row>
    <row r="17" spans="1:33" x14ac:dyDescent="0.2">
      <c r="A17" t="s">
        <v>64</v>
      </c>
      <c r="B17" t="s">
        <v>76</v>
      </c>
      <c r="C17">
        <v>15751</v>
      </c>
      <c r="D17">
        <v>0.56999999999999995</v>
      </c>
      <c r="E17">
        <f t="shared" si="4"/>
        <v>0.14147901303320728</v>
      </c>
      <c r="F17" t="str">
        <f t="shared" si="5"/>
        <v>非高频</v>
      </c>
      <c r="I17" t="s">
        <v>76</v>
      </c>
      <c r="J17">
        <v>302</v>
      </c>
      <c r="K17">
        <v>0.12</v>
      </c>
      <c r="N17" t="s">
        <v>76</v>
      </c>
      <c r="O17">
        <v>1211</v>
      </c>
      <c r="P17">
        <v>0.68</v>
      </c>
      <c r="R17" t="str">
        <f>IF(D17&gt;1,IF(K17-P17&gt;0.08,"最优密码子","非最优密码子"),"非最优密码子")</f>
        <v>非最优密码子</v>
      </c>
      <c r="T17" t="s">
        <v>64</v>
      </c>
      <c r="U17" t="s">
        <v>76</v>
      </c>
      <c r="V17">
        <v>158118</v>
      </c>
      <c r="W17">
        <v>0.49</v>
      </c>
      <c r="Y17" t="s">
        <v>64</v>
      </c>
      <c r="Z17" t="s">
        <v>76</v>
      </c>
      <c r="AA17">
        <v>302</v>
      </c>
      <c r="AB17">
        <v>0.12</v>
      </c>
      <c r="AD17" t="s">
        <v>64</v>
      </c>
      <c r="AE17" t="s">
        <v>76</v>
      </c>
      <c r="AF17">
        <v>1</v>
      </c>
      <c r="AG17">
        <v>0.5</v>
      </c>
    </row>
    <row r="18" spans="1:33" x14ac:dyDescent="0.2">
      <c r="A18" t="s">
        <v>64</v>
      </c>
      <c r="B18" t="s">
        <v>81</v>
      </c>
      <c r="C18">
        <v>48863</v>
      </c>
      <c r="D18">
        <v>1.76</v>
      </c>
      <c r="E18">
        <f t="shared" si="4"/>
        <v>0.43889842002676704</v>
      </c>
      <c r="F18" t="str">
        <f t="shared" si="5"/>
        <v>高频</v>
      </c>
      <c r="I18" t="s">
        <v>81</v>
      </c>
      <c r="J18">
        <v>6632</v>
      </c>
      <c r="K18">
        <v>2.66</v>
      </c>
      <c r="N18" t="s">
        <v>81</v>
      </c>
      <c r="O18">
        <v>2574</v>
      </c>
      <c r="P18">
        <v>1.45</v>
      </c>
      <c r="R18" t="str">
        <f>IF(D18&gt;1,IF(K18-P18&gt;0.08,"最优密码子","非最优密码子"),"非最优密码子")</f>
        <v>最优密码子</v>
      </c>
      <c r="T18" t="s">
        <v>64</v>
      </c>
      <c r="U18" t="s">
        <v>81</v>
      </c>
      <c r="V18">
        <v>582037</v>
      </c>
      <c r="W18">
        <v>1.81</v>
      </c>
      <c r="Y18" t="s">
        <v>64</v>
      </c>
      <c r="Z18" t="s">
        <v>81</v>
      </c>
      <c r="AA18">
        <v>6632</v>
      </c>
      <c r="AB18">
        <v>2.66</v>
      </c>
      <c r="AD18" t="s">
        <v>64</v>
      </c>
      <c r="AE18" t="s">
        <v>81</v>
      </c>
      <c r="AF18">
        <v>5</v>
      </c>
      <c r="AG18">
        <v>2.5</v>
      </c>
    </row>
    <row r="19" spans="1:33" x14ac:dyDescent="0.2">
      <c r="A19" t="s">
        <v>2</v>
      </c>
      <c r="B19" t="s">
        <v>3</v>
      </c>
      <c r="C19">
        <v>29730</v>
      </c>
      <c r="D19">
        <v>1.22</v>
      </c>
      <c r="E19">
        <f>C19/($C$19+$C$20+$C$21+$C$22)</f>
        <v>0.33384238776472702</v>
      </c>
      <c r="F19" t="str">
        <f>IF(E19&gt;((1-E19)/3*1.5),"高频","非高频")</f>
        <v>高频</v>
      </c>
      <c r="H19" t="s">
        <v>2</v>
      </c>
      <c r="I19" t="s">
        <v>3</v>
      </c>
      <c r="J19">
        <v>1024</v>
      </c>
      <c r="K19">
        <v>0.53</v>
      </c>
      <c r="M19" t="s">
        <v>2</v>
      </c>
      <c r="N19" t="s">
        <v>3</v>
      </c>
      <c r="O19">
        <v>1835</v>
      </c>
      <c r="P19">
        <v>1.25</v>
      </c>
      <c r="R19" t="str">
        <f>IF(D19&gt;1,IF(K19-P19&gt;0.08,"最优密码子","非最优密码子"),"非最优密码子")</f>
        <v>非最优密码子</v>
      </c>
      <c r="T19" t="s">
        <v>2</v>
      </c>
      <c r="U19" t="s">
        <v>3</v>
      </c>
      <c r="V19">
        <v>336408</v>
      </c>
      <c r="W19">
        <v>1.1299999999999999</v>
      </c>
      <c r="Y19" t="s">
        <v>2</v>
      </c>
      <c r="Z19" t="s">
        <v>3</v>
      </c>
      <c r="AA19">
        <v>1024</v>
      </c>
      <c r="AB19">
        <v>0.53</v>
      </c>
      <c r="AD19" t="s">
        <v>2</v>
      </c>
      <c r="AE19" t="s">
        <v>3</v>
      </c>
      <c r="AF19">
        <v>0</v>
      </c>
      <c r="AG19">
        <v>0</v>
      </c>
    </row>
    <row r="20" spans="1:33" x14ac:dyDescent="0.2">
      <c r="A20" t="s">
        <v>2</v>
      </c>
      <c r="B20" t="s">
        <v>9</v>
      </c>
      <c r="C20">
        <v>27860</v>
      </c>
      <c r="D20">
        <v>1.1399999999999999</v>
      </c>
      <c r="E20">
        <f t="shared" ref="E20:E22" si="6">C20/($C$19+$C$20+$C$21+$C$22)</f>
        <v>0.31284389246973748</v>
      </c>
      <c r="F20" t="str">
        <f t="shared" ref="F20:F22" si="7">IF(E20&gt;((1-E20)/3*1.5),"高频","非高频")</f>
        <v>非高频</v>
      </c>
      <c r="I20" t="s">
        <v>9</v>
      </c>
      <c r="J20">
        <v>3318</v>
      </c>
      <c r="K20">
        <v>1.73</v>
      </c>
      <c r="N20" t="s">
        <v>9</v>
      </c>
      <c r="O20">
        <v>1572</v>
      </c>
      <c r="P20">
        <v>1.07</v>
      </c>
      <c r="R20" t="str">
        <f>IF(D20&gt;1,IF(K20-P20&gt;0.08,"最优密码子","非最优密码子"),"非最优密码子")</f>
        <v>最优密码子</v>
      </c>
      <c r="T20" t="s">
        <v>2</v>
      </c>
      <c r="U20" t="s">
        <v>9</v>
      </c>
      <c r="V20">
        <v>371875</v>
      </c>
      <c r="W20">
        <v>1.25</v>
      </c>
      <c r="Y20" t="s">
        <v>2</v>
      </c>
      <c r="Z20" t="s">
        <v>9</v>
      </c>
      <c r="AA20">
        <v>3318</v>
      </c>
      <c r="AB20">
        <v>1.73</v>
      </c>
      <c r="AD20" t="s">
        <v>2</v>
      </c>
      <c r="AE20" t="s">
        <v>9</v>
      </c>
      <c r="AF20">
        <v>5</v>
      </c>
      <c r="AG20">
        <v>3</v>
      </c>
    </row>
    <row r="21" spans="1:33" x14ac:dyDescent="0.2">
      <c r="A21" t="s">
        <v>2</v>
      </c>
      <c r="B21" t="s">
        <v>14</v>
      </c>
      <c r="C21">
        <v>23915</v>
      </c>
      <c r="D21">
        <v>0.98</v>
      </c>
      <c r="E21">
        <f t="shared" si="6"/>
        <v>0.26854492779661776</v>
      </c>
      <c r="F21" t="str">
        <f t="shared" si="7"/>
        <v>非高频</v>
      </c>
      <c r="I21" t="s">
        <v>14</v>
      </c>
      <c r="J21">
        <v>892</v>
      </c>
      <c r="K21">
        <v>0.46</v>
      </c>
      <c r="N21" t="s">
        <v>14</v>
      </c>
      <c r="O21">
        <v>1525</v>
      </c>
      <c r="P21">
        <v>1.04</v>
      </c>
      <c r="R21" t="str">
        <f>IF(D21&gt;1,IF(K21-P21&gt;0.08,"最优密码子","非最优密码子"),"非最优密码子")</f>
        <v>非最优密码子</v>
      </c>
      <c r="T21" t="s">
        <v>2</v>
      </c>
      <c r="U21" t="s">
        <v>14</v>
      </c>
      <c r="V21">
        <v>279053</v>
      </c>
      <c r="W21">
        <v>0.94</v>
      </c>
      <c r="Y21" t="s">
        <v>2</v>
      </c>
      <c r="Z21" t="s">
        <v>14</v>
      </c>
      <c r="AA21">
        <v>892</v>
      </c>
      <c r="AB21">
        <v>0.46</v>
      </c>
      <c r="AD21" t="s">
        <v>2</v>
      </c>
      <c r="AE21" t="s">
        <v>14</v>
      </c>
      <c r="AF21">
        <v>0</v>
      </c>
      <c r="AG21">
        <v>0</v>
      </c>
    </row>
    <row r="22" spans="1:33" x14ac:dyDescent="0.2">
      <c r="A22" t="s">
        <v>2</v>
      </c>
      <c r="B22" t="s">
        <v>19</v>
      </c>
      <c r="C22">
        <v>7549</v>
      </c>
      <c r="D22">
        <v>0.31</v>
      </c>
      <c r="E22">
        <f t="shared" si="6"/>
        <v>8.4768791968917734E-2</v>
      </c>
      <c r="F22" t="str">
        <f t="shared" si="7"/>
        <v>非高频</v>
      </c>
      <c r="I22" t="s">
        <v>19</v>
      </c>
      <c r="J22">
        <v>1290</v>
      </c>
      <c r="K22">
        <v>0.67</v>
      </c>
      <c r="N22" t="s">
        <v>19</v>
      </c>
      <c r="O22">
        <v>541</v>
      </c>
      <c r="P22">
        <v>0.37</v>
      </c>
      <c r="R22" t="str">
        <f>IF(D22&gt;1,IF(K22-P22&gt;0.08,"最优密码子","非最优密码子"),"非最优密码子")</f>
        <v>非最优密码子</v>
      </c>
      <c r="T22" t="s">
        <v>2</v>
      </c>
      <c r="U22" t="s">
        <v>19</v>
      </c>
      <c r="V22">
        <v>93267</v>
      </c>
      <c r="W22">
        <v>0.31</v>
      </c>
      <c r="Y22" t="s">
        <v>2</v>
      </c>
      <c r="Z22" t="s">
        <v>19</v>
      </c>
      <c r="AA22">
        <v>1290</v>
      </c>
      <c r="AB22">
        <v>0.67</v>
      </c>
      <c r="AD22" t="s">
        <v>2</v>
      </c>
      <c r="AE22" t="s">
        <v>19</v>
      </c>
      <c r="AF22">
        <v>0</v>
      </c>
      <c r="AG22">
        <v>0</v>
      </c>
    </row>
    <row r="23" spans="1:33" x14ac:dyDescent="0.2">
      <c r="A23" t="s">
        <v>24</v>
      </c>
      <c r="B23" t="s">
        <v>25</v>
      </c>
      <c r="C23">
        <v>34395</v>
      </c>
      <c r="D23">
        <v>1.24</v>
      </c>
      <c r="E23">
        <f>C23/($C$23+$C$24+$C$25+$C$26)</f>
        <v>0.30899633462699438</v>
      </c>
      <c r="F23" t="str">
        <f>IF(E23&gt;((1-E23)/3*1.5),"高频","非高频")</f>
        <v>非高频</v>
      </c>
      <c r="H23" t="s">
        <v>24</v>
      </c>
      <c r="I23" t="s">
        <v>25</v>
      </c>
      <c r="J23">
        <v>1762</v>
      </c>
      <c r="K23">
        <v>0.65</v>
      </c>
      <c r="M23" t="s">
        <v>24</v>
      </c>
      <c r="N23" t="s">
        <v>25</v>
      </c>
      <c r="O23">
        <v>2081</v>
      </c>
      <c r="P23">
        <v>1.3</v>
      </c>
      <c r="R23" t="str">
        <f>IF(D23&gt;1,IF(K23-P23&gt;0.08,"最优密码子","非最优密码子"),"非最优密码子")</f>
        <v>非最优密码子</v>
      </c>
      <c r="T23" t="s">
        <v>24</v>
      </c>
      <c r="U23" t="s">
        <v>25</v>
      </c>
      <c r="V23">
        <v>391342</v>
      </c>
      <c r="W23">
        <v>1.17</v>
      </c>
      <c r="Y23" t="s">
        <v>24</v>
      </c>
      <c r="Z23" t="s">
        <v>25</v>
      </c>
      <c r="AA23">
        <v>1762</v>
      </c>
      <c r="AB23">
        <v>0.65</v>
      </c>
      <c r="AD23" t="s">
        <v>24</v>
      </c>
      <c r="AE23" t="s">
        <v>25</v>
      </c>
      <c r="AF23">
        <v>0</v>
      </c>
      <c r="AG23">
        <v>0</v>
      </c>
    </row>
    <row r="24" spans="1:33" x14ac:dyDescent="0.2">
      <c r="A24" t="s">
        <v>24</v>
      </c>
      <c r="B24" t="s">
        <v>31</v>
      </c>
      <c r="C24">
        <v>32218</v>
      </c>
      <c r="D24">
        <v>1.1599999999999999</v>
      </c>
      <c r="E24">
        <f t="shared" ref="E24:E26" si="8">C24/($C$23+$C$24+$C$25+$C$26)</f>
        <v>0.28943869483972978</v>
      </c>
      <c r="F24" t="str">
        <f t="shared" ref="F24:F26" si="9">IF(E24&gt;((1-E24)/3*1.5),"高频","非高频")</f>
        <v>非高频</v>
      </c>
      <c r="I24" t="s">
        <v>31</v>
      </c>
      <c r="J24">
        <v>5130</v>
      </c>
      <c r="K24">
        <v>1.89</v>
      </c>
      <c r="N24" t="s">
        <v>31</v>
      </c>
      <c r="O24">
        <v>1581</v>
      </c>
      <c r="P24">
        <v>0.98</v>
      </c>
      <c r="R24" t="str">
        <f>IF(D24&gt;1,IF(K24-P24&gt;0.08,"最优密码子","非最优密码子"),"非最优密码子")</f>
        <v>最优密码子</v>
      </c>
      <c r="T24" t="s">
        <v>24</v>
      </c>
      <c r="U24" t="s">
        <v>31</v>
      </c>
      <c r="V24">
        <v>418932</v>
      </c>
      <c r="W24">
        <v>1.25</v>
      </c>
      <c r="Y24" t="s">
        <v>24</v>
      </c>
      <c r="Z24" t="s">
        <v>31</v>
      </c>
      <c r="AA24">
        <v>5130</v>
      </c>
      <c r="AB24">
        <v>1.89</v>
      </c>
      <c r="AD24" t="s">
        <v>24</v>
      </c>
      <c r="AE24" t="s">
        <v>31</v>
      </c>
      <c r="AF24">
        <v>3</v>
      </c>
      <c r="AG24">
        <v>1.5</v>
      </c>
    </row>
    <row r="25" spans="1:33" x14ac:dyDescent="0.2">
      <c r="A25" t="s">
        <v>24</v>
      </c>
      <c r="B25" t="s">
        <v>35</v>
      </c>
      <c r="C25">
        <v>32963</v>
      </c>
      <c r="D25">
        <v>1.18</v>
      </c>
      <c r="E25">
        <f t="shared" si="8"/>
        <v>0.29613159407790712</v>
      </c>
      <c r="F25" t="str">
        <f t="shared" si="9"/>
        <v>非高频</v>
      </c>
      <c r="I25" t="s">
        <v>35</v>
      </c>
      <c r="J25">
        <v>1677</v>
      </c>
      <c r="K25">
        <v>0.62</v>
      </c>
      <c r="N25" t="s">
        <v>35</v>
      </c>
      <c r="O25">
        <v>1962</v>
      </c>
      <c r="P25">
        <v>1.22</v>
      </c>
      <c r="R25" t="str">
        <f>IF(D25&gt;1,IF(K25-P25&gt;0.08,"最优密码子","非最优密码子"),"非最优密码子")</f>
        <v>非最优密码子</v>
      </c>
      <c r="T25" t="s">
        <v>24</v>
      </c>
      <c r="U25" t="s">
        <v>35</v>
      </c>
      <c r="V25">
        <v>380530</v>
      </c>
      <c r="W25">
        <v>1.1399999999999999</v>
      </c>
      <c r="Y25" t="s">
        <v>24</v>
      </c>
      <c r="Z25" t="s">
        <v>35</v>
      </c>
      <c r="AA25">
        <v>1677</v>
      </c>
      <c r="AB25">
        <v>0.62</v>
      </c>
      <c r="AD25" t="s">
        <v>24</v>
      </c>
      <c r="AE25" t="s">
        <v>35</v>
      </c>
      <c r="AF25">
        <v>0</v>
      </c>
      <c r="AG25">
        <v>0</v>
      </c>
    </row>
    <row r="26" spans="1:33" x14ac:dyDescent="0.2">
      <c r="A26" t="s">
        <v>24</v>
      </c>
      <c r="B26" t="s">
        <v>40</v>
      </c>
      <c r="C26">
        <v>11736</v>
      </c>
      <c r="D26">
        <v>0.42</v>
      </c>
      <c r="E26">
        <f t="shared" si="8"/>
        <v>0.1054333764553687</v>
      </c>
      <c r="F26" t="str">
        <f t="shared" si="9"/>
        <v>非高频</v>
      </c>
      <c r="I26" t="s">
        <v>40</v>
      </c>
      <c r="J26">
        <v>2263</v>
      </c>
      <c r="K26">
        <v>0.84</v>
      </c>
      <c r="N26" t="s">
        <v>40</v>
      </c>
      <c r="O26">
        <v>799</v>
      </c>
      <c r="P26">
        <v>0.5</v>
      </c>
      <c r="R26" t="str">
        <f>IF(D26&gt;1,IF(K26-P26&gt;0.08,"最优密码子","非最优密码子"),"非最优密码子")</f>
        <v>非最优密码子</v>
      </c>
      <c r="T26" t="s">
        <v>24</v>
      </c>
      <c r="U26" t="s">
        <v>40</v>
      </c>
      <c r="V26">
        <v>144605</v>
      </c>
      <c r="W26">
        <v>0.43</v>
      </c>
      <c r="Y26" t="s">
        <v>24</v>
      </c>
      <c r="Z26" t="s">
        <v>40</v>
      </c>
      <c r="AA26">
        <v>2263</v>
      </c>
      <c r="AB26">
        <v>0.84</v>
      </c>
      <c r="AD26" t="s">
        <v>24</v>
      </c>
      <c r="AE26" t="s">
        <v>40</v>
      </c>
      <c r="AF26">
        <v>5</v>
      </c>
      <c r="AG26">
        <v>2.5</v>
      </c>
    </row>
    <row r="27" spans="1:33" x14ac:dyDescent="0.2">
      <c r="A27" t="s">
        <v>45</v>
      </c>
      <c r="B27" t="s">
        <v>46</v>
      </c>
      <c r="C27">
        <v>25274</v>
      </c>
      <c r="D27">
        <v>1.08</v>
      </c>
      <c r="E27">
        <f>C27/($C$27+$C$28+$C$29+$C$30)</f>
        <v>0.27011948784814999</v>
      </c>
      <c r="F27" t="str">
        <f>IF(E27&gt;((1-E27)/3*1.5),"高频","非高频")</f>
        <v>非高频</v>
      </c>
      <c r="H27" t="s">
        <v>45</v>
      </c>
      <c r="I27" t="s">
        <v>46</v>
      </c>
      <c r="J27">
        <v>789</v>
      </c>
      <c r="K27">
        <v>0.43</v>
      </c>
      <c r="M27" t="s">
        <v>45</v>
      </c>
      <c r="N27" t="s">
        <v>46</v>
      </c>
      <c r="O27">
        <v>1692</v>
      </c>
      <c r="P27">
        <v>1.1499999999999999</v>
      </c>
      <c r="R27" t="str">
        <f>IF(D27&gt;1,IF(K27-P27&gt;0.08,"最优密码子","非最优密码子"),"非最优密码子")</f>
        <v>非最优密码子</v>
      </c>
      <c r="T27" t="s">
        <v>45</v>
      </c>
      <c r="U27" t="s">
        <v>46</v>
      </c>
      <c r="V27">
        <v>293962</v>
      </c>
      <c r="W27">
        <v>1.03</v>
      </c>
      <c r="Y27" t="s">
        <v>45</v>
      </c>
      <c r="Z27" t="s">
        <v>46</v>
      </c>
      <c r="AA27">
        <v>789</v>
      </c>
      <c r="AB27">
        <v>0.43</v>
      </c>
      <c r="AD27" t="s">
        <v>45</v>
      </c>
      <c r="AE27" t="s">
        <v>46</v>
      </c>
      <c r="AF27">
        <v>0</v>
      </c>
      <c r="AG27">
        <v>0</v>
      </c>
    </row>
    <row r="28" spans="1:33" x14ac:dyDescent="0.2">
      <c r="A28" t="s">
        <v>45</v>
      </c>
      <c r="B28" t="s">
        <v>51</v>
      </c>
      <c r="C28">
        <v>29340</v>
      </c>
      <c r="D28">
        <v>1.25</v>
      </c>
      <c r="E28">
        <f t="shared" ref="E28:E30" si="10">C28/($C$27+$C$28+$C$29+$C$30)</f>
        <v>0.31357544407156446</v>
      </c>
      <c r="F28" t="str">
        <f t="shared" ref="F28:F30" si="11">IF(E28&gt;((1-E28)/3*1.5),"高频","非高频")</f>
        <v>非高频</v>
      </c>
      <c r="I28" t="s">
        <v>51</v>
      </c>
      <c r="J28">
        <v>3638</v>
      </c>
      <c r="K28">
        <v>1.99</v>
      </c>
      <c r="N28" t="s">
        <v>51</v>
      </c>
      <c r="O28">
        <v>1616</v>
      </c>
      <c r="P28">
        <v>1.1000000000000001</v>
      </c>
      <c r="R28" t="str">
        <f>IF(D28&gt;1,IF(K28-P28&gt;0.08,"最优密码子","非最优密码子"),"非最优密码子")</f>
        <v>最优密码子</v>
      </c>
      <c r="T28" t="s">
        <v>45</v>
      </c>
      <c r="U28" t="s">
        <v>51</v>
      </c>
      <c r="V28">
        <v>390387</v>
      </c>
      <c r="W28">
        <v>1.36</v>
      </c>
      <c r="Y28" t="s">
        <v>45</v>
      </c>
      <c r="Z28" t="s">
        <v>51</v>
      </c>
      <c r="AA28">
        <v>3638</v>
      </c>
      <c r="AB28">
        <v>1.99</v>
      </c>
      <c r="AD28" t="s">
        <v>45</v>
      </c>
      <c r="AE28" t="s">
        <v>51</v>
      </c>
      <c r="AF28">
        <v>4</v>
      </c>
      <c r="AG28">
        <v>4</v>
      </c>
    </row>
    <row r="29" spans="1:33" x14ac:dyDescent="0.2">
      <c r="A29" t="s">
        <v>45</v>
      </c>
      <c r="B29" t="s">
        <v>55</v>
      </c>
      <c r="C29">
        <v>29111</v>
      </c>
      <c r="D29">
        <v>1.24</v>
      </c>
      <c r="E29">
        <f t="shared" si="10"/>
        <v>0.31112797383665008</v>
      </c>
      <c r="F29" t="str">
        <f t="shared" si="11"/>
        <v>非高频</v>
      </c>
      <c r="I29" t="s">
        <v>55</v>
      </c>
      <c r="J29">
        <v>1160</v>
      </c>
      <c r="K29">
        <v>0.63</v>
      </c>
      <c r="N29" t="s">
        <v>55</v>
      </c>
      <c r="O29">
        <v>1927</v>
      </c>
      <c r="P29">
        <v>1.31</v>
      </c>
      <c r="R29" t="str">
        <f>IF(D29&gt;1,IF(K29-P29&gt;0.08,"最优密码子","非最优密码子"),"非最优密码子")</f>
        <v>非最优密码子</v>
      </c>
      <c r="T29" t="s">
        <v>45</v>
      </c>
      <c r="U29" t="s">
        <v>55</v>
      </c>
      <c r="V29">
        <v>333554</v>
      </c>
      <c r="W29">
        <v>1.17</v>
      </c>
      <c r="Y29" t="s">
        <v>45</v>
      </c>
      <c r="Z29" t="s">
        <v>55</v>
      </c>
      <c r="AA29">
        <v>1160</v>
      </c>
      <c r="AB29">
        <v>0.63</v>
      </c>
      <c r="AD29" t="s">
        <v>45</v>
      </c>
      <c r="AE29" t="s">
        <v>55</v>
      </c>
      <c r="AF29">
        <v>0</v>
      </c>
      <c r="AG29">
        <v>0</v>
      </c>
    </row>
    <row r="30" spans="1:33" x14ac:dyDescent="0.2">
      <c r="A30" t="s">
        <v>45</v>
      </c>
      <c r="B30" t="s">
        <v>61</v>
      </c>
      <c r="C30">
        <v>9841</v>
      </c>
      <c r="D30">
        <v>0.42</v>
      </c>
      <c r="E30">
        <f t="shared" si="10"/>
        <v>0.10517709424363551</v>
      </c>
      <c r="F30" t="str">
        <f t="shared" si="11"/>
        <v>非高频</v>
      </c>
      <c r="I30" t="s">
        <v>61</v>
      </c>
      <c r="J30">
        <v>1732</v>
      </c>
      <c r="K30">
        <v>0.95</v>
      </c>
      <c r="N30" t="s">
        <v>61</v>
      </c>
      <c r="O30">
        <v>642</v>
      </c>
      <c r="P30">
        <v>0.44</v>
      </c>
      <c r="R30" t="str">
        <f>IF(D30&gt;1,IF(K30-P30&gt;0.08,"最优密码子","非最优密码子"),"非最优密码子")</f>
        <v>非最优密码子</v>
      </c>
      <c r="T30" t="s">
        <v>45</v>
      </c>
      <c r="U30" t="s">
        <v>61</v>
      </c>
      <c r="V30">
        <v>126202</v>
      </c>
      <c r="W30">
        <v>0.44</v>
      </c>
      <c r="Y30" t="s">
        <v>45</v>
      </c>
      <c r="Z30" t="s">
        <v>61</v>
      </c>
      <c r="AA30">
        <v>1732</v>
      </c>
      <c r="AB30">
        <v>0.95</v>
      </c>
      <c r="AD30" t="s">
        <v>45</v>
      </c>
      <c r="AE30" t="s">
        <v>61</v>
      </c>
      <c r="AF30">
        <v>0</v>
      </c>
      <c r="AG30">
        <v>0</v>
      </c>
    </row>
    <row r="31" spans="1:33" x14ac:dyDescent="0.2">
      <c r="A31" t="s">
        <v>66</v>
      </c>
      <c r="B31" t="s">
        <v>67</v>
      </c>
      <c r="C31">
        <v>37908</v>
      </c>
      <c r="D31">
        <v>1.1399999999999999</v>
      </c>
      <c r="E31">
        <f>C31/($C$31+$C$32+$C$33+$C$34)</f>
        <v>0.28546900415687693</v>
      </c>
      <c r="F31" t="str">
        <f>IF(E31&gt;((1-E31)/3*1.5),"高频","非高频")</f>
        <v>非高频</v>
      </c>
      <c r="H31" t="s">
        <v>66</v>
      </c>
      <c r="I31" t="s">
        <v>67</v>
      </c>
      <c r="J31">
        <v>1866</v>
      </c>
      <c r="K31">
        <v>0.54</v>
      </c>
      <c r="M31" t="s">
        <v>66</v>
      </c>
      <c r="N31" t="s">
        <v>67</v>
      </c>
      <c r="O31">
        <v>2503</v>
      </c>
      <c r="P31">
        <v>1.18</v>
      </c>
      <c r="R31" t="str">
        <f>IF(D31&gt;1,IF(K31-P31&gt;0.08,"最优密码子","非最优密码子"),"非最优密码子")</f>
        <v>非最优密码子</v>
      </c>
      <c r="T31" t="s">
        <v>66</v>
      </c>
      <c r="U31" t="s">
        <v>67</v>
      </c>
      <c r="V31">
        <v>399031</v>
      </c>
      <c r="W31">
        <v>1.08</v>
      </c>
      <c r="Y31" t="s">
        <v>66</v>
      </c>
      <c r="Z31" t="s">
        <v>67</v>
      </c>
      <c r="AA31">
        <v>1866</v>
      </c>
      <c r="AB31">
        <v>0.54</v>
      </c>
      <c r="AD31" t="s">
        <v>66</v>
      </c>
      <c r="AE31" t="s">
        <v>67</v>
      </c>
      <c r="AF31">
        <v>0</v>
      </c>
      <c r="AG31">
        <v>0</v>
      </c>
    </row>
    <row r="32" spans="1:33" x14ac:dyDescent="0.2">
      <c r="A32" t="s">
        <v>66</v>
      </c>
      <c r="B32" t="s">
        <v>73</v>
      </c>
      <c r="C32">
        <v>48222</v>
      </c>
      <c r="D32">
        <v>1.45</v>
      </c>
      <c r="E32">
        <f t="shared" ref="E32:E34" si="12">C32/($C$31+$C$32+$C$33+$C$34)</f>
        <v>0.36313934574371948</v>
      </c>
      <c r="F32" t="str">
        <f t="shared" ref="F32:F34" si="13">IF(E32&gt;((1-E32)/3*1.5),"高频","非高频")</f>
        <v>高频</v>
      </c>
      <c r="I32" t="s">
        <v>73</v>
      </c>
      <c r="J32">
        <v>7564</v>
      </c>
      <c r="K32">
        <v>2.21</v>
      </c>
      <c r="N32" t="s">
        <v>73</v>
      </c>
      <c r="O32">
        <v>2601</v>
      </c>
      <c r="P32">
        <v>1.22</v>
      </c>
      <c r="R32" t="str">
        <f>IF(D32&gt;1,IF(K32-P32&gt;0.08,"最优密码子","非最优密码子"),"非最优密码子")</f>
        <v>最优密码子</v>
      </c>
      <c r="T32" t="s">
        <v>66</v>
      </c>
      <c r="U32" t="s">
        <v>73</v>
      </c>
      <c r="V32">
        <v>582677</v>
      </c>
      <c r="W32">
        <v>1.57</v>
      </c>
      <c r="Y32" t="s">
        <v>66</v>
      </c>
      <c r="Z32" t="s">
        <v>73</v>
      </c>
      <c r="AA32">
        <v>7564</v>
      </c>
      <c r="AB32">
        <v>2.21</v>
      </c>
      <c r="AD32" t="s">
        <v>66</v>
      </c>
      <c r="AE32" t="s">
        <v>73</v>
      </c>
      <c r="AF32">
        <v>6</v>
      </c>
      <c r="AG32">
        <v>2.1800000000000002</v>
      </c>
    </row>
    <row r="33" spans="1:33" x14ac:dyDescent="0.2">
      <c r="A33" t="s">
        <v>66</v>
      </c>
      <c r="B33" t="s">
        <v>77</v>
      </c>
      <c r="C33">
        <v>33287</v>
      </c>
      <c r="D33">
        <v>1</v>
      </c>
      <c r="E33">
        <f t="shared" si="12"/>
        <v>0.25067022109765646</v>
      </c>
      <c r="F33" t="str">
        <f t="shared" si="13"/>
        <v>非高频</v>
      </c>
      <c r="I33" t="s">
        <v>77</v>
      </c>
      <c r="J33">
        <v>1593</v>
      </c>
      <c r="K33">
        <v>0.46</v>
      </c>
      <c r="N33" t="s">
        <v>77</v>
      </c>
      <c r="O33">
        <v>2338</v>
      </c>
      <c r="P33">
        <v>1.1000000000000001</v>
      </c>
      <c r="R33" t="str">
        <f>IF(D33&gt;1,IF(K33-P33&gt;0.08,"最优密码子","非最优密码子"),"非最优密码子")</f>
        <v>非最优密码子</v>
      </c>
      <c r="T33" t="s">
        <v>66</v>
      </c>
      <c r="U33" t="s">
        <v>77</v>
      </c>
      <c r="V33">
        <v>352969</v>
      </c>
      <c r="W33">
        <v>0.95</v>
      </c>
      <c r="Y33" t="s">
        <v>66</v>
      </c>
      <c r="Z33" t="s">
        <v>77</v>
      </c>
      <c r="AA33">
        <v>1593</v>
      </c>
      <c r="AB33">
        <v>0.46</v>
      </c>
      <c r="AD33" t="s">
        <v>66</v>
      </c>
      <c r="AE33" t="s">
        <v>77</v>
      </c>
      <c r="AF33">
        <v>0</v>
      </c>
      <c r="AG33">
        <v>0</v>
      </c>
    </row>
    <row r="34" spans="1:33" x14ac:dyDescent="0.2">
      <c r="A34" t="s">
        <v>66</v>
      </c>
      <c r="B34" t="s">
        <v>82</v>
      </c>
      <c r="C34">
        <v>13375</v>
      </c>
      <c r="D34">
        <v>0.4</v>
      </c>
      <c r="E34">
        <f t="shared" si="12"/>
        <v>0.10072142900174709</v>
      </c>
      <c r="F34" t="str">
        <f t="shared" si="13"/>
        <v>非高频</v>
      </c>
      <c r="I34" t="s">
        <v>82</v>
      </c>
      <c r="J34">
        <v>2695</v>
      </c>
      <c r="K34">
        <v>0.79</v>
      </c>
      <c r="N34" t="s">
        <v>82</v>
      </c>
      <c r="O34">
        <v>1054</v>
      </c>
      <c r="P34">
        <v>0.5</v>
      </c>
      <c r="R34" t="str">
        <f>IF(D34&gt;1,IF(K34-P34&gt;0.08,"最优密码子","非最优密码子"),"非最优密码子")</f>
        <v>非最优密码子</v>
      </c>
      <c r="T34" t="s">
        <v>66</v>
      </c>
      <c r="U34" t="s">
        <v>82</v>
      </c>
      <c r="V34">
        <v>148091</v>
      </c>
      <c r="W34">
        <v>0.4</v>
      </c>
      <c r="Y34" t="s">
        <v>66</v>
      </c>
      <c r="Z34" t="s">
        <v>82</v>
      </c>
      <c r="AA34">
        <v>2695</v>
      </c>
      <c r="AB34">
        <v>0.79</v>
      </c>
      <c r="AD34" t="s">
        <v>66</v>
      </c>
      <c r="AE34" t="s">
        <v>82</v>
      </c>
      <c r="AF34">
        <v>5</v>
      </c>
      <c r="AG34">
        <v>1.82</v>
      </c>
    </row>
    <row r="35" spans="1:33" x14ac:dyDescent="0.2">
      <c r="A35" t="s">
        <v>26</v>
      </c>
      <c r="B35" t="s">
        <v>27</v>
      </c>
      <c r="C35">
        <v>21885</v>
      </c>
      <c r="D35">
        <v>0.93</v>
      </c>
      <c r="E35">
        <f>C35/($C$35+$C$36)</f>
        <v>0.46495570332915509</v>
      </c>
      <c r="F35" t="str">
        <f t="shared" ref="F35:F62" si="14">IF(E35&gt;((1-E35)*1.5),"高频","非高频")</f>
        <v>非高频</v>
      </c>
      <c r="H35" t="s">
        <v>26</v>
      </c>
      <c r="I35" t="s">
        <v>27</v>
      </c>
      <c r="J35">
        <v>662</v>
      </c>
      <c r="K35">
        <v>0.32</v>
      </c>
      <c r="M35" t="s">
        <v>26</v>
      </c>
      <c r="N35" t="s">
        <v>27</v>
      </c>
      <c r="O35">
        <v>1486</v>
      </c>
      <c r="P35">
        <v>1.04</v>
      </c>
      <c r="R35" t="str">
        <f>IF(D35&gt;1,IF(K35-P35&gt;0.08,"最优密码子","非最优密码子"),"非最优密码子")</f>
        <v>非最优密码子</v>
      </c>
      <c r="T35" t="s">
        <v>26</v>
      </c>
      <c r="U35" t="s">
        <v>27</v>
      </c>
      <c r="V35">
        <v>243422</v>
      </c>
      <c r="W35">
        <v>0.86</v>
      </c>
      <c r="Y35" t="s">
        <v>26</v>
      </c>
      <c r="Z35" t="s">
        <v>27</v>
      </c>
      <c r="AA35">
        <v>662</v>
      </c>
      <c r="AB35">
        <v>0.32</v>
      </c>
      <c r="AD35" t="s">
        <v>26</v>
      </c>
      <c r="AE35" t="s">
        <v>27</v>
      </c>
      <c r="AF35">
        <v>0</v>
      </c>
      <c r="AG35">
        <v>0</v>
      </c>
    </row>
    <row r="36" spans="1:33" x14ac:dyDescent="0.2">
      <c r="A36" t="s">
        <v>26</v>
      </c>
      <c r="B36" t="s">
        <v>32</v>
      </c>
      <c r="C36">
        <v>25184</v>
      </c>
      <c r="D36">
        <v>1.07</v>
      </c>
      <c r="E36">
        <f>C36/($C$35+$C$36)</f>
        <v>0.53504429667084497</v>
      </c>
      <c r="F36" t="str">
        <f t="shared" si="14"/>
        <v>非高频</v>
      </c>
      <c r="I36" t="s">
        <v>32</v>
      </c>
      <c r="J36">
        <v>3422</v>
      </c>
      <c r="K36">
        <v>1.68</v>
      </c>
      <c r="N36" t="s">
        <v>32</v>
      </c>
      <c r="O36">
        <v>1381</v>
      </c>
      <c r="P36">
        <v>0.96</v>
      </c>
      <c r="R36" t="str">
        <f>IF(D36&gt;1,IF(K36-P36&gt;0.08,"最优密码子","非最优密码子"),"非最优密码子")</f>
        <v>最优密码子</v>
      </c>
      <c r="T36" t="s">
        <v>26</v>
      </c>
      <c r="U36" t="s">
        <v>32</v>
      </c>
      <c r="V36">
        <v>319724</v>
      </c>
      <c r="W36">
        <v>1.1399999999999999</v>
      </c>
      <c r="Y36" t="s">
        <v>26</v>
      </c>
      <c r="Z36" t="s">
        <v>32</v>
      </c>
      <c r="AA36">
        <v>3422</v>
      </c>
      <c r="AB36">
        <v>1.68</v>
      </c>
      <c r="AD36" t="s">
        <v>26</v>
      </c>
      <c r="AE36" t="s">
        <v>32</v>
      </c>
      <c r="AF36">
        <v>2</v>
      </c>
      <c r="AG36">
        <v>2</v>
      </c>
    </row>
    <row r="37" spans="1:33" x14ac:dyDescent="0.2">
      <c r="A37" t="s">
        <v>36</v>
      </c>
      <c r="B37" t="s">
        <v>37</v>
      </c>
      <c r="C37">
        <v>23749</v>
      </c>
      <c r="D37">
        <v>0.53</v>
      </c>
      <c r="E37">
        <f>C37/($C$37+$C$38)</f>
        <v>0.26718493351033906</v>
      </c>
      <c r="F37" t="str">
        <f t="shared" si="14"/>
        <v>非高频</v>
      </c>
      <c r="H37" t="s">
        <v>36</v>
      </c>
      <c r="I37" t="s">
        <v>37</v>
      </c>
      <c r="J37">
        <v>487</v>
      </c>
      <c r="K37">
        <v>0.14000000000000001</v>
      </c>
      <c r="M37" t="s">
        <v>36</v>
      </c>
      <c r="N37" t="s">
        <v>37</v>
      </c>
      <c r="O37">
        <v>1864</v>
      </c>
      <c r="P37">
        <v>0.68</v>
      </c>
      <c r="R37" t="str">
        <f>IF(D37&gt;1,IF(K37-P37&gt;0.08,"最优密码子","非最优密码子"),"非最优密码子")</f>
        <v>非最优密码子</v>
      </c>
      <c r="T37" t="s">
        <v>36</v>
      </c>
      <c r="U37" t="s">
        <v>37</v>
      </c>
      <c r="V37">
        <v>279053</v>
      </c>
      <c r="W37">
        <v>0.54</v>
      </c>
      <c r="Y37" t="s">
        <v>36</v>
      </c>
      <c r="Z37" t="s">
        <v>37</v>
      </c>
      <c r="AA37">
        <v>487</v>
      </c>
      <c r="AB37">
        <v>0.14000000000000001</v>
      </c>
      <c r="AD37" t="s">
        <v>36</v>
      </c>
      <c r="AE37" t="s">
        <v>37</v>
      </c>
      <c r="AF37">
        <v>0</v>
      </c>
      <c r="AG37">
        <v>0</v>
      </c>
    </row>
    <row r="38" spans="1:33" x14ac:dyDescent="0.2">
      <c r="A38" t="s">
        <v>36</v>
      </c>
      <c r="B38" t="s">
        <v>41</v>
      </c>
      <c r="C38">
        <v>65137</v>
      </c>
      <c r="D38">
        <v>1.47</v>
      </c>
      <c r="E38">
        <f>C38/($C$37+$C$38)</f>
        <v>0.73281506648966088</v>
      </c>
      <c r="F38" t="str">
        <f t="shared" si="14"/>
        <v>高频</v>
      </c>
      <c r="I38" t="s">
        <v>41</v>
      </c>
      <c r="J38">
        <v>6653</v>
      </c>
      <c r="K38">
        <v>1.86</v>
      </c>
      <c r="N38" t="s">
        <v>41</v>
      </c>
      <c r="O38">
        <v>3641</v>
      </c>
      <c r="P38">
        <v>1.32</v>
      </c>
      <c r="R38" t="str">
        <f>IF(D38&gt;1,IF(K38-P38&gt;0.08,"最优密码子","非最优密码子"),"非最优密码子")</f>
        <v>最优密码子</v>
      </c>
      <c r="T38" t="s">
        <v>36</v>
      </c>
      <c r="U38" t="s">
        <v>41</v>
      </c>
      <c r="V38">
        <v>745213</v>
      </c>
      <c r="W38">
        <v>1.46</v>
      </c>
      <c r="Y38" t="s">
        <v>36</v>
      </c>
      <c r="Z38" t="s">
        <v>41</v>
      </c>
      <c r="AA38">
        <v>6653</v>
      </c>
      <c r="AB38">
        <v>1.86</v>
      </c>
      <c r="AD38" t="s">
        <v>36</v>
      </c>
      <c r="AE38" t="s">
        <v>41</v>
      </c>
      <c r="AF38">
        <v>6</v>
      </c>
      <c r="AG38">
        <v>2</v>
      </c>
    </row>
    <row r="39" spans="1:33" x14ac:dyDescent="0.2">
      <c r="A39" t="s">
        <v>47</v>
      </c>
      <c r="B39" t="s">
        <v>48</v>
      </c>
      <c r="C39">
        <v>33926</v>
      </c>
      <c r="D39">
        <v>1.03</v>
      </c>
      <c r="E39">
        <f>C39/($C$39+$C$40)</f>
        <v>0.51347792526221792</v>
      </c>
      <c r="F39" t="str">
        <f t="shared" si="14"/>
        <v>非高频</v>
      </c>
      <c r="H39" t="s">
        <v>47</v>
      </c>
      <c r="I39" t="s">
        <v>48</v>
      </c>
      <c r="J39">
        <v>765</v>
      </c>
      <c r="K39">
        <v>0.37</v>
      </c>
      <c r="M39" t="s">
        <v>47</v>
      </c>
      <c r="N39" t="s">
        <v>48</v>
      </c>
      <c r="O39">
        <v>2407</v>
      </c>
      <c r="P39">
        <v>1.0900000000000001</v>
      </c>
      <c r="R39" t="str">
        <f>IF(D39&gt;1,IF(K39-P39&gt;0.08,"最优密码子","非最优密码子"),"非最优密码子")</f>
        <v>非最优密码子</v>
      </c>
      <c r="T39" t="s">
        <v>47</v>
      </c>
      <c r="U39" t="s">
        <v>48</v>
      </c>
      <c r="V39">
        <v>380548</v>
      </c>
      <c r="W39">
        <v>0.97</v>
      </c>
      <c r="Y39" t="s">
        <v>47</v>
      </c>
      <c r="Z39" t="s">
        <v>48</v>
      </c>
      <c r="AA39">
        <v>765</v>
      </c>
      <c r="AB39">
        <v>0.37</v>
      </c>
      <c r="AD39" t="s">
        <v>47</v>
      </c>
      <c r="AE39" t="s">
        <v>48</v>
      </c>
      <c r="AF39">
        <v>1</v>
      </c>
      <c r="AG39">
        <v>0.25</v>
      </c>
    </row>
    <row r="40" spans="1:33" x14ac:dyDescent="0.2">
      <c r="A40" t="s">
        <v>47</v>
      </c>
      <c r="B40" t="s">
        <v>52</v>
      </c>
      <c r="C40">
        <v>32145</v>
      </c>
      <c r="D40">
        <v>0.97</v>
      </c>
      <c r="E40">
        <f>C40/($C$39+$C$40)</f>
        <v>0.48652207473778208</v>
      </c>
      <c r="F40" t="str">
        <f t="shared" si="14"/>
        <v>非高频</v>
      </c>
      <c r="I40" t="s">
        <v>52</v>
      </c>
      <c r="J40">
        <v>3355</v>
      </c>
      <c r="K40">
        <v>1.63</v>
      </c>
      <c r="N40" t="s">
        <v>52</v>
      </c>
      <c r="O40">
        <v>2002</v>
      </c>
      <c r="P40">
        <v>0.91</v>
      </c>
      <c r="R40" t="str">
        <f>IF(D40&gt;1,IF(K40-P40&gt;0.08,"最优密码子","非最优密码子"),"非最优密码子")</f>
        <v>非最优密码子</v>
      </c>
      <c r="T40" t="s">
        <v>47</v>
      </c>
      <c r="U40" t="s">
        <v>52</v>
      </c>
      <c r="V40">
        <v>404587</v>
      </c>
      <c r="W40">
        <v>1.03</v>
      </c>
      <c r="Y40" t="s">
        <v>47</v>
      </c>
      <c r="Z40" t="s">
        <v>52</v>
      </c>
      <c r="AA40">
        <v>3355</v>
      </c>
      <c r="AB40">
        <v>1.63</v>
      </c>
      <c r="AD40" t="s">
        <v>47</v>
      </c>
      <c r="AE40" t="s">
        <v>52</v>
      </c>
      <c r="AF40">
        <v>7</v>
      </c>
      <c r="AG40">
        <v>1.75</v>
      </c>
    </row>
    <row r="41" spans="1:33" x14ac:dyDescent="0.2">
      <c r="A41" t="s">
        <v>56</v>
      </c>
      <c r="B41" t="s">
        <v>57</v>
      </c>
      <c r="C41">
        <v>52341</v>
      </c>
      <c r="D41">
        <v>0.91</v>
      </c>
      <c r="E41">
        <f>C41/($C$41+$C$42)</f>
        <v>0.45446730919510286</v>
      </c>
      <c r="F41" t="str">
        <f t="shared" si="14"/>
        <v>非高频</v>
      </c>
      <c r="H41" t="s">
        <v>56</v>
      </c>
      <c r="I41" t="s">
        <v>57</v>
      </c>
      <c r="J41">
        <v>1175</v>
      </c>
      <c r="K41">
        <v>0.31</v>
      </c>
      <c r="M41" t="s">
        <v>56</v>
      </c>
      <c r="N41" t="s">
        <v>57</v>
      </c>
      <c r="O41">
        <v>4082</v>
      </c>
      <c r="P41">
        <v>1.03</v>
      </c>
      <c r="R41" t="str">
        <f>IF(D41&gt;1,IF(K41-P41&gt;0.08,"最优密码子","非最优密码子"),"非最优密码子")</f>
        <v>非最优密码子</v>
      </c>
      <c r="T41" t="s">
        <v>56</v>
      </c>
      <c r="U41" t="s">
        <v>57</v>
      </c>
      <c r="V41">
        <v>559036</v>
      </c>
      <c r="W41">
        <v>0.89</v>
      </c>
      <c r="Y41" t="s">
        <v>56</v>
      </c>
      <c r="Z41" t="s">
        <v>57</v>
      </c>
      <c r="AA41">
        <v>1175</v>
      </c>
      <c r="AB41">
        <v>0.31</v>
      </c>
      <c r="AD41" t="s">
        <v>56</v>
      </c>
      <c r="AE41" t="s">
        <v>57</v>
      </c>
      <c r="AF41">
        <v>0</v>
      </c>
      <c r="AG41">
        <v>0</v>
      </c>
    </row>
    <row r="42" spans="1:33" x14ac:dyDescent="0.2">
      <c r="A42" t="s">
        <v>56</v>
      </c>
      <c r="B42" t="s">
        <v>62</v>
      </c>
      <c r="C42">
        <v>62829</v>
      </c>
      <c r="D42">
        <v>1.0900000000000001</v>
      </c>
      <c r="E42">
        <f>C42/($C$41+$C$42)</f>
        <v>0.54553269080489708</v>
      </c>
      <c r="F42" t="str">
        <f t="shared" si="14"/>
        <v>非高频</v>
      </c>
      <c r="I42" t="s">
        <v>62</v>
      </c>
      <c r="J42">
        <v>6462</v>
      </c>
      <c r="K42">
        <v>1.69</v>
      </c>
      <c r="N42" t="s">
        <v>62</v>
      </c>
      <c r="O42">
        <v>3840</v>
      </c>
      <c r="P42">
        <v>0.97</v>
      </c>
      <c r="R42" t="str">
        <f>IF(D42&gt;1,IF(K42-P42&gt;0.08,"最优密码子","非最优密码子"),"非最优密码子")</f>
        <v>最优密码子</v>
      </c>
      <c r="T42" t="s">
        <v>56</v>
      </c>
      <c r="U42" t="s">
        <v>62</v>
      </c>
      <c r="V42">
        <v>693615</v>
      </c>
      <c r="W42">
        <v>1.1100000000000001</v>
      </c>
      <c r="Y42" t="s">
        <v>56</v>
      </c>
      <c r="Z42" t="s">
        <v>62</v>
      </c>
      <c r="AA42">
        <v>6462</v>
      </c>
      <c r="AB42">
        <v>1.69</v>
      </c>
      <c r="AD42" t="s">
        <v>56</v>
      </c>
      <c r="AE42" t="s">
        <v>62</v>
      </c>
      <c r="AF42">
        <v>3</v>
      </c>
      <c r="AG42">
        <v>2</v>
      </c>
    </row>
    <row r="43" spans="1:33" x14ac:dyDescent="0.2">
      <c r="A43" t="s">
        <v>68</v>
      </c>
      <c r="B43" t="s">
        <v>69</v>
      </c>
      <c r="C43">
        <v>48697</v>
      </c>
      <c r="D43">
        <v>1.04</v>
      </c>
      <c r="E43">
        <f>C43/($C$43+$C$44)</f>
        <v>0.51855519705246567</v>
      </c>
      <c r="F43" t="str">
        <f t="shared" si="14"/>
        <v>非高频</v>
      </c>
      <c r="H43" t="s">
        <v>68</v>
      </c>
      <c r="I43" t="s">
        <v>69</v>
      </c>
      <c r="J43">
        <v>1560</v>
      </c>
      <c r="K43">
        <v>0.41</v>
      </c>
      <c r="M43" t="s">
        <v>68</v>
      </c>
      <c r="N43" t="s">
        <v>69</v>
      </c>
      <c r="O43">
        <v>3356</v>
      </c>
      <c r="P43">
        <v>1.1299999999999999</v>
      </c>
      <c r="R43" t="str">
        <f>IF(D43&gt;1,IF(K43-P43&gt;0.08,"最优密码子","非最优密码子"),"非最优密码子")</f>
        <v>非最优密码子</v>
      </c>
      <c r="T43" t="s">
        <v>68</v>
      </c>
      <c r="U43" t="s">
        <v>69</v>
      </c>
      <c r="V43">
        <v>495300</v>
      </c>
      <c r="W43">
        <v>0.96</v>
      </c>
      <c r="Y43" t="s">
        <v>68</v>
      </c>
      <c r="Z43" t="s">
        <v>69</v>
      </c>
      <c r="AA43">
        <v>1560</v>
      </c>
      <c r="AB43">
        <v>0.41</v>
      </c>
      <c r="AD43" t="s">
        <v>68</v>
      </c>
      <c r="AE43" t="s">
        <v>69</v>
      </c>
      <c r="AF43">
        <v>0</v>
      </c>
      <c r="AG43">
        <v>0</v>
      </c>
    </row>
    <row r="44" spans="1:33" x14ac:dyDescent="0.2">
      <c r="A44" t="s">
        <v>68</v>
      </c>
      <c r="B44" t="s">
        <v>74</v>
      </c>
      <c r="C44">
        <v>45212</v>
      </c>
      <c r="D44">
        <v>0.96</v>
      </c>
      <c r="E44">
        <f>C44/($C$43+$C$44)</f>
        <v>0.48144480294753433</v>
      </c>
      <c r="F44" t="str">
        <f t="shared" si="14"/>
        <v>非高频</v>
      </c>
      <c r="I44" t="s">
        <v>74</v>
      </c>
      <c r="J44">
        <v>6077</v>
      </c>
      <c r="K44">
        <v>1.59</v>
      </c>
      <c r="N44" t="s">
        <v>74</v>
      </c>
      <c r="O44">
        <v>2595</v>
      </c>
      <c r="P44">
        <v>0.87</v>
      </c>
      <c r="R44" t="str">
        <f>IF(D44&gt;1,IF(K44-P44&gt;0.08,"最优密码子","非最优密码子"),"非最优密码子")</f>
        <v>非最优密码子</v>
      </c>
      <c r="T44" t="s">
        <v>68</v>
      </c>
      <c r="U44" t="s">
        <v>74</v>
      </c>
      <c r="V44">
        <v>537673</v>
      </c>
      <c r="W44">
        <v>1.04</v>
      </c>
      <c r="Y44" t="s">
        <v>68</v>
      </c>
      <c r="Z44" t="s">
        <v>74</v>
      </c>
      <c r="AA44">
        <v>6077</v>
      </c>
      <c r="AB44">
        <v>1.59</v>
      </c>
      <c r="AD44" t="s">
        <v>68</v>
      </c>
      <c r="AE44" t="s">
        <v>74</v>
      </c>
      <c r="AF44">
        <v>4</v>
      </c>
      <c r="AG44">
        <v>2</v>
      </c>
    </row>
    <row r="45" spans="1:33" x14ac:dyDescent="0.2">
      <c r="A45" t="s">
        <v>78</v>
      </c>
      <c r="B45" t="s">
        <v>79</v>
      </c>
      <c r="C45">
        <v>64472</v>
      </c>
      <c r="D45">
        <v>0.92</v>
      </c>
      <c r="E45">
        <f>C45/($C$45+$C$45)</f>
        <v>0.5</v>
      </c>
      <c r="F45" t="str">
        <f t="shared" si="14"/>
        <v>非高频</v>
      </c>
      <c r="H45" t="s">
        <v>78</v>
      </c>
      <c r="I45" t="s">
        <v>79</v>
      </c>
      <c r="J45">
        <v>1550</v>
      </c>
      <c r="K45">
        <v>0.28000000000000003</v>
      </c>
      <c r="M45" t="s">
        <v>78</v>
      </c>
      <c r="N45" t="s">
        <v>79</v>
      </c>
      <c r="O45">
        <v>4853</v>
      </c>
      <c r="P45">
        <v>1.08</v>
      </c>
      <c r="R45" t="str">
        <f>IF(D45&gt;1,IF(K45-P45&gt;0.08,"最优密码子","非最优密码子"),"非最优密码子")</f>
        <v>非最优密码子</v>
      </c>
      <c r="T45" t="s">
        <v>78</v>
      </c>
      <c r="U45" t="s">
        <v>79</v>
      </c>
      <c r="V45">
        <v>681114</v>
      </c>
      <c r="W45">
        <v>0.88</v>
      </c>
      <c r="Y45" t="s">
        <v>78</v>
      </c>
      <c r="Z45" t="s">
        <v>79</v>
      </c>
      <c r="AA45">
        <v>1550</v>
      </c>
      <c r="AB45">
        <v>0.28000000000000003</v>
      </c>
      <c r="AD45" t="s">
        <v>78</v>
      </c>
      <c r="AE45" t="s">
        <v>79</v>
      </c>
      <c r="AF45">
        <v>0</v>
      </c>
      <c r="AG45">
        <v>0</v>
      </c>
    </row>
    <row r="46" spans="1:33" x14ac:dyDescent="0.2">
      <c r="A46" t="s">
        <v>78</v>
      </c>
      <c r="B46" t="s">
        <v>83</v>
      </c>
      <c r="C46">
        <v>75319</v>
      </c>
      <c r="D46">
        <v>1.08</v>
      </c>
      <c r="E46">
        <f>C46/($C$45+$C$45)</f>
        <v>0.58412178930388381</v>
      </c>
      <c r="F46" t="str">
        <f t="shared" si="14"/>
        <v>非高频</v>
      </c>
      <c r="I46" t="s">
        <v>83</v>
      </c>
      <c r="J46">
        <v>9482</v>
      </c>
      <c r="K46">
        <v>1.72</v>
      </c>
      <c r="N46" t="s">
        <v>83</v>
      </c>
      <c r="O46">
        <v>4101</v>
      </c>
      <c r="P46">
        <v>0.92</v>
      </c>
      <c r="R46" t="str">
        <f>IF(D46&gt;1,IF(K46-P46&gt;0.08,"最优密码子","非最优密码子"),"非最优密码子")</f>
        <v>最优密码子</v>
      </c>
      <c r="T46" t="s">
        <v>78</v>
      </c>
      <c r="U46" t="s">
        <v>83</v>
      </c>
      <c r="V46">
        <v>867421</v>
      </c>
      <c r="W46">
        <v>1.1200000000000001</v>
      </c>
      <c r="Y46" t="s">
        <v>78</v>
      </c>
      <c r="Z46" t="s">
        <v>83</v>
      </c>
      <c r="AA46">
        <v>9482</v>
      </c>
      <c r="AB46">
        <v>1.72</v>
      </c>
      <c r="AD46" t="s">
        <v>78</v>
      </c>
      <c r="AE46" t="s">
        <v>83</v>
      </c>
      <c r="AF46">
        <v>3</v>
      </c>
      <c r="AG46">
        <v>2</v>
      </c>
    </row>
    <row r="47" spans="1:33" x14ac:dyDescent="0.2">
      <c r="A47" t="s">
        <v>28</v>
      </c>
      <c r="B47" t="s">
        <v>29</v>
      </c>
      <c r="C47">
        <v>9869</v>
      </c>
      <c r="D47">
        <v>0.55000000000000004</v>
      </c>
      <c r="E47">
        <f>C47/($C$47+$C$48+$C$49+$C$50)</f>
        <v>0.15459928566952816</v>
      </c>
      <c r="F47" t="str">
        <f>IF(E47&gt;((1-E47)/3*1.5),"高频","非高频")</f>
        <v>非高频</v>
      </c>
      <c r="H47" t="s">
        <v>28</v>
      </c>
      <c r="I47" t="s">
        <v>29</v>
      </c>
      <c r="J47">
        <v>688</v>
      </c>
      <c r="K47">
        <v>0.38</v>
      </c>
      <c r="M47" t="s">
        <v>28</v>
      </c>
      <c r="N47" t="s">
        <v>29</v>
      </c>
      <c r="O47">
        <v>698</v>
      </c>
      <c r="P47">
        <v>0.61</v>
      </c>
      <c r="R47" t="str">
        <f>IF(D47&gt;1,IF(K47-P47&gt;0.08,"最优密码子","非最优密码子"),"非最优密码子")</f>
        <v>非最优密码子</v>
      </c>
      <c r="T47" t="s">
        <v>28</v>
      </c>
      <c r="U47" t="s">
        <v>29</v>
      </c>
      <c r="V47">
        <v>97551</v>
      </c>
      <c r="W47">
        <v>0.49</v>
      </c>
      <c r="Y47" t="s">
        <v>28</v>
      </c>
      <c r="Z47" t="s">
        <v>29</v>
      </c>
      <c r="AA47">
        <v>688</v>
      </c>
      <c r="AB47">
        <v>0.38</v>
      </c>
      <c r="AD47" t="s">
        <v>28</v>
      </c>
      <c r="AE47" t="s">
        <v>29</v>
      </c>
      <c r="AF47">
        <v>0</v>
      </c>
      <c r="AG47">
        <v>0</v>
      </c>
    </row>
    <row r="48" spans="1:33" x14ac:dyDescent="0.2">
      <c r="A48" t="s">
        <v>28</v>
      </c>
      <c r="B48" t="s">
        <v>33</v>
      </c>
      <c r="C48">
        <v>17639</v>
      </c>
      <c r="D48">
        <v>0.98</v>
      </c>
      <c r="E48">
        <f t="shared" ref="E48:E50" si="15">C48/($C$47+$C$48+$C$49+$C$50)</f>
        <v>0.27631743843599221</v>
      </c>
      <c r="F48" t="str">
        <f t="shared" ref="F48:F50" si="16">IF(E48&gt;((1-E48)/3*1.5),"高频","非高频")</f>
        <v>非高频</v>
      </c>
      <c r="I48" t="s">
        <v>33</v>
      </c>
      <c r="J48">
        <v>3843</v>
      </c>
      <c r="K48">
        <v>2.13</v>
      </c>
      <c r="N48" t="s">
        <v>33</v>
      </c>
      <c r="O48">
        <v>907</v>
      </c>
      <c r="P48">
        <v>0.8</v>
      </c>
      <c r="R48" t="str">
        <f>IF(D48&gt;1,IF(K48-P48&gt;0.08,"最优密码子","非最优密码子"),"非最优密码子")</f>
        <v>非最优密码子</v>
      </c>
      <c r="T48" t="s">
        <v>28</v>
      </c>
      <c r="U48" t="s">
        <v>33</v>
      </c>
      <c r="V48">
        <v>210128</v>
      </c>
      <c r="W48">
        <v>1.05</v>
      </c>
      <c r="Y48" t="s">
        <v>28</v>
      </c>
      <c r="Z48" t="s">
        <v>33</v>
      </c>
      <c r="AA48">
        <v>3843</v>
      </c>
      <c r="AB48">
        <v>2.13</v>
      </c>
      <c r="AD48" t="s">
        <v>28</v>
      </c>
      <c r="AE48" t="s">
        <v>33</v>
      </c>
      <c r="AF48">
        <v>4</v>
      </c>
      <c r="AG48">
        <v>4.8</v>
      </c>
    </row>
    <row r="49" spans="1:33" x14ac:dyDescent="0.2">
      <c r="A49" t="s">
        <v>28</v>
      </c>
      <c r="B49" t="s">
        <v>38</v>
      </c>
      <c r="C49">
        <v>13944</v>
      </c>
      <c r="D49">
        <v>0.78</v>
      </c>
      <c r="E49">
        <f t="shared" si="15"/>
        <v>0.2184347390187355</v>
      </c>
      <c r="F49" t="str">
        <f t="shared" si="16"/>
        <v>非高频</v>
      </c>
      <c r="I49" t="s">
        <v>38</v>
      </c>
      <c r="J49">
        <v>706</v>
      </c>
      <c r="K49">
        <v>0.39</v>
      </c>
      <c r="N49" t="s">
        <v>38</v>
      </c>
      <c r="O49">
        <v>1068</v>
      </c>
      <c r="P49">
        <v>0.94</v>
      </c>
      <c r="R49" t="str">
        <f>IF(D49&gt;1,IF(K49-P49&gt;0.08,"最优密码子","非最优密码子"),"非最优密码子")</f>
        <v>非最优密码子</v>
      </c>
      <c r="T49" t="s">
        <v>28</v>
      </c>
      <c r="U49" t="s">
        <v>38</v>
      </c>
      <c r="V49">
        <v>135095</v>
      </c>
      <c r="W49">
        <v>0.67</v>
      </c>
      <c r="Y49" t="s">
        <v>28</v>
      </c>
      <c r="Z49" t="s">
        <v>38</v>
      </c>
      <c r="AA49">
        <v>706</v>
      </c>
      <c r="AB49">
        <v>0.39</v>
      </c>
      <c r="AD49" t="s">
        <v>28</v>
      </c>
      <c r="AE49" t="s">
        <v>38</v>
      </c>
      <c r="AF49">
        <v>0</v>
      </c>
      <c r="AG49">
        <v>0</v>
      </c>
    </row>
    <row r="50" spans="1:33" x14ac:dyDescent="0.2">
      <c r="A50" t="s">
        <v>28</v>
      </c>
      <c r="B50" t="s">
        <v>42</v>
      </c>
      <c r="C50">
        <v>22384</v>
      </c>
      <c r="D50">
        <v>1.25</v>
      </c>
      <c r="E50">
        <f t="shared" si="15"/>
        <v>0.3506485368757441</v>
      </c>
      <c r="F50" t="str">
        <f t="shared" si="16"/>
        <v>高频</v>
      </c>
      <c r="I50" t="s">
        <v>42</v>
      </c>
      <c r="J50">
        <v>3584</v>
      </c>
      <c r="K50">
        <v>1.98</v>
      </c>
      <c r="N50" t="s">
        <v>42</v>
      </c>
      <c r="O50">
        <v>1160</v>
      </c>
      <c r="P50">
        <v>1.02</v>
      </c>
      <c r="R50" t="str">
        <f>IF(D50&gt;1,IF(K50-P50&gt;0.08,"最优密码子","非最优密码子"),"非最优密码子")</f>
        <v>最优密码子</v>
      </c>
      <c r="T50" t="s">
        <v>28</v>
      </c>
      <c r="U50" t="s">
        <v>42</v>
      </c>
      <c r="V50">
        <v>241140</v>
      </c>
      <c r="W50">
        <v>1.2</v>
      </c>
      <c r="Y50" t="s">
        <v>28</v>
      </c>
      <c r="Z50" t="s">
        <v>42</v>
      </c>
      <c r="AA50">
        <v>3584</v>
      </c>
      <c r="AB50">
        <v>1.98</v>
      </c>
      <c r="AD50" t="s">
        <v>28</v>
      </c>
      <c r="AE50" t="s">
        <v>42</v>
      </c>
      <c r="AF50">
        <v>0</v>
      </c>
      <c r="AG50">
        <v>0</v>
      </c>
    </row>
    <row r="51" spans="1:33" x14ac:dyDescent="0.2">
      <c r="A51" t="s">
        <v>2</v>
      </c>
      <c r="B51" t="s">
        <v>49</v>
      </c>
      <c r="C51">
        <v>25061</v>
      </c>
      <c r="D51">
        <v>1.03</v>
      </c>
      <c r="E51">
        <f>C51/($C$51+$C$52)</f>
        <v>0.43584347826086955</v>
      </c>
      <c r="F51" t="str">
        <f t="shared" si="14"/>
        <v>非高频</v>
      </c>
      <c r="H51" t="s">
        <v>2</v>
      </c>
      <c r="I51" t="s">
        <v>49</v>
      </c>
      <c r="J51">
        <v>827</v>
      </c>
      <c r="K51">
        <v>0.43</v>
      </c>
      <c r="M51" t="s">
        <v>2</v>
      </c>
      <c r="N51" t="s">
        <v>49</v>
      </c>
      <c r="O51">
        <v>1623</v>
      </c>
      <c r="P51">
        <v>1.1100000000000001</v>
      </c>
      <c r="R51" t="str">
        <f>IF(D51&gt;1,IF(K51-P51&gt;0.08,"最优密码子","非最优密码子"),"非最优密码子")</f>
        <v>非最优密码子</v>
      </c>
      <c r="T51" t="s">
        <v>2</v>
      </c>
      <c r="U51" t="s">
        <v>49</v>
      </c>
      <c r="V51">
        <v>278572</v>
      </c>
      <c r="W51">
        <v>0.94</v>
      </c>
      <c r="Y51" t="s">
        <v>2</v>
      </c>
      <c r="Z51" t="s">
        <v>49</v>
      </c>
      <c r="AA51">
        <v>827</v>
      </c>
      <c r="AB51">
        <v>0.43</v>
      </c>
      <c r="AD51" t="s">
        <v>2</v>
      </c>
      <c r="AE51" t="s">
        <v>49</v>
      </c>
      <c r="AF51">
        <v>0</v>
      </c>
      <c r="AG51">
        <v>0</v>
      </c>
    </row>
    <row r="52" spans="1:33" x14ac:dyDescent="0.2">
      <c r="A52" t="s">
        <v>2</v>
      </c>
      <c r="B52" t="s">
        <v>53</v>
      </c>
      <c r="C52">
        <v>32439</v>
      </c>
      <c r="D52">
        <v>1.33</v>
      </c>
      <c r="E52">
        <f>C52/($C$51+$C$52)</f>
        <v>0.56415652173913045</v>
      </c>
      <c r="F52" t="str">
        <f t="shared" si="14"/>
        <v>非高频</v>
      </c>
      <c r="I52" t="s">
        <v>53</v>
      </c>
      <c r="J52">
        <v>4185</v>
      </c>
      <c r="K52">
        <v>2.1800000000000002</v>
      </c>
      <c r="N52" t="s">
        <v>53</v>
      </c>
      <c r="O52">
        <v>1707</v>
      </c>
      <c r="P52">
        <v>1.1599999999999999</v>
      </c>
      <c r="R52" t="str">
        <f>IF(D52&gt;1,IF(K52-P52&gt;0.08,"最优密码子","非最优密码子"),"非最优密码子")</f>
        <v>最优密码子</v>
      </c>
      <c r="T52" t="s">
        <v>2</v>
      </c>
      <c r="U52" t="s">
        <v>53</v>
      </c>
      <c r="V52">
        <v>420361</v>
      </c>
      <c r="W52">
        <v>1.42</v>
      </c>
      <c r="Y52" t="s">
        <v>2</v>
      </c>
      <c r="Z52" t="s">
        <v>53</v>
      </c>
      <c r="AA52">
        <v>4185</v>
      </c>
      <c r="AB52">
        <v>2.1800000000000002</v>
      </c>
      <c r="AD52" t="s">
        <v>2</v>
      </c>
      <c r="AE52" t="s">
        <v>53</v>
      </c>
      <c r="AF52">
        <v>5</v>
      </c>
      <c r="AG52">
        <v>3</v>
      </c>
    </row>
    <row r="53" spans="1:33" x14ac:dyDescent="0.2">
      <c r="A53" t="s">
        <v>28</v>
      </c>
      <c r="B53" t="s">
        <v>58</v>
      </c>
      <c r="C53">
        <v>23590</v>
      </c>
      <c r="D53">
        <v>1.32</v>
      </c>
      <c r="E53">
        <f>C53/($C$53+$C$54)</f>
        <v>0.54022488377951317</v>
      </c>
      <c r="F53" t="str">
        <f t="shared" si="14"/>
        <v>非高频</v>
      </c>
      <c r="H53" t="s">
        <v>28</v>
      </c>
      <c r="I53" t="s">
        <v>58</v>
      </c>
      <c r="J53">
        <v>458</v>
      </c>
      <c r="K53">
        <v>0.25</v>
      </c>
      <c r="M53" t="s">
        <v>28</v>
      </c>
      <c r="N53" t="s">
        <v>58</v>
      </c>
      <c r="O53">
        <v>1658</v>
      </c>
      <c r="P53">
        <v>1.46</v>
      </c>
      <c r="R53" t="str">
        <f>IF(D53&gt;1,IF(K53-P53&gt;0.08,"最优密码子","非最优密码子"),"非最优密码子")</f>
        <v>非最优密码子</v>
      </c>
      <c r="T53" t="s">
        <v>28</v>
      </c>
      <c r="U53" t="s">
        <v>58</v>
      </c>
      <c r="V53">
        <v>266610</v>
      </c>
      <c r="W53">
        <v>1.33</v>
      </c>
      <c r="Y53" t="s">
        <v>28</v>
      </c>
      <c r="Z53" t="s">
        <v>58</v>
      </c>
      <c r="AA53">
        <v>458</v>
      </c>
      <c r="AB53">
        <v>0.25</v>
      </c>
      <c r="AD53" t="s">
        <v>28</v>
      </c>
      <c r="AE53" t="s">
        <v>58</v>
      </c>
      <c r="AF53">
        <v>0</v>
      </c>
      <c r="AG53">
        <v>0</v>
      </c>
    </row>
    <row r="54" spans="1:33" x14ac:dyDescent="0.2">
      <c r="A54" t="s">
        <v>28</v>
      </c>
      <c r="B54" t="s">
        <v>63</v>
      </c>
      <c r="C54">
        <v>20077</v>
      </c>
      <c r="D54">
        <v>1.1200000000000001</v>
      </c>
      <c r="E54">
        <f>C54/($C$53+$C$54)</f>
        <v>0.45977511622048689</v>
      </c>
      <c r="F54" t="str">
        <f t="shared" si="14"/>
        <v>非高频</v>
      </c>
      <c r="I54" t="s">
        <v>63</v>
      </c>
      <c r="J54">
        <v>1568</v>
      </c>
      <c r="K54">
        <v>0.87</v>
      </c>
      <c r="N54" t="s">
        <v>63</v>
      </c>
      <c r="O54">
        <v>1335</v>
      </c>
      <c r="P54">
        <v>1.17</v>
      </c>
      <c r="R54" t="str">
        <f>IF(D54&gt;1,IF(K54-P54&gt;0.08,"最优密码子","非最优密码子"),"非最优密码子")</f>
        <v>非最优密码子</v>
      </c>
      <c r="T54" t="s">
        <v>28</v>
      </c>
      <c r="U54" t="s">
        <v>63</v>
      </c>
      <c r="V54">
        <v>251383</v>
      </c>
      <c r="W54">
        <v>1.25</v>
      </c>
      <c r="Y54" t="s">
        <v>28</v>
      </c>
      <c r="Z54" t="s">
        <v>63</v>
      </c>
      <c r="AA54">
        <v>1568</v>
      </c>
      <c r="AB54">
        <v>0.87</v>
      </c>
      <c r="AD54" t="s">
        <v>28</v>
      </c>
      <c r="AE54" t="s">
        <v>63</v>
      </c>
      <c r="AF54">
        <v>1</v>
      </c>
      <c r="AG54">
        <v>1.2</v>
      </c>
    </row>
    <row r="55" spans="1:33" x14ac:dyDescent="0.2">
      <c r="A55" t="s">
        <v>70</v>
      </c>
      <c r="B55" t="s">
        <v>71</v>
      </c>
      <c r="C55">
        <v>21608</v>
      </c>
      <c r="D55">
        <v>0.73</v>
      </c>
      <c r="E55">
        <f>C55/($C$55+$C$56+$C$57+$C$58)</f>
        <v>0.18361658735554046</v>
      </c>
      <c r="F55" t="str">
        <f>IF(E55&gt;((1-E55)/3*1.5),"高频","非高频")</f>
        <v>非高频</v>
      </c>
      <c r="H55" t="s">
        <v>70</v>
      </c>
      <c r="I55" t="s">
        <v>71</v>
      </c>
      <c r="J55">
        <v>1073</v>
      </c>
      <c r="K55">
        <v>0.38</v>
      </c>
      <c r="M55" t="s">
        <v>70</v>
      </c>
      <c r="N55" t="s">
        <v>71</v>
      </c>
      <c r="O55">
        <v>1439</v>
      </c>
      <c r="P55">
        <v>0.78</v>
      </c>
      <c r="R55" t="str">
        <f>IF(D55&gt;1,IF(K55-P55&gt;0.08,"最优密码子","非最优密码子"),"非最优密码子")</f>
        <v>非最优密码子</v>
      </c>
      <c r="T55" t="s">
        <v>70</v>
      </c>
      <c r="U55" t="s">
        <v>71</v>
      </c>
      <c r="V55">
        <v>229780</v>
      </c>
      <c r="W55">
        <v>0.66</v>
      </c>
      <c r="Y55" t="s">
        <v>70</v>
      </c>
      <c r="Z55" t="s">
        <v>71</v>
      </c>
      <c r="AA55">
        <v>1073</v>
      </c>
      <c r="AB55">
        <v>0.38</v>
      </c>
      <c r="AD55" t="s">
        <v>70</v>
      </c>
      <c r="AE55" t="s">
        <v>71</v>
      </c>
      <c r="AF55">
        <v>0</v>
      </c>
      <c r="AG55">
        <v>0</v>
      </c>
    </row>
    <row r="56" spans="1:33" x14ac:dyDescent="0.2">
      <c r="A56" t="s">
        <v>70</v>
      </c>
      <c r="B56" t="s">
        <v>75</v>
      </c>
      <c r="C56">
        <v>37326</v>
      </c>
      <c r="D56">
        <v>1.27</v>
      </c>
      <c r="E56">
        <f t="shared" ref="E56:E58" si="17">C56/($C$55+$C$56+$C$57+$C$58)</f>
        <v>0.31718218898708361</v>
      </c>
      <c r="F56" t="str">
        <f t="shared" ref="F56:F58" si="18">IF(E56&gt;((1-E56)/3*1.5),"高频","非高频")</f>
        <v>非高频</v>
      </c>
      <c r="I56" t="s">
        <v>75</v>
      </c>
      <c r="J56">
        <v>6081</v>
      </c>
      <c r="K56">
        <v>2.15</v>
      </c>
      <c r="N56" t="s">
        <v>75</v>
      </c>
      <c r="O56">
        <v>2144</v>
      </c>
      <c r="P56">
        <v>1.1599999999999999</v>
      </c>
      <c r="R56" t="str">
        <f>IF(D56&gt;1,IF(K56-P56&gt;0.08,"最优密码子","非最优密码子"),"非最优密码子")</f>
        <v>最优密码子</v>
      </c>
      <c r="T56" t="s">
        <v>70</v>
      </c>
      <c r="U56" t="s">
        <v>75</v>
      </c>
      <c r="V56">
        <v>457979</v>
      </c>
      <c r="W56">
        <v>1.32</v>
      </c>
      <c r="Y56" t="s">
        <v>70</v>
      </c>
      <c r="Z56" t="s">
        <v>75</v>
      </c>
      <c r="AA56">
        <v>6081</v>
      </c>
      <c r="AB56">
        <v>2.15</v>
      </c>
      <c r="AD56" t="s">
        <v>70</v>
      </c>
      <c r="AE56" t="s">
        <v>75</v>
      </c>
      <c r="AF56">
        <v>8</v>
      </c>
      <c r="AG56">
        <v>3.56</v>
      </c>
    </row>
    <row r="57" spans="1:33" x14ac:dyDescent="0.2">
      <c r="A57" t="s">
        <v>70</v>
      </c>
      <c r="B57" t="s">
        <v>80</v>
      </c>
      <c r="C57">
        <v>31743</v>
      </c>
      <c r="D57">
        <v>1.08</v>
      </c>
      <c r="E57">
        <f t="shared" si="17"/>
        <v>0.26973997280761386</v>
      </c>
      <c r="F57" t="str">
        <f t="shared" si="18"/>
        <v>非高频</v>
      </c>
      <c r="I57" t="s">
        <v>80</v>
      </c>
      <c r="J57">
        <v>1056</v>
      </c>
      <c r="K57">
        <v>0.37</v>
      </c>
      <c r="N57" t="s">
        <v>80</v>
      </c>
      <c r="O57">
        <v>2288</v>
      </c>
      <c r="P57">
        <v>1.24</v>
      </c>
      <c r="R57" t="str">
        <f>IF(D57&gt;1,IF(K57-P57&gt;0.08,"最优密码子","非最优密码子"),"非最优密码子")</f>
        <v>非最优密码子</v>
      </c>
      <c r="T57" t="s">
        <v>70</v>
      </c>
      <c r="U57" t="s">
        <v>80</v>
      </c>
      <c r="V57">
        <v>358983</v>
      </c>
      <c r="W57">
        <v>1.04</v>
      </c>
      <c r="Y57" t="s">
        <v>70</v>
      </c>
      <c r="Z57" t="s">
        <v>80</v>
      </c>
      <c r="AA57">
        <v>1056</v>
      </c>
      <c r="AB57">
        <v>0.37</v>
      </c>
      <c r="AD57" t="s">
        <v>70</v>
      </c>
      <c r="AE57" t="s">
        <v>80</v>
      </c>
      <c r="AF57">
        <v>0</v>
      </c>
      <c r="AG57">
        <v>0</v>
      </c>
    </row>
    <row r="58" spans="1:33" x14ac:dyDescent="0.2">
      <c r="A58" t="s">
        <v>70</v>
      </c>
      <c r="B58" t="s">
        <v>84</v>
      </c>
      <c r="C58">
        <v>27003</v>
      </c>
      <c r="D58">
        <v>0.92</v>
      </c>
      <c r="E58">
        <f t="shared" si="17"/>
        <v>0.22946125084976207</v>
      </c>
      <c r="F58" t="str">
        <f t="shared" si="18"/>
        <v>非高频</v>
      </c>
      <c r="I58" t="s">
        <v>84</v>
      </c>
      <c r="J58">
        <v>3118</v>
      </c>
      <c r="K58">
        <v>1.1000000000000001</v>
      </c>
      <c r="N58" t="s">
        <v>84</v>
      </c>
      <c r="O58">
        <v>1536</v>
      </c>
      <c r="P58">
        <v>0.83</v>
      </c>
      <c r="R58" t="str">
        <f>IF(D58&gt;1,IF(K58-P58&gt;0.08,"最优密码子","非最优密码子"),"非最优密码子")</f>
        <v>非最优密码子</v>
      </c>
      <c r="T58" t="s">
        <v>70</v>
      </c>
      <c r="U58" t="s">
        <v>84</v>
      </c>
      <c r="V58">
        <v>340037</v>
      </c>
      <c r="W58">
        <v>0.98</v>
      </c>
      <c r="Y58" t="s">
        <v>70</v>
      </c>
      <c r="Z58" t="s">
        <v>84</v>
      </c>
      <c r="AA58">
        <v>3118</v>
      </c>
      <c r="AB58">
        <v>1.1000000000000001</v>
      </c>
      <c r="AD58" t="s">
        <v>70</v>
      </c>
      <c r="AE58" t="s">
        <v>84</v>
      </c>
      <c r="AF58">
        <v>1</v>
      </c>
      <c r="AG58">
        <v>0.44</v>
      </c>
    </row>
    <row r="59" spans="1:33" x14ac:dyDescent="0.2">
      <c r="A59" t="s">
        <v>4</v>
      </c>
      <c r="B59" t="s">
        <v>5</v>
      </c>
      <c r="C59">
        <v>23973</v>
      </c>
      <c r="D59">
        <v>0.98</v>
      </c>
      <c r="E59">
        <f>C59/($C$59+$C$60)</f>
        <v>0.48971462423140566</v>
      </c>
      <c r="F59" t="str">
        <f t="shared" si="14"/>
        <v>非高频</v>
      </c>
      <c r="H59" t="s">
        <v>4</v>
      </c>
      <c r="I59" t="s">
        <v>5</v>
      </c>
      <c r="J59">
        <v>757</v>
      </c>
      <c r="K59">
        <v>0.38</v>
      </c>
      <c r="M59" t="s">
        <v>4</v>
      </c>
      <c r="N59" t="s">
        <v>5</v>
      </c>
      <c r="O59">
        <v>1851</v>
      </c>
      <c r="P59">
        <v>1.0900000000000001</v>
      </c>
      <c r="R59" t="str">
        <f>IF(D59&gt;1,IF(K59-P59&gt;0.08,"最优密码子","非最优密码子"),"非最优密码子")</f>
        <v>非最优密码子</v>
      </c>
      <c r="T59" t="s">
        <v>4</v>
      </c>
      <c r="U59" t="s">
        <v>5</v>
      </c>
      <c r="V59">
        <v>263138</v>
      </c>
      <c r="W59">
        <v>0.92</v>
      </c>
      <c r="Y59" t="s">
        <v>4</v>
      </c>
      <c r="Z59" t="s">
        <v>5</v>
      </c>
      <c r="AA59">
        <v>757</v>
      </c>
      <c r="AB59">
        <v>0.38</v>
      </c>
      <c r="AD59" t="s">
        <v>4</v>
      </c>
      <c r="AE59" t="s">
        <v>5</v>
      </c>
      <c r="AF59">
        <v>1</v>
      </c>
      <c r="AG59">
        <v>0.4</v>
      </c>
    </row>
    <row r="60" spans="1:33" x14ac:dyDescent="0.2">
      <c r="A60" t="s">
        <v>4</v>
      </c>
      <c r="B60" t="s">
        <v>10</v>
      </c>
      <c r="C60">
        <v>24980</v>
      </c>
      <c r="D60">
        <v>1.02</v>
      </c>
      <c r="E60">
        <f>C60/($C$59+$C$60)</f>
        <v>0.51028537576859434</v>
      </c>
      <c r="F60" t="str">
        <f t="shared" si="14"/>
        <v>非高频</v>
      </c>
      <c r="I60" t="s">
        <v>10</v>
      </c>
      <c r="J60">
        <v>3219</v>
      </c>
      <c r="K60">
        <v>1.62</v>
      </c>
      <c r="N60" t="s">
        <v>10</v>
      </c>
      <c r="O60">
        <v>1556</v>
      </c>
      <c r="P60">
        <v>0.91</v>
      </c>
      <c r="R60" t="str">
        <f>IF(D60&gt;1,IF(K60-P60&gt;0.08,"最优密码子","非最优密码子"),"非最优密码子")</f>
        <v>最优密码子</v>
      </c>
      <c r="T60" t="s">
        <v>4</v>
      </c>
      <c r="U60" t="s">
        <v>10</v>
      </c>
      <c r="V60">
        <v>311034</v>
      </c>
      <c r="W60">
        <v>1.08</v>
      </c>
      <c r="Y60" t="s">
        <v>4</v>
      </c>
      <c r="Z60" t="s">
        <v>10</v>
      </c>
      <c r="AA60">
        <v>3219</v>
      </c>
      <c r="AB60">
        <v>1.62</v>
      </c>
      <c r="AD60" t="s">
        <v>4</v>
      </c>
      <c r="AE60" t="s">
        <v>10</v>
      </c>
      <c r="AF60">
        <v>4</v>
      </c>
      <c r="AG60">
        <v>1.6</v>
      </c>
    </row>
    <row r="61" spans="1:33" x14ac:dyDescent="0.2">
      <c r="A61" t="s">
        <v>6</v>
      </c>
      <c r="B61" t="s">
        <v>7</v>
      </c>
      <c r="C61">
        <v>17862</v>
      </c>
      <c r="D61">
        <v>1.02</v>
      </c>
      <c r="E61">
        <f>C61/($C$61+$C$62)</f>
        <v>0.51239242685025821</v>
      </c>
      <c r="F61" t="str">
        <f t="shared" si="14"/>
        <v>非高频</v>
      </c>
      <c r="H61" t="s">
        <v>6</v>
      </c>
      <c r="I61" t="s">
        <v>7</v>
      </c>
      <c r="J61">
        <v>790</v>
      </c>
      <c r="K61">
        <v>0.47</v>
      </c>
      <c r="M61" t="s">
        <v>6</v>
      </c>
      <c r="N61" t="s">
        <v>7</v>
      </c>
      <c r="O61">
        <v>1137</v>
      </c>
      <c r="P61">
        <v>1.07</v>
      </c>
      <c r="R61" t="str">
        <f>IF(D61&gt;1,IF(K61-P61&gt;0.08,"最优密码子","非最优密码子"),"非最优密码子")</f>
        <v>非最优密码子</v>
      </c>
      <c r="T61" t="s">
        <v>6</v>
      </c>
      <c r="U61" t="s">
        <v>7</v>
      </c>
      <c r="V61">
        <v>226318</v>
      </c>
      <c r="W61">
        <v>0.95</v>
      </c>
      <c r="Y61" t="s">
        <v>6</v>
      </c>
      <c r="Z61" t="s">
        <v>7</v>
      </c>
      <c r="AA61">
        <v>790</v>
      </c>
      <c r="AB61">
        <v>0.47</v>
      </c>
      <c r="AD61" t="s">
        <v>6</v>
      </c>
      <c r="AE61" t="s">
        <v>7</v>
      </c>
      <c r="AF61">
        <v>0</v>
      </c>
      <c r="AG61">
        <v>0</v>
      </c>
    </row>
    <row r="62" spans="1:33" x14ac:dyDescent="0.2">
      <c r="A62" t="s">
        <v>6</v>
      </c>
      <c r="B62" t="s">
        <v>11</v>
      </c>
      <c r="C62">
        <v>16998</v>
      </c>
      <c r="D62">
        <v>0.98</v>
      </c>
      <c r="E62">
        <f t="shared" ref="E62" si="19">C62/($C$61+$C$62)</f>
        <v>0.48760757314974185</v>
      </c>
      <c r="F62" t="str">
        <f t="shared" si="14"/>
        <v>非高频</v>
      </c>
      <c r="I62" t="s">
        <v>11</v>
      </c>
      <c r="J62">
        <v>2559</v>
      </c>
      <c r="K62">
        <v>1.53</v>
      </c>
      <c r="N62" t="s">
        <v>11</v>
      </c>
      <c r="O62">
        <v>980</v>
      </c>
      <c r="P62">
        <v>0.93</v>
      </c>
      <c r="R62" t="str">
        <f>IF(D62&gt;1,IF(K62-P62&gt;0.08,"最优密码子","非最优密码子"),"非最优密码子")</f>
        <v>非最优密码子</v>
      </c>
      <c r="T62" t="s">
        <v>6</v>
      </c>
      <c r="U62" t="s">
        <v>11</v>
      </c>
      <c r="V62">
        <v>249897</v>
      </c>
      <c r="W62">
        <v>1.05</v>
      </c>
      <c r="Y62" t="s">
        <v>6</v>
      </c>
      <c r="Z62" t="s">
        <v>11</v>
      </c>
      <c r="AA62">
        <v>2559</v>
      </c>
      <c r="AB62">
        <v>1.53</v>
      </c>
      <c r="AD62" t="s">
        <v>6</v>
      </c>
      <c r="AE62" t="s">
        <v>11</v>
      </c>
      <c r="AF62">
        <v>3</v>
      </c>
      <c r="AG62">
        <v>2</v>
      </c>
    </row>
    <row r="63" spans="1:33" x14ac:dyDescent="0.2">
      <c r="A63" t="s">
        <v>15</v>
      </c>
      <c r="B63" t="s">
        <v>16</v>
      </c>
      <c r="C63">
        <v>1067</v>
      </c>
      <c r="D63">
        <v>0.86</v>
      </c>
      <c r="E63">
        <f>C63/($C$63+$C$64+$C$65)</f>
        <v>0.28752357855025601</v>
      </c>
      <c r="F63" t="str">
        <f>IF(E63&gt;((1-E63)/2*1.5),"高频","非高频")</f>
        <v>非高频</v>
      </c>
      <c r="H63" t="s">
        <v>15</v>
      </c>
      <c r="I63" t="s">
        <v>16</v>
      </c>
      <c r="J63">
        <v>46</v>
      </c>
      <c r="K63">
        <v>0.37</v>
      </c>
      <c r="M63" t="s">
        <v>15</v>
      </c>
      <c r="N63" t="s">
        <v>16</v>
      </c>
      <c r="O63">
        <v>138</v>
      </c>
      <c r="P63">
        <v>1.1100000000000001</v>
      </c>
      <c r="R63" t="str">
        <f>IF(D63&gt;1,IF(K63-P63&gt;0.08,"最优密码子","非最优密码子"),"非最优密码子")</f>
        <v>非最优密码子</v>
      </c>
      <c r="T63" t="s">
        <v>15</v>
      </c>
      <c r="U63" t="s">
        <v>16</v>
      </c>
      <c r="V63">
        <v>10799</v>
      </c>
      <c r="W63">
        <v>0.85</v>
      </c>
      <c r="Y63" t="s">
        <v>15</v>
      </c>
      <c r="Z63" t="s">
        <v>16</v>
      </c>
      <c r="AA63">
        <v>46</v>
      </c>
      <c r="AB63">
        <v>0.37</v>
      </c>
      <c r="AD63" t="s">
        <v>15</v>
      </c>
      <c r="AE63" t="s">
        <v>16</v>
      </c>
      <c r="AF63">
        <v>1</v>
      </c>
      <c r="AG63">
        <v>3</v>
      </c>
    </row>
    <row r="64" spans="1:33" x14ac:dyDescent="0.2">
      <c r="A64" t="s">
        <v>15</v>
      </c>
      <c r="B64" t="s">
        <v>20</v>
      </c>
      <c r="C64">
        <v>795</v>
      </c>
      <c r="D64">
        <v>0.64</v>
      </c>
      <c r="E64">
        <f t="shared" ref="E64:E65" si="20">C64/($C$63+$C$64+$C$65)</f>
        <v>0.21422797089733225</v>
      </c>
      <c r="F64" t="str">
        <f t="shared" ref="F64:F65" si="21">IF(E64&gt;((1-E64)/2*1.5),"高频","非高频")</f>
        <v>非高频</v>
      </c>
      <c r="I64" t="s">
        <v>20</v>
      </c>
      <c r="J64">
        <v>111</v>
      </c>
      <c r="K64">
        <v>0.9</v>
      </c>
      <c r="N64" t="s">
        <v>20</v>
      </c>
      <c r="O64">
        <v>76</v>
      </c>
      <c r="P64">
        <v>0.61</v>
      </c>
      <c r="R64" t="str">
        <f>IF(D64&gt;1,IF(K64-P64&gt;0.08,"最优密码子","非最优密码子"),"非最优密码子")</f>
        <v>非最优密码子</v>
      </c>
      <c r="T64" t="s">
        <v>15</v>
      </c>
      <c r="U64" t="s">
        <v>20</v>
      </c>
      <c r="V64">
        <v>8404</v>
      </c>
      <c r="W64">
        <v>0.66</v>
      </c>
      <c r="Y64" t="s">
        <v>15</v>
      </c>
      <c r="Z64" t="s">
        <v>20</v>
      </c>
      <c r="AA64">
        <v>111</v>
      </c>
      <c r="AB64">
        <v>0.9</v>
      </c>
      <c r="AD64" t="s">
        <v>15</v>
      </c>
      <c r="AE64" t="s">
        <v>20</v>
      </c>
      <c r="AF64">
        <v>0</v>
      </c>
      <c r="AG64">
        <v>0</v>
      </c>
    </row>
    <row r="65" spans="1:33" x14ac:dyDescent="0.2">
      <c r="A65" t="s">
        <v>15</v>
      </c>
      <c r="B65" t="s">
        <v>17</v>
      </c>
      <c r="C65">
        <v>1849</v>
      </c>
      <c r="D65">
        <v>1.49</v>
      </c>
      <c r="E65">
        <f t="shared" si="20"/>
        <v>0.49824845055241174</v>
      </c>
      <c r="F65" t="str">
        <f t="shared" si="21"/>
        <v>高频</v>
      </c>
      <c r="H65" t="s">
        <v>15</v>
      </c>
      <c r="I65" t="s">
        <v>17</v>
      </c>
      <c r="J65">
        <v>215</v>
      </c>
      <c r="K65">
        <v>1.73</v>
      </c>
      <c r="M65" t="s">
        <v>15</v>
      </c>
      <c r="N65" t="s">
        <v>17</v>
      </c>
      <c r="O65">
        <v>158</v>
      </c>
      <c r="P65">
        <v>1.27</v>
      </c>
      <c r="R65" t="str">
        <f>IF(D65&gt;1,IF(K65-P65&gt;0.08,"最优密码子","非最优密码子"),"非最优密码子")</f>
        <v>最优密码子</v>
      </c>
      <c r="T65" t="s">
        <v>15</v>
      </c>
      <c r="U65" t="s">
        <v>17</v>
      </c>
      <c r="V65">
        <v>18967</v>
      </c>
      <c r="W65">
        <v>1.49</v>
      </c>
      <c r="Y65" t="s">
        <v>15</v>
      </c>
      <c r="Z65" t="s">
        <v>17</v>
      </c>
      <c r="AA65">
        <v>215</v>
      </c>
      <c r="AB65">
        <v>1.73</v>
      </c>
      <c r="AD65" t="s">
        <v>15</v>
      </c>
      <c r="AE65" t="s">
        <v>17</v>
      </c>
      <c r="AF65">
        <v>0</v>
      </c>
      <c r="AG65">
        <v>0</v>
      </c>
    </row>
    <row r="66" spans="1:33" x14ac:dyDescent="0.2">
      <c r="A66" t="s">
        <v>21</v>
      </c>
      <c r="B66" t="s">
        <v>22</v>
      </c>
      <c r="C66">
        <v>20479</v>
      </c>
      <c r="D66">
        <v>1</v>
      </c>
      <c r="E66">
        <v>1</v>
      </c>
      <c r="H66" t="s">
        <v>21</v>
      </c>
      <c r="I66" t="s">
        <v>22</v>
      </c>
      <c r="J66">
        <v>1924</v>
      </c>
      <c r="K66">
        <v>1</v>
      </c>
      <c r="M66" t="s">
        <v>21</v>
      </c>
      <c r="N66" t="s">
        <v>22</v>
      </c>
      <c r="O66">
        <v>1367</v>
      </c>
      <c r="P66">
        <v>1</v>
      </c>
      <c r="R66" t="str">
        <f>IF(D66&gt;1,IF(K66-P66&gt;0.08,"最优密码子","非最优密码子"),"非最优密码子")</f>
        <v>非最优密码子</v>
      </c>
      <c r="T66" t="s">
        <v>21</v>
      </c>
      <c r="U66" t="s">
        <v>22</v>
      </c>
      <c r="V66">
        <v>256409</v>
      </c>
      <c r="W66">
        <v>1</v>
      </c>
      <c r="Y66" t="s">
        <v>21</v>
      </c>
      <c r="Z66" t="s">
        <v>22</v>
      </c>
      <c r="AA66">
        <v>1924</v>
      </c>
      <c r="AB66">
        <v>1</v>
      </c>
      <c r="AD66" t="s">
        <v>21</v>
      </c>
      <c r="AE66" t="s">
        <v>22</v>
      </c>
      <c r="AF66">
        <v>1</v>
      </c>
      <c r="AG66">
        <v>1</v>
      </c>
    </row>
    <row r="68" spans="1:33" x14ac:dyDescent="0.2">
      <c r="B68" t="str">
        <f>RIGHT(B3)</f>
        <v>U</v>
      </c>
      <c r="D68" t="s">
        <v>94</v>
      </c>
      <c r="J68" t="s">
        <v>95</v>
      </c>
      <c r="N68" t="s">
        <v>96</v>
      </c>
      <c r="P68" t="s">
        <v>97</v>
      </c>
    </row>
    <row r="69" spans="1:33" x14ac:dyDescent="0.2">
      <c r="B69" t="str">
        <f t="shared" ref="B69:B132" si="22">RIGHT(B4)</f>
        <v>C</v>
      </c>
      <c r="D69">
        <f>COUNTIFS(B68:B131,"A",D3:D66,"&gt;1")</f>
        <v>5</v>
      </c>
      <c r="J69">
        <f>COUNTIFS(B68:B131,"G",D3:D66,"&gt;1")</f>
        <v>7</v>
      </c>
      <c r="N69">
        <f>COUNTIFS(B68:B131,"U",D3:D66,"&gt;1")</f>
        <v>10</v>
      </c>
      <c r="P69">
        <f>COUNTIFS(B68:B131,"C",D3:D66,"&gt;1")</f>
        <v>10</v>
      </c>
    </row>
    <row r="70" spans="1:33" x14ac:dyDescent="0.2">
      <c r="B70" t="str">
        <f t="shared" si="22"/>
        <v>A</v>
      </c>
    </row>
    <row r="71" spans="1:33" x14ac:dyDescent="0.2">
      <c r="B71" t="str">
        <f t="shared" si="22"/>
        <v>G</v>
      </c>
    </row>
    <row r="72" spans="1:33" x14ac:dyDescent="0.2">
      <c r="B72" t="str">
        <f t="shared" si="22"/>
        <v>U</v>
      </c>
    </row>
    <row r="73" spans="1:33" x14ac:dyDescent="0.2">
      <c r="B73" t="str">
        <f t="shared" si="22"/>
        <v>C</v>
      </c>
    </row>
    <row r="74" spans="1:33" x14ac:dyDescent="0.2">
      <c r="B74" t="str">
        <f t="shared" si="22"/>
        <v>A</v>
      </c>
    </row>
    <row r="75" spans="1:33" x14ac:dyDescent="0.2">
      <c r="B75" t="str">
        <f t="shared" si="22"/>
        <v>G</v>
      </c>
    </row>
    <row r="76" spans="1:33" x14ac:dyDescent="0.2">
      <c r="B76" t="str">
        <f t="shared" si="22"/>
        <v>U</v>
      </c>
    </row>
    <row r="77" spans="1:33" x14ac:dyDescent="0.2">
      <c r="B77" t="str">
        <f t="shared" si="22"/>
        <v>C</v>
      </c>
    </row>
    <row r="78" spans="1:33" x14ac:dyDescent="0.2">
      <c r="B78" t="str">
        <f t="shared" si="22"/>
        <v>A</v>
      </c>
    </row>
    <row r="79" spans="1:33" x14ac:dyDescent="0.2">
      <c r="B79" t="str">
        <f t="shared" si="22"/>
        <v>G</v>
      </c>
    </row>
    <row r="80" spans="1:33" x14ac:dyDescent="0.2">
      <c r="B80" t="str">
        <f t="shared" si="22"/>
        <v>U</v>
      </c>
    </row>
    <row r="81" spans="2:2" x14ac:dyDescent="0.2">
      <c r="B81" t="str">
        <f t="shared" si="22"/>
        <v>C</v>
      </c>
    </row>
    <row r="82" spans="2:2" x14ac:dyDescent="0.2">
      <c r="B82" t="str">
        <f t="shared" si="22"/>
        <v>A</v>
      </c>
    </row>
    <row r="83" spans="2:2" x14ac:dyDescent="0.2">
      <c r="B83" t="str">
        <f t="shared" si="22"/>
        <v>G</v>
      </c>
    </row>
    <row r="84" spans="2:2" x14ac:dyDescent="0.2">
      <c r="B84" t="str">
        <f t="shared" si="22"/>
        <v>U</v>
      </c>
    </row>
    <row r="85" spans="2:2" x14ac:dyDescent="0.2">
      <c r="B85" t="str">
        <f t="shared" si="22"/>
        <v>C</v>
      </c>
    </row>
    <row r="86" spans="2:2" x14ac:dyDescent="0.2">
      <c r="B86" t="str">
        <f t="shared" si="22"/>
        <v>A</v>
      </c>
    </row>
    <row r="87" spans="2:2" x14ac:dyDescent="0.2">
      <c r="B87" t="str">
        <f>RIGHT(B22)</f>
        <v>G</v>
      </c>
    </row>
    <row r="88" spans="2:2" x14ac:dyDescent="0.2">
      <c r="B88" t="str">
        <f t="shared" si="22"/>
        <v>U</v>
      </c>
    </row>
    <row r="89" spans="2:2" x14ac:dyDescent="0.2">
      <c r="B89" t="str">
        <f t="shared" si="22"/>
        <v>C</v>
      </c>
    </row>
    <row r="90" spans="2:2" x14ac:dyDescent="0.2">
      <c r="B90" t="str">
        <f t="shared" si="22"/>
        <v>A</v>
      </c>
    </row>
    <row r="91" spans="2:2" x14ac:dyDescent="0.2">
      <c r="B91" t="str">
        <f t="shared" si="22"/>
        <v>G</v>
      </c>
    </row>
    <row r="92" spans="2:2" x14ac:dyDescent="0.2">
      <c r="B92" t="str">
        <f t="shared" si="22"/>
        <v>U</v>
      </c>
    </row>
    <row r="93" spans="2:2" x14ac:dyDescent="0.2">
      <c r="B93" t="str">
        <f t="shared" si="22"/>
        <v>C</v>
      </c>
    </row>
    <row r="94" spans="2:2" x14ac:dyDescent="0.2">
      <c r="B94" t="str">
        <f>RIGHT(B29)</f>
        <v>A</v>
      </c>
    </row>
    <row r="95" spans="2:2" x14ac:dyDescent="0.2">
      <c r="B95" t="str">
        <f t="shared" si="22"/>
        <v>G</v>
      </c>
    </row>
    <row r="96" spans="2:2" x14ac:dyDescent="0.2">
      <c r="B96" t="str">
        <f t="shared" si="22"/>
        <v>U</v>
      </c>
    </row>
    <row r="97" spans="2:2" x14ac:dyDescent="0.2">
      <c r="B97" t="str">
        <f t="shared" si="22"/>
        <v>C</v>
      </c>
    </row>
    <row r="98" spans="2:2" x14ac:dyDescent="0.2">
      <c r="B98" t="str">
        <f t="shared" si="22"/>
        <v>A</v>
      </c>
    </row>
    <row r="99" spans="2:2" x14ac:dyDescent="0.2">
      <c r="B99" t="str">
        <f t="shared" si="22"/>
        <v>G</v>
      </c>
    </row>
    <row r="100" spans="2:2" x14ac:dyDescent="0.2">
      <c r="B100" t="str">
        <f t="shared" si="22"/>
        <v>U</v>
      </c>
    </row>
    <row r="101" spans="2:2" x14ac:dyDescent="0.2">
      <c r="B101" t="str">
        <f t="shared" si="22"/>
        <v>C</v>
      </c>
    </row>
    <row r="102" spans="2:2" x14ac:dyDescent="0.2">
      <c r="B102" t="str">
        <f>RIGHT(B37)</f>
        <v>A</v>
      </c>
    </row>
    <row r="103" spans="2:2" x14ac:dyDescent="0.2">
      <c r="B103" t="str">
        <f t="shared" si="22"/>
        <v>G</v>
      </c>
    </row>
    <row r="104" spans="2:2" x14ac:dyDescent="0.2">
      <c r="B104" t="str">
        <f t="shared" si="22"/>
        <v>U</v>
      </c>
    </row>
    <row r="105" spans="2:2" x14ac:dyDescent="0.2">
      <c r="B105" t="str">
        <f t="shared" si="22"/>
        <v>C</v>
      </c>
    </row>
    <row r="106" spans="2:2" x14ac:dyDescent="0.2">
      <c r="B106" t="str">
        <f t="shared" si="22"/>
        <v>A</v>
      </c>
    </row>
    <row r="107" spans="2:2" x14ac:dyDescent="0.2">
      <c r="B107" t="str">
        <f t="shared" si="22"/>
        <v>G</v>
      </c>
    </row>
    <row r="108" spans="2:2" x14ac:dyDescent="0.2">
      <c r="B108" t="str">
        <f t="shared" si="22"/>
        <v>U</v>
      </c>
    </row>
    <row r="109" spans="2:2" x14ac:dyDescent="0.2">
      <c r="B109" t="str">
        <f t="shared" si="22"/>
        <v>C</v>
      </c>
    </row>
    <row r="110" spans="2:2" x14ac:dyDescent="0.2">
      <c r="B110" t="str">
        <f t="shared" si="22"/>
        <v>A</v>
      </c>
    </row>
    <row r="111" spans="2:2" x14ac:dyDescent="0.2">
      <c r="B111" t="str">
        <f t="shared" si="22"/>
        <v>G</v>
      </c>
    </row>
    <row r="112" spans="2:2" x14ac:dyDescent="0.2">
      <c r="B112" t="str">
        <f t="shared" si="22"/>
        <v>U</v>
      </c>
    </row>
    <row r="113" spans="2:2" x14ac:dyDescent="0.2">
      <c r="B113" t="str">
        <f t="shared" si="22"/>
        <v>C</v>
      </c>
    </row>
    <row r="114" spans="2:2" x14ac:dyDescent="0.2">
      <c r="B114" t="str">
        <f>RIGHT(B49)</f>
        <v>A</v>
      </c>
    </row>
    <row r="115" spans="2:2" x14ac:dyDescent="0.2">
      <c r="B115" t="str">
        <f t="shared" si="22"/>
        <v>G</v>
      </c>
    </row>
    <row r="116" spans="2:2" x14ac:dyDescent="0.2">
      <c r="B116" t="str">
        <f t="shared" si="22"/>
        <v>U</v>
      </c>
    </row>
    <row r="117" spans="2:2" x14ac:dyDescent="0.2">
      <c r="B117" t="str">
        <f t="shared" si="22"/>
        <v>C</v>
      </c>
    </row>
    <row r="118" spans="2:2" x14ac:dyDescent="0.2">
      <c r="B118" t="str">
        <f t="shared" si="22"/>
        <v>A</v>
      </c>
    </row>
    <row r="119" spans="2:2" x14ac:dyDescent="0.2">
      <c r="B119" t="str">
        <f t="shared" si="22"/>
        <v>G</v>
      </c>
    </row>
    <row r="120" spans="2:2" x14ac:dyDescent="0.2">
      <c r="B120" t="str">
        <f t="shared" si="22"/>
        <v>U</v>
      </c>
    </row>
    <row r="121" spans="2:2" x14ac:dyDescent="0.2">
      <c r="B121" t="str">
        <f t="shared" si="22"/>
        <v>C</v>
      </c>
    </row>
    <row r="122" spans="2:2" x14ac:dyDescent="0.2">
      <c r="B122" t="str">
        <f t="shared" si="22"/>
        <v>A</v>
      </c>
    </row>
    <row r="123" spans="2:2" x14ac:dyDescent="0.2">
      <c r="B123" t="str">
        <f t="shared" si="22"/>
        <v>G</v>
      </c>
    </row>
    <row r="124" spans="2:2" x14ac:dyDescent="0.2">
      <c r="B124" t="str">
        <f>RIGHT(B59)</f>
        <v>U</v>
      </c>
    </row>
    <row r="125" spans="2:2" x14ac:dyDescent="0.2">
      <c r="B125" t="str">
        <f t="shared" si="22"/>
        <v>C</v>
      </c>
    </row>
    <row r="126" spans="2:2" x14ac:dyDescent="0.2">
      <c r="B126" t="str">
        <f t="shared" si="22"/>
        <v>U</v>
      </c>
    </row>
    <row r="127" spans="2:2" x14ac:dyDescent="0.2">
      <c r="B127" t="str">
        <f t="shared" si="22"/>
        <v>C</v>
      </c>
    </row>
    <row r="128" spans="2:2" x14ac:dyDescent="0.2">
      <c r="B128" t="str">
        <f t="shared" si="22"/>
        <v>A</v>
      </c>
    </row>
    <row r="129" spans="2:2" x14ac:dyDescent="0.2">
      <c r="B129" t="str">
        <f t="shared" si="22"/>
        <v>G</v>
      </c>
    </row>
    <row r="130" spans="2:2" x14ac:dyDescent="0.2">
      <c r="B130" t="str">
        <f>RIGHT(B65)</f>
        <v>A</v>
      </c>
    </row>
    <row r="131" spans="2:2" x14ac:dyDescent="0.2">
      <c r="B131" t="str">
        <f t="shared" si="22"/>
        <v>G</v>
      </c>
    </row>
    <row r="132" spans="2:2" x14ac:dyDescent="0.2">
      <c r="B132" t="str">
        <f t="shared" si="22"/>
        <v/>
      </c>
    </row>
  </sheetData>
  <mergeCells count="6">
    <mergeCell ref="AD1:AG1"/>
    <mergeCell ref="A1:D1"/>
    <mergeCell ref="H1:K1"/>
    <mergeCell ref="M1:P1"/>
    <mergeCell ref="T1:W1"/>
    <mergeCell ref="Y1:AB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Sheet1!cds大于等于300bp_整体RSCU</vt:lpstr>
      <vt:lpstr>Sheet1!首5_基因_整体RSCU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2019-03-04T07:38:38Z</dcterms:created>
  <dcterms:modified xsi:type="dcterms:W3CDTF">2019-03-21T03:37:24Z</dcterms:modified>
</cp:coreProperties>
</file>