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fangzhizhengba\csv2json\xls\最终英雄技能配置\"/>
    </mc:Choice>
  </mc:AlternateContent>
  <bookViews>
    <workbookView xWindow="0" yWindow="0" windowWidth="28800" windowHeight="12960" activeTab="1"/>
  </bookViews>
  <sheets>
    <sheet name="Sheet1" sheetId="1" r:id="rId1"/>
    <sheet name="技能辅助表" sheetId="3" r:id="rId2"/>
    <sheet name="ID测试表" sheetId="4" r:id="rId3"/>
    <sheet name="计算辅助表" sheetId="2" r:id="rId4"/>
  </sheets>
  <definedNames>
    <definedName name="_xlnm._FilterDatabase" localSheetId="2" hidden="1">ID测试表!$A$1:$U$44</definedName>
    <definedName name="_xlnm._FilterDatabase" localSheetId="0" hidden="1">Sheet1!$A$1:$F$1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1" l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2" i="1"/>
  <c r="V3" i="1" l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2" i="1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2" i="1"/>
  <c r="D3" i="1"/>
  <c r="E3" i="1"/>
  <c r="F3" i="1"/>
  <c r="G3" i="1"/>
  <c r="D4" i="1"/>
  <c r="E4" i="1"/>
  <c r="F4" i="1"/>
  <c r="G4" i="1"/>
  <c r="D5" i="1"/>
  <c r="E5" i="1"/>
  <c r="F5" i="1"/>
  <c r="G5" i="1"/>
  <c r="D6" i="1"/>
  <c r="E6" i="1"/>
  <c r="F6" i="1"/>
  <c r="G6" i="1"/>
  <c r="D7" i="1"/>
  <c r="E7" i="1"/>
  <c r="F7" i="1"/>
  <c r="G7" i="1"/>
  <c r="D8" i="1"/>
  <c r="E8" i="1"/>
  <c r="F8" i="1"/>
  <c r="G8" i="1"/>
  <c r="D9" i="1"/>
  <c r="E9" i="1"/>
  <c r="F9" i="1"/>
  <c r="G9" i="1"/>
  <c r="D10" i="1"/>
  <c r="E10" i="1"/>
  <c r="F10" i="1"/>
  <c r="G10" i="1"/>
  <c r="D11" i="1"/>
  <c r="E11" i="1"/>
  <c r="F11" i="1"/>
  <c r="G11" i="1"/>
  <c r="D12" i="1"/>
  <c r="E12" i="1"/>
  <c r="F12" i="1"/>
  <c r="G12" i="1"/>
  <c r="D13" i="1"/>
  <c r="E13" i="1"/>
  <c r="F13" i="1"/>
  <c r="G13" i="1"/>
  <c r="D14" i="1"/>
  <c r="E14" i="1"/>
  <c r="F14" i="1"/>
  <c r="G14" i="1"/>
  <c r="D15" i="1"/>
  <c r="E15" i="1"/>
  <c r="F15" i="1"/>
  <c r="G15" i="1"/>
  <c r="D16" i="1"/>
  <c r="E16" i="1"/>
  <c r="F16" i="1"/>
  <c r="G16" i="1"/>
  <c r="D17" i="1"/>
  <c r="E17" i="1"/>
  <c r="F17" i="1"/>
  <c r="G17" i="1"/>
  <c r="D18" i="1"/>
  <c r="E18" i="1"/>
  <c r="F18" i="1"/>
  <c r="G18" i="1"/>
  <c r="D19" i="1"/>
  <c r="E19" i="1"/>
  <c r="F19" i="1"/>
  <c r="G19" i="1"/>
  <c r="D20" i="1"/>
  <c r="E20" i="1"/>
  <c r="F20" i="1"/>
  <c r="G20" i="1"/>
  <c r="D21" i="1"/>
  <c r="E21" i="1"/>
  <c r="F21" i="1"/>
  <c r="G21" i="1"/>
  <c r="D22" i="1"/>
  <c r="E22" i="1"/>
  <c r="F22" i="1"/>
  <c r="G22" i="1"/>
  <c r="D23" i="1"/>
  <c r="E23" i="1"/>
  <c r="F23" i="1"/>
  <c r="G23" i="1"/>
  <c r="D24" i="1"/>
  <c r="E24" i="1"/>
  <c r="F24" i="1"/>
  <c r="G24" i="1"/>
  <c r="D25" i="1"/>
  <c r="E25" i="1"/>
  <c r="F25" i="1"/>
  <c r="G25" i="1"/>
  <c r="D26" i="1"/>
  <c r="E26" i="1"/>
  <c r="F26" i="1"/>
  <c r="G26" i="1"/>
  <c r="D27" i="1"/>
  <c r="E27" i="1"/>
  <c r="F27" i="1"/>
  <c r="G27" i="1"/>
  <c r="D28" i="1"/>
  <c r="E28" i="1"/>
  <c r="F28" i="1"/>
  <c r="G28" i="1"/>
  <c r="D29" i="1"/>
  <c r="E29" i="1"/>
  <c r="F29" i="1"/>
  <c r="G29" i="1"/>
  <c r="D30" i="1"/>
  <c r="E30" i="1"/>
  <c r="F30" i="1"/>
  <c r="G30" i="1"/>
  <c r="D31" i="1"/>
  <c r="E31" i="1"/>
  <c r="F31" i="1"/>
  <c r="G31" i="1"/>
  <c r="D32" i="1"/>
  <c r="E32" i="1"/>
  <c r="F32" i="1"/>
  <c r="G32" i="1"/>
  <c r="D33" i="1"/>
  <c r="E33" i="1"/>
  <c r="F33" i="1"/>
  <c r="G33" i="1"/>
  <c r="D34" i="1"/>
  <c r="E34" i="1"/>
  <c r="F34" i="1"/>
  <c r="G34" i="1"/>
  <c r="D35" i="1"/>
  <c r="E35" i="1"/>
  <c r="F35" i="1"/>
  <c r="G35" i="1"/>
  <c r="D36" i="1"/>
  <c r="E36" i="1"/>
  <c r="F36" i="1"/>
  <c r="G36" i="1"/>
  <c r="D37" i="1"/>
  <c r="E37" i="1"/>
  <c r="F37" i="1"/>
  <c r="G37" i="1"/>
  <c r="D38" i="1"/>
  <c r="E38" i="1"/>
  <c r="F38" i="1"/>
  <c r="G38" i="1"/>
  <c r="D39" i="1"/>
  <c r="E39" i="1"/>
  <c r="F39" i="1"/>
  <c r="G39" i="1"/>
  <c r="D40" i="1"/>
  <c r="E40" i="1"/>
  <c r="F40" i="1"/>
  <c r="G40" i="1"/>
  <c r="D41" i="1"/>
  <c r="E41" i="1"/>
  <c r="F41" i="1"/>
  <c r="G41" i="1"/>
  <c r="D42" i="1"/>
  <c r="E42" i="1"/>
  <c r="F42" i="1"/>
  <c r="G42" i="1"/>
  <c r="D43" i="1"/>
  <c r="E43" i="1"/>
  <c r="F43" i="1"/>
  <c r="G43" i="1"/>
  <c r="D44" i="1"/>
  <c r="E44" i="1"/>
  <c r="F44" i="1"/>
  <c r="G44" i="1"/>
  <c r="D45" i="1"/>
  <c r="E45" i="1"/>
  <c r="F45" i="1"/>
  <c r="G45" i="1"/>
  <c r="D46" i="1"/>
  <c r="E46" i="1"/>
  <c r="F46" i="1"/>
  <c r="G46" i="1"/>
  <c r="D47" i="1"/>
  <c r="E47" i="1"/>
  <c r="F47" i="1"/>
  <c r="G47" i="1"/>
  <c r="D48" i="1"/>
  <c r="E48" i="1"/>
  <c r="F48" i="1"/>
  <c r="G48" i="1"/>
  <c r="D49" i="1"/>
  <c r="E49" i="1"/>
  <c r="F49" i="1"/>
  <c r="G49" i="1"/>
  <c r="D50" i="1"/>
  <c r="E50" i="1"/>
  <c r="F50" i="1"/>
  <c r="G50" i="1"/>
  <c r="D51" i="1"/>
  <c r="E51" i="1"/>
  <c r="F51" i="1"/>
  <c r="G51" i="1"/>
  <c r="D52" i="1"/>
  <c r="E52" i="1"/>
  <c r="F52" i="1"/>
  <c r="G52" i="1"/>
  <c r="D53" i="1"/>
  <c r="E53" i="1"/>
  <c r="F53" i="1"/>
  <c r="G53" i="1"/>
  <c r="D54" i="1"/>
  <c r="E54" i="1"/>
  <c r="F54" i="1"/>
  <c r="G54" i="1"/>
  <c r="D55" i="1"/>
  <c r="E55" i="1"/>
  <c r="F55" i="1"/>
  <c r="G55" i="1"/>
  <c r="D56" i="1"/>
  <c r="E56" i="1"/>
  <c r="F56" i="1"/>
  <c r="G56" i="1"/>
  <c r="D57" i="1"/>
  <c r="E57" i="1"/>
  <c r="F57" i="1"/>
  <c r="G57" i="1"/>
  <c r="D58" i="1"/>
  <c r="E58" i="1"/>
  <c r="F58" i="1"/>
  <c r="G58" i="1"/>
  <c r="D59" i="1"/>
  <c r="E59" i="1"/>
  <c r="F59" i="1"/>
  <c r="G59" i="1"/>
  <c r="D60" i="1"/>
  <c r="E60" i="1"/>
  <c r="F60" i="1"/>
  <c r="G60" i="1"/>
  <c r="D61" i="1"/>
  <c r="E61" i="1"/>
  <c r="F61" i="1"/>
  <c r="G61" i="1"/>
  <c r="D62" i="1"/>
  <c r="E62" i="1"/>
  <c r="F62" i="1"/>
  <c r="G62" i="1"/>
  <c r="D63" i="1"/>
  <c r="E63" i="1"/>
  <c r="F63" i="1"/>
  <c r="G63" i="1"/>
  <c r="D64" i="1"/>
  <c r="E64" i="1"/>
  <c r="F64" i="1"/>
  <c r="G64" i="1"/>
  <c r="D65" i="1"/>
  <c r="E65" i="1"/>
  <c r="F65" i="1"/>
  <c r="G65" i="1"/>
  <c r="D66" i="1"/>
  <c r="E66" i="1"/>
  <c r="F66" i="1"/>
  <c r="G66" i="1"/>
  <c r="D67" i="1"/>
  <c r="E67" i="1"/>
  <c r="F67" i="1"/>
  <c r="G67" i="1"/>
  <c r="D68" i="1"/>
  <c r="E68" i="1"/>
  <c r="F68" i="1"/>
  <c r="G68" i="1"/>
  <c r="D69" i="1"/>
  <c r="E69" i="1"/>
  <c r="F69" i="1"/>
  <c r="G69" i="1"/>
  <c r="D70" i="1"/>
  <c r="E70" i="1"/>
  <c r="F70" i="1"/>
  <c r="G70" i="1"/>
  <c r="D71" i="1"/>
  <c r="E71" i="1"/>
  <c r="F71" i="1"/>
  <c r="G71" i="1"/>
  <c r="D72" i="1"/>
  <c r="E72" i="1"/>
  <c r="F72" i="1"/>
  <c r="G72" i="1"/>
  <c r="D73" i="1"/>
  <c r="E73" i="1"/>
  <c r="F73" i="1"/>
  <c r="G73" i="1"/>
  <c r="D74" i="1"/>
  <c r="E74" i="1"/>
  <c r="F74" i="1"/>
  <c r="G74" i="1"/>
  <c r="D75" i="1"/>
  <c r="E75" i="1"/>
  <c r="F75" i="1"/>
  <c r="G75" i="1"/>
  <c r="D76" i="1"/>
  <c r="E76" i="1"/>
  <c r="F76" i="1"/>
  <c r="G76" i="1"/>
  <c r="D77" i="1"/>
  <c r="E77" i="1"/>
  <c r="F77" i="1"/>
  <c r="G77" i="1"/>
  <c r="D78" i="1"/>
  <c r="E78" i="1"/>
  <c r="F78" i="1"/>
  <c r="G78" i="1"/>
  <c r="D79" i="1"/>
  <c r="E79" i="1"/>
  <c r="F79" i="1"/>
  <c r="G79" i="1"/>
  <c r="D80" i="1"/>
  <c r="E80" i="1"/>
  <c r="F80" i="1"/>
  <c r="G80" i="1"/>
  <c r="D81" i="1"/>
  <c r="E81" i="1"/>
  <c r="F81" i="1"/>
  <c r="G81" i="1"/>
  <c r="D82" i="1"/>
  <c r="E82" i="1"/>
  <c r="F82" i="1"/>
  <c r="G82" i="1"/>
  <c r="D83" i="1"/>
  <c r="E83" i="1"/>
  <c r="F83" i="1"/>
  <c r="G83" i="1"/>
  <c r="D84" i="1"/>
  <c r="E84" i="1"/>
  <c r="F84" i="1"/>
  <c r="G84" i="1"/>
  <c r="D85" i="1"/>
  <c r="E85" i="1"/>
  <c r="F85" i="1"/>
  <c r="G85" i="1"/>
  <c r="D86" i="1"/>
  <c r="E86" i="1"/>
  <c r="F86" i="1"/>
  <c r="G86" i="1"/>
  <c r="D87" i="1"/>
  <c r="E87" i="1"/>
  <c r="F87" i="1"/>
  <c r="G87" i="1"/>
  <c r="D88" i="1"/>
  <c r="E88" i="1"/>
  <c r="F88" i="1"/>
  <c r="G88" i="1"/>
  <c r="D89" i="1"/>
  <c r="E89" i="1"/>
  <c r="F89" i="1"/>
  <c r="G89" i="1"/>
  <c r="D90" i="1"/>
  <c r="E90" i="1"/>
  <c r="F90" i="1"/>
  <c r="G90" i="1"/>
  <c r="D91" i="1"/>
  <c r="E91" i="1"/>
  <c r="F91" i="1"/>
  <c r="G91" i="1"/>
  <c r="D92" i="1"/>
  <c r="E92" i="1"/>
  <c r="F92" i="1"/>
  <c r="G92" i="1"/>
  <c r="D93" i="1"/>
  <c r="E93" i="1"/>
  <c r="F93" i="1"/>
  <c r="G93" i="1"/>
  <c r="D94" i="1"/>
  <c r="E94" i="1"/>
  <c r="F94" i="1"/>
  <c r="G94" i="1"/>
  <c r="D95" i="1"/>
  <c r="E95" i="1"/>
  <c r="F95" i="1"/>
  <c r="G95" i="1"/>
  <c r="D96" i="1"/>
  <c r="E96" i="1"/>
  <c r="F96" i="1"/>
  <c r="G96" i="1"/>
  <c r="D97" i="1"/>
  <c r="E97" i="1"/>
  <c r="F97" i="1"/>
  <c r="G97" i="1"/>
  <c r="D98" i="1"/>
  <c r="E98" i="1"/>
  <c r="F98" i="1"/>
  <c r="G98" i="1"/>
  <c r="D99" i="1"/>
  <c r="E99" i="1"/>
  <c r="F99" i="1"/>
  <c r="G99" i="1"/>
  <c r="D100" i="1"/>
  <c r="E100" i="1"/>
  <c r="F100" i="1"/>
  <c r="G100" i="1"/>
  <c r="D101" i="1"/>
  <c r="E101" i="1"/>
  <c r="F101" i="1"/>
  <c r="G101" i="1"/>
  <c r="D102" i="1"/>
  <c r="E102" i="1"/>
  <c r="F102" i="1"/>
  <c r="G102" i="1"/>
  <c r="D103" i="1"/>
  <c r="E103" i="1"/>
  <c r="F103" i="1"/>
  <c r="G103" i="1"/>
  <c r="D104" i="1"/>
  <c r="E104" i="1"/>
  <c r="F104" i="1"/>
  <c r="G104" i="1"/>
  <c r="D105" i="1"/>
  <c r="E105" i="1"/>
  <c r="F105" i="1"/>
  <c r="G105" i="1"/>
  <c r="D106" i="1"/>
  <c r="E106" i="1"/>
  <c r="F106" i="1"/>
  <c r="G106" i="1"/>
  <c r="D107" i="1"/>
  <c r="E107" i="1"/>
  <c r="F107" i="1"/>
  <c r="G107" i="1"/>
  <c r="D108" i="1"/>
  <c r="E108" i="1"/>
  <c r="F108" i="1"/>
  <c r="G108" i="1"/>
  <c r="D109" i="1"/>
  <c r="E109" i="1"/>
  <c r="F109" i="1"/>
  <c r="G109" i="1"/>
  <c r="D110" i="1"/>
  <c r="E110" i="1"/>
  <c r="F110" i="1"/>
  <c r="G110" i="1"/>
  <c r="D111" i="1"/>
  <c r="E111" i="1"/>
  <c r="F111" i="1"/>
  <c r="G111" i="1"/>
  <c r="D112" i="1"/>
  <c r="E112" i="1"/>
  <c r="F112" i="1"/>
  <c r="G112" i="1"/>
  <c r="D113" i="1"/>
  <c r="E113" i="1"/>
  <c r="F113" i="1"/>
  <c r="G113" i="1"/>
  <c r="D114" i="1"/>
  <c r="E114" i="1"/>
  <c r="F114" i="1"/>
  <c r="G114" i="1"/>
  <c r="D115" i="1"/>
  <c r="E115" i="1"/>
  <c r="F115" i="1"/>
  <c r="G115" i="1"/>
  <c r="D116" i="1"/>
  <c r="E116" i="1"/>
  <c r="F116" i="1"/>
  <c r="G116" i="1"/>
  <c r="D117" i="1"/>
  <c r="E117" i="1"/>
  <c r="F117" i="1"/>
  <c r="G117" i="1"/>
  <c r="D118" i="1"/>
  <c r="E118" i="1"/>
  <c r="F118" i="1"/>
  <c r="G118" i="1"/>
  <c r="D119" i="1"/>
  <c r="E119" i="1"/>
  <c r="F119" i="1"/>
  <c r="G119" i="1"/>
  <c r="D120" i="1"/>
  <c r="E120" i="1"/>
  <c r="F120" i="1"/>
  <c r="G120" i="1"/>
  <c r="D121" i="1"/>
  <c r="E121" i="1"/>
  <c r="F121" i="1"/>
  <c r="G121" i="1"/>
  <c r="D122" i="1"/>
  <c r="E122" i="1"/>
  <c r="F122" i="1"/>
  <c r="G122" i="1"/>
  <c r="D123" i="1"/>
  <c r="E123" i="1"/>
  <c r="F123" i="1"/>
  <c r="G123" i="1"/>
  <c r="D124" i="1"/>
  <c r="E124" i="1"/>
  <c r="F124" i="1"/>
  <c r="G124" i="1"/>
  <c r="D125" i="1"/>
  <c r="E125" i="1"/>
  <c r="F125" i="1"/>
  <c r="G125" i="1"/>
  <c r="D126" i="1"/>
  <c r="E126" i="1"/>
  <c r="F126" i="1"/>
  <c r="G126" i="1"/>
  <c r="D127" i="1"/>
  <c r="E127" i="1"/>
  <c r="F127" i="1"/>
  <c r="G127" i="1"/>
  <c r="D128" i="1"/>
  <c r="E128" i="1"/>
  <c r="F128" i="1"/>
  <c r="G128" i="1"/>
  <c r="D129" i="1"/>
  <c r="E129" i="1"/>
  <c r="F129" i="1"/>
  <c r="G129" i="1"/>
  <c r="D130" i="1"/>
  <c r="E130" i="1"/>
  <c r="F130" i="1"/>
  <c r="G130" i="1"/>
  <c r="D131" i="1"/>
  <c r="E131" i="1"/>
  <c r="F131" i="1"/>
  <c r="G131" i="1"/>
  <c r="D132" i="1"/>
  <c r="E132" i="1"/>
  <c r="F132" i="1"/>
  <c r="G132" i="1"/>
  <c r="D133" i="1"/>
  <c r="E133" i="1"/>
  <c r="F133" i="1"/>
  <c r="G133" i="1"/>
  <c r="D134" i="1"/>
  <c r="E134" i="1"/>
  <c r="F134" i="1"/>
  <c r="G134" i="1"/>
  <c r="D135" i="1"/>
  <c r="E135" i="1"/>
  <c r="F135" i="1"/>
  <c r="G135" i="1"/>
  <c r="D136" i="1"/>
  <c r="E136" i="1"/>
  <c r="F136" i="1"/>
  <c r="G136" i="1"/>
  <c r="D137" i="1"/>
  <c r="E137" i="1"/>
  <c r="F137" i="1"/>
  <c r="G137" i="1"/>
  <c r="D138" i="1"/>
  <c r="E138" i="1"/>
  <c r="F138" i="1"/>
  <c r="G138" i="1"/>
  <c r="D139" i="1"/>
  <c r="E139" i="1"/>
  <c r="F139" i="1"/>
  <c r="G139" i="1"/>
  <c r="D140" i="1"/>
  <c r="E140" i="1"/>
  <c r="F140" i="1"/>
  <c r="G140" i="1"/>
  <c r="D141" i="1"/>
  <c r="E141" i="1"/>
  <c r="F141" i="1"/>
  <c r="G141" i="1"/>
  <c r="D142" i="1"/>
  <c r="E142" i="1"/>
  <c r="F142" i="1"/>
  <c r="G142" i="1"/>
  <c r="D143" i="1"/>
  <c r="E143" i="1"/>
  <c r="F143" i="1"/>
  <c r="G143" i="1"/>
  <c r="D144" i="1"/>
  <c r="E144" i="1"/>
  <c r="F144" i="1"/>
  <c r="G144" i="1"/>
  <c r="D145" i="1"/>
  <c r="E145" i="1"/>
  <c r="F145" i="1"/>
  <c r="G145" i="1"/>
  <c r="D146" i="1"/>
  <c r="E146" i="1"/>
  <c r="F146" i="1"/>
  <c r="G146" i="1"/>
  <c r="D147" i="1"/>
  <c r="E147" i="1"/>
  <c r="F147" i="1"/>
  <c r="G147" i="1"/>
  <c r="D148" i="1"/>
  <c r="E148" i="1"/>
  <c r="F148" i="1"/>
  <c r="G148" i="1"/>
  <c r="D149" i="1"/>
  <c r="E149" i="1"/>
  <c r="F149" i="1"/>
  <c r="G149" i="1"/>
  <c r="D150" i="1"/>
  <c r="E150" i="1"/>
  <c r="F150" i="1"/>
  <c r="G150" i="1"/>
  <c r="D151" i="1"/>
  <c r="E151" i="1"/>
  <c r="F151" i="1"/>
  <c r="G151" i="1"/>
  <c r="D152" i="1"/>
  <c r="E152" i="1"/>
  <c r="F152" i="1"/>
  <c r="G152" i="1"/>
  <c r="D153" i="1"/>
  <c r="E153" i="1"/>
  <c r="F153" i="1"/>
  <c r="G153" i="1"/>
  <c r="D154" i="1"/>
  <c r="E154" i="1"/>
  <c r="F154" i="1"/>
  <c r="G154" i="1"/>
  <c r="D155" i="1"/>
  <c r="E155" i="1"/>
  <c r="F155" i="1"/>
  <c r="G155" i="1"/>
  <c r="D156" i="1"/>
  <c r="E156" i="1"/>
  <c r="F156" i="1"/>
  <c r="G156" i="1"/>
  <c r="D157" i="1"/>
  <c r="E157" i="1"/>
  <c r="F157" i="1"/>
  <c r="G157" i="1"/>
  <c r="D158" i="1"/>
  <c r="E158" i="1"/>
  <c r="F158" i="1"/>
  <c r="G158" i="1"/>
  <c r="D159" i="1"/>
  <c r="E159" i="1"/>
  <c r="F159" i="1"/>
  <c r="G159" i="1"/>
  <c r="G2" i="1"/>
  <c r="F2" i="1"/>
  <c r="E2" i="1"/>
  <c r="D2" i="1"/>
  <c r="B5" i="2"/>
  <c r="B4" i="2"/>
  <c r="B3" i="2"/>
  <c r="B2" i="2"/>
  <c r="D5" i="2"/>
  <c r="D4" i="2"/>
  <c r="D2" i="2"/>
  <c r="D3" i="2"/>
</calcChain>
</file>

<file path=xl/sharedStrings.xml><?xml version="1.0" encoding="utf-8"?>
<sst xmlns="http://schemas.openxmlformats.org/spreadsheetml/2006/main" count="1308" uniqueCount="806">
  <si>
    <t>英雄ID</t>
    <phoneticPr fontId="1" type="noConversion"/>
  </si>
  <si>
    <t>英雄名称</t>
    <phoneticPr fontId="1" type="noConversion"/>
  </si>
  <si>
    <t>主宰者</t>
  </si>
  <si>
    <t>巴德</t>
  </si>
  <si>
    <t>死誓</t>
  </si>
  <si>
    <t>艾丹</t>
  </si>
  <si>
    <t>格伦</t>
  </si>
  <si>
    <t>卡尔玛</t>
  </si>
  <si>
    <t>敛骨者</t>
  </si>
  <si>
    <t>鲁特兹</t>
  </si>
  <si>
    <t>菲尔德</t>
  </si>
  <si>
    <t>克里斯蒂安</t>
  </si>
  <si>
    <t>荣耀守卫</t>
  </si>
  <si>
    <t>塞拉</t>
  </si>
  <si>
    <t>布利</t>
  </si>
  <si>
    <t>OD-01</t>
  </si>
  <si>
    <t>奥玛斯</t>
  </si>
  <si>
    <t>罗伊</t>
  </si>
  <si>
    <t>幻影</t>
  </si>
  <si>
    <t>冰闪</t>
  </si>
  <si>
    <t>美树</t>
  </si>
  <si>
    <t>巴洛克领主</t>
  </si>
  <si>
    <t>古斯塔</t>
  </si>
  <si>
    <t>毁灭者</t>
  </si>
  <si>
    <t>阿勒里亚</t>
  </si>
  <si>
    <t>玛格丽特</t>
  </si>
  <si>
    <t>诺玛</t>
  </si>
  <si>
    <t>克里姆</t>
  </si>
  <si>
    <t>女王</t>
  </si>
  <si>
    <t>肥姆</t>
  </si>
  <si>
    <t>屠龙者</t>
  </si>
  <si>
    <t>格鲁</t>
  </si>
  <si>
    <t>星光</t>
  </si>
  <si>
    <t>泰勒</t>
  </si>
  <si>
    <t>泽基斯</t>
  </si>
  <si>
    <t>灰眼</t>
  </si>
  <si>
    <t>无面者</t>
  </si>
  <si>
    <t>恶魔猎手</t>
  </si>
  <si>
    <t>马拉萨</t>
  </si>
  <si>
    <t>不眠者</t>
  </si>
  <si>
    <t>黑暗阿辛多</t>
  </si>
  <si>
    <t>黑暗之灵</t>
  </si>
  <si>
    <t>阿斯莫德</t>
  </si>
  <si>
    <t>神圣之灵</t>
  </si>
  <si>
    <t>基尔克</t>
  </si>
  <si>
    <t>英雄星级</t>
    <phoneticPr fontId="1" type="noConversion"/>
  </si>
  <si>
    <t>攻击系数</t>
    <phoneticPr fontId="1" type="noConversion"/>
  </si>
  <si>
    <t>防御系数</t>
    <phoneticPr fontId="1" type="noConversion"/>
  </si>
  <si>
    <t>生命系数</t>
    <phoneticPr fontId="1" type="noConversion"/>
  </si>
  <si>
    <t>速度系数</t>
    <phoneticPr fontId="1" type="noConversion"/>
  </si>
  <si>
    <t>系数</t>
    <phoneticPr fontId="1" type="noConversion"/>
  </si>
  <si>
    <t>攻击调整</t>
    <phoneticPr fontId="1" type="noConversion"/>
  </si>
  <si>
    <t>防御调整</t>
    <phoneticPr fontId="1" type="noConversion"/>
  </si>
  <si>
    <t>生命调整</t>
    <phoneticPr fontId="1" type="noConversion"/>
  </si>
  <si>
    <t>速度调整</t>
    <phoneticPr fontId="1" type="noConversion"/>
  </si>
  <si>
    <t>升星材料</t>
    <phoneticPr fontId="1" type="noConversion"/>
  </si>
  <si>
    <t>额外材料</t>
    <phoneticPr fontId="1" type="noConversion"/>
  </si>
  <si>
    <t>[{"samezhongzu":1,"star":5,"num":4}]</t>
    <phoneticPr fontId="1" type="noConversion"/>
  </si>
  <si>
    <t>[{"sxhero":1,"num":1},{"samezhongzu":1,"star":6,"num":1},{"samezhongzu":1,"star":5,"num":2}]</t>
    <phoneticPr fontId="1" type="noConversion"/>
  </si>
  <si>
    <t>[{"samezhongzu":1,"star":6,"num":1},{"samezhongzu":1,"star":5,"num":3}]</t>
    <phoneticPr fontId="1" type="noConversion"/>
  </si>
  <si>
    <t>[{"sxhero":1,"num":2},{"samezhongzu":1,"star":6,"num":1},{"star":9,"num":1}]</t>
    <phoneticPr fontId="1" type="noConversion"/>
  </si>
  <si>
    <t>被动1</t>
    <phoneticPr fontId="1" type="noConversion"/>
  </si>
  <si>
    <t>被动1描述</t>
    <phoneticPr fontId="1" type="noConversion"/>
  </si>
  <si>
    <t>被动2</t>
    <phoneticPr fontId="1" type="noConversion"/>
  </si>
  <si>
    <t>被动2描述</t>
    <phoneticPr fontId="1" type="noConversion"/>
  </si>
  <si>
    <t>被动3</t>
    <phoneticPr fontId="1" type="noConversion"/>
  </si>
  <si>
    <t>被动3描述</t>
    <phoneticPr fontId="1" type="noConversion"/>
  </si>
  <si>
    <t>怒气</t>
    <phoneticPr fontId="1" type="noConversion"/>
  </si>
  <si>
    <t>怒气描述</t>
    <phoneticPr fontId="1" type="noConversion"/>
  </si>
  <si>
    <t>英雄ID</t>
    <phoneticPr fontId="1" type="noConversion"/>
  </si>
  <si>
    <t>英雄名称</t>
    <phoneticPr fontId="1" type="noConversion"/>
  </si>
  <si>
    <t>1</t>
  </si>
  <si>
    <t>0</t>
  </si>
  <si>
    <t>是否10星</t>
    <phoneticPr fontId="1" type="noConversion"/>
  </si>
  <si>
    <t>被动1</t>
    <phoneticPr fontId="1" type="noConversion"/>
  </si>
  <si>
    <t>被动1描述</t>
    <phoneticPr fontId="1" type="noConversion"/>
  </si>
  <si>
    <t>被动2</t>
    <phoneticPr fontId="1" type="noConversion"/>
  </si>
  <si>
    <t>被动3描述</t>
    <phoneticPr fontId="1" type="noConversion"/>
  </si>
  <si>
    <t>最大等级</t>
    <phoneticPr fontId="1" type="noConversion"/>
  </si>
  <si>
    <t>等级上限</t>
    <phoneticPr fontId="1" type="noConversion"/>
  </si>
  <si>
    <t>[{"a":"item","t":"2004","n":2000}]</t>
    <phoneticPr fontId="1" type="noConversion"/>
  </si>
  <si>
    <t>[{"a":"item","t":"2004","n":3000}]</t>
    <phoneticPr fontId="1" type="noConversion"/>
  </si>
  <si>
    <t>[{"a":"item","t":"2004","n":4000}]</t>
    <phoneticPr fontId="1" type="noConversion"/>
  </si>
  <si>
    <t>[{"a":"item","t":"2004","n":10000}]</t>
    <phoneticPr fontId="1" type="noConversion"/>
  </si>
  <si>
    <t>被动1名称</t>
    <phoneticPr fontId="1" type="noConversion"/>
  </si>
  <si>
    <t>被动2名称</t>
    <phoneticPr fontId="1" type="noConversion"/>
  </si>
  <si>
    <t>怒气名称</t>
    <phoneticPr fontId="1" type="noConversion"/>
  </si>
  <si>
    <t>生命虹吸3</t>
  </si>
  <si>
    <t>幽冥打击3</t>
  </si>
  <si>
    <t>奥术爆炸3</t>
  </si>
  <si>
    <t>卡你玛射线3</t>
  </si>
  <si>
    <t>电能激荡3</t>
  </si>
  <si>
    <t>地刺3</t>
  </si>
  <si>
    <t>地震术3</t>
  </si>
  <si>
    <t>闪电术3</t>
  </si>
  <si>
    <t>混乱暗影3</t>
  </si>
  <si>
    <t>蓝色闪电激光</t>
  </si>
  <si>
    <t>疾风之刃3</t>
  </si>
  <si>
    <t>冰刃3</t>
  </si>
  <si>
    <t>彩虹激光3</t>
  </si>
  <si>
    <t>黑暗之刃3</t>
  </si>
  <si>
    <t>毒爆术3</t>
  </si>
  <si>
    <t>暴风之刃3</t>
  </si>
  <si>
    <t>火焰之拳3</t>
  </si>
  <si>
    <t>火焰之剑3</t>
  </si>
  <si>
    <t>暗影爆炸3</t>
  </si>
  <si>
    <t>星落3</t>
  </si>
  <si>
    <t>惩罚之箭3</t>
  </si>
  <si>
    <t>毒酸箭3</t>
  </si>
  <si>
    <t>主动技能：对后排敌人造成214%攻击伤害并有38%几率冰冻2回合，恢复自己600%攻击等量生命</t>
  </si>
  <si>
    <t>主动技能：对血量最少的敌人造成260%攻击伤害，降低其30%攻击2回合并有75%的几率造成520%攻击额外伤害</t>
  </si>
  <si>
    <t>主动技能：对所有敌人造成110%攻击伤害并有100%几率使战士类目标禁魔2回合，增加自己30%攻击3回合</t>
  </si>
  <si>
    <t>主动技能：对后排敌人造成156%攻击伤害并有35%几率使目标石化2回合，增加队友30%精准3回合</t>
  </si>
  <si>
    <t>主动技能：对随机4名敌人造成180%攻击伤害，对法师类目标有100%几率眩晕2回合并造成180%攻击的额外伤害</t>
  </si>
  <si>
    <t>主动技能：对随机4名敌人造成159%攻击伤害，有100%几率使刺客类目标眩晕2回合并中毒，每回合额外造成65%攻击伤害，持续3回合</t>
  </si>
  <si>
    <t>主动技能：对后排敌人造成136%攻击伤害并有30%几率使目标眩晕2回合，增加自己30%免伤3回合</t>
  </si>
  <si>
    <t>主动技能：对所有敌人造成116%攻击伤害并有25%几率使目标眩晕2回合</t>
  </si>
  <si>
    <t>主动技能：对所有敌人造成146%攻击伤害，有100%几率使牧师类目标眩晕2回合并额外造成160%攻击伤害</t>
  </si>
  <si>
    <t>主动技能：对随机2名后排敌人造成125%攻击伤害并持续恢复全体友军攻击效果200%生命3回合，并有30%的几率额外恢复340%攻击等量生命</t>
  </si>
  <si>
    <t>主动技能：对随机2名后排敌人造成220%攻击伤害，每回合额外造成102%攻击伤害，持续4回合</t>
  </si>
  <si>
    <t>主动技能：对所有敌人造成148%攻击伤害并有30%几率使目标冰冻2回合，并额外获得30点能量</t>
  </si>
  <si>
    <t>主动技能：对随机4名敌人造成302%攻击伤害，增加自身40%攻击3回合</t>
  </si>
  <si>
    <t>主动技能：对单个敌人造成320%攻击伤害并使血量最少的友军回复560%攻击等量生命，增加60%的攻击2回合</t>
  </si>
  <si>
    <t>主动技能：对后排敌人造成119%攻击伤害，有32%几率使目标眩晕2回合并有20%的几率给目标附加一个250%攻击伤害的回合印记，回合印记2回合后触发伤害</t>
  </si>
  <si>
    <t>主动技能：对所有敌人造成72%攻击伤害并中毒，每回合额外造成102%攻击伤害，持续3回合</t>
  </si>
  <si>
    <t>主动技能：对后排随机2名敌人造成190%攻击伤害，将所造成伤害的35%转化为自身生命，并吸取目标30%攻击3回合，增加自己40%的暴击伤害3回合</t>
  </si>
  <si>
    <t>主动技能：对所有敌人造成132%攻击伤害并流血，每回合额外造成75%攻击伤害，持续3回合，降低目标25%暴击和30%的暴击伤害3回合</t>
  </si>
  <si>
    <t>主动技能：对随机3名敌人造成182%攻击伤害并燃烧，初次燃烧的伤害为150%，每回合逐渐递减24%攻击伤害，持续3回合</t>
  </si>
  <si>
    <t>主动技能：对所有敌人造成117%攻击伤害并燃烧，每回合额外造成50%攻击伤害，持续3回合，增加自己20%攻击和20%暴击，持续3回合</t>
  </si>
  <si>
    <t>主动技能：对前排敌人造成185%攻击伤害并吸取目标35%护甲2回合，持续恢复自己160%攻击等量生命6回合</t>
  </si>
  <si>
    <t>主动技能：对后排敌人造成148%攻击伤害并有35%几率使游侠类目标眩晕2回合，50%几率使法师沉默2回合</t>
  </si>
  <si>
    <t>主动技能：对后排随机2名敌人造成210%攻击伤害，如果是法师，每回合额外造成50%攻击流血伤害，持续3回合</t>
  </si>
  <si>
    <t>主动技能：对所有敌人造成105%攻击伤害并有50%几率使目标禁魔2回合，并免疫控制2回合</t>
  </si>
  <si>
    <t>主动技能：对随机4名敌人造成125%攻击伤害，减少其30点速度并中毒，每回合额外造成55%攻击伤害，持续3回合</t>
  </si>
  <si>
    <t>主动技能：对所有敌人造成124%攻击伤害并附加回合印记，回合印记1回合触发造成280%的攻击伤害，并有45%的几率额外附加一个210%攻击伤害的回合印记，并提升自身15%免伤3回合</t>
  </si>
  <si>
    <t>主动技能：对所有敌人造成98%攻击伤害并有30%几率使目标石化2回合，有30%的几率偷取目标30点能量</t>
  </si>
  <si>
    <t>主动技能：对所有敌人造成135%攻击伤害并附加暴击印记，暴击印记暴击后触发造成220%的攻击伤害，并有50%的几率额外附加一个140%攻击伤害的暴击印记</t>
  </si>
  <si>
    <t>主动技能：对随机4名敌人造成158%攻击伤害并回复随机3名友军165%攻击等量生命，同时为该3名友军增加25%的伤增率</t>
  </si>
  <si>
    <t>被动3名称</t>
    <phoneticPr fontId="1" type="noConversion"/>
  </si>
  <si>
    <t>被动2名称</t>
    <phoneticPr fontId="1" type="noConversion"/>
  </si>
  <si>
    <t>被动3名称</t>
    <phoneticPr fontId="1" type="noConversion"/>
  </si>
  <si>
    <t>怒气名称</t>
    <phoneticPr fontId="1" type="noConversion"/>
  </si>
  <si>
    <t>亡灵意志3</t>
  </si>
  <si>
    <t>点燃3</t>
  </si>
  <si>
    <t>冷血易伤3</t>
  </si>
  <si>
    <t>专注打击3</t>
  </si>
  <si>
    <t>破甲3</t>
  </si>
  <si>
    <t>破绽3</t>
  </si>
  <si>
    <t>眩晕3</t>
  </si>
  <si>
    <t>怒吼3</t>
  </si>
  <si>
    <t>矮人荣耀3</t>
  </si>
  <si>
    <t>奥术之心3</t>
  </si>
  <si>
    <t>秘法之心3</t>
  </si>
  <si>
    <t>精诚之心3</t>
  </si>
  <si>
    <t>疗伤3</t>
  </si>
  <si>
    <t>剑术大师3</t>
  </si>
  <si>
    <t>流血3</t>
  </si>
  <si>
    <t>剑术宗师3</t>
  </si>
  <si>
    <t>忍术3</t>
  </si>
  <si>
    <t>恐惧之念3</t>
  </si>
  <si>
    <t>恶魔之心3</t>
  </si>
  <si>
    <t>嗜攻3</t>
  </si>
  <si>
    <t>吸攻2</t>
  </si>
  <si>
    <t>毒性攻击3</t>
  </si>
  <si>
    <t>生命绽放3</t>
  </si>
  <si>
    <t>恶魔力量3</t>
  </si>
  <si>
    <t>以暴制暴3</t>
  </si>
  <si>
    <t>攻击3</t>
  </si>
  <si>
    <t>生命3</t>
  </si>
  <si>
    <t>残废打击3</t>
  </si>
  <si>
    <t>森林之歌3</t>
  </si>
  <si>
    <t>猎魔高手3</t>
  </si>
  <si>
    <t>暴击3</t>
  </si>
  <si>
    <t>沉睡魔咒3</t>
  </si>
  <si>
    <t>石化3</t>
  </si>
  <si>
    <t>黑暗护盾3</t>
  </si>
  <si>
    <t>神威3</t>
  </si>
  <si>
    <t>光明礼赞2</t>
  </si>
  <si>
    <t>焕发生机3</t>
  </si>
  <si>
    <t>被动技能：生命增加40%，精准增加20%.</t>
  </si>
  <si>
    <t>被动技能：生命增加40%，破甲增加36%.</t>
  </si>
  <si>
    <t>被动技能：普攻有100%几率使目标燃烧，每回合造成25%攻击伤害，直至敌方英雄死亡。</t>
  </si>
  <si>
    <t>被动技能：我方英雄死亡，增加自己28%破甲和30%攻击。</t>
  </si>
  <si>
    <t>被动技能：生命增加35%，精准增加40%。</t>
  </si>
  <si>
    <t>被动技能：普通攻击变为攻击前排敌人，效果为105%，并减少目标20%格挡</t>
  </si>
  <si>
    <t>被动技能：破甲增加80%，生命增加15%.</t>
  </si>
  <si>
    <t>被动技能：破甲增加40%，攻击增加25%，生命增加15%.</t>
  </si>
  <si>
    <t>被动技能：普攻有75%几率使目标眩晕，持续2回合。</t>
  </si>
  <si>
    <t>被动技能：攻击增加30%，生命增加35%.</t>
  </si>
  <si>
    <t>被动技能：护甲增加48%，生命增加40%.</t>
  </si>
  <si>
    <t>被动技能：攻击增加40%，生命增加30%.</t>
  </si>
  <si>
    <t>被动技能：攻击增加25%，生命增加35%.</t>
  </si>
  <si>
    <t>被动技能：普攻时降低目标11%攻击，持续3回合</t>
  </si>
  <si>
    <t>被动技能：普攻有100%几率对目标造成50%额外伤害并持续恢复随机1名友军50%攻击等量生命，持续3回合。</t>
  </si>
  <si>
    <t>被动技能：格挡增加30%，攻击增加40%.</t>
  </si>
  <si>
    <t>被动技能：普攻有100%几率使目标流血，每回合造成96%攻击伤害，持续2回合。</t>
  </si>
  <si>
    <t>被动技能：破甲增加32%，攻击增加40%.</t>
  </si>
  <si>
    <t>被动技能：格挡增加40%，速度增加60，生命增加25%.</t>
  </si>
  <si>
    <t>被动技能：受到攻击降低攻击者18%暴击，持续3回合。</t>
  </si>
  <si>
    <t>被动技能：护甲增加40%，生命增加40%.</t>
  </si>
  <si>
    <t>被动技能：攻击增加30%.</t>
  </si>
  <si>
    <t>被动技能：普攻时偷取目标20%攻击。</t>
  </si>
  <si>
    <t>被动技能：普攻有80%几率使目标中毒，每回合造成80%攻击伤害，持续2回合。</t>
  </si>
  <si>
    <t>被动技能：普攻有50%几率使血量最少的友军恢复150%攻击等量生命。</t>
  </si>
  <si>
    <t>被动技能：攻击增加35%，暴击增加30%，生命增加20%.</t>
  </si>
  <si>
    <t>被动技能：每次普攻增加自己20%暴击，降低目标20%暴击，持续4回合，并有50%几率增加自己30%暴击伤害，持续2回合</t>
  </si>
  <si>
    <t>被动技能：攻击增加35%，生命增加30%</t>
  </si>
  <si>
    <t>被动技能：生命增加40%，护甲增加45%.</t>
  </si>
  <si>
    <t>被动技能：受到攻击时降低目标15%攻击，24%暴击，持续2回合</t>
  </si>
  <si>
    <t>被动技能：普攻攻击变为对随机2名敌人造成110%攻击伤害，并有15%概率眩晕目标2回合。</t>
  </si>
  <si>
    <t>被动技能：攻击增加40%，暴击增加40%.</t>
  </si>
  <si>
    <t>被动技能：普攻有100%几率使前排友军恢复100%攻击等量生命。</t>
  </si>
  <si>
    <t>被动技能：普攻有100%几率偷取目标50点能量并增加自己技能伤害35%</t>
  </si>
  <si>
    <t>被动技能：暴击增加30%，暴击伤害增加50%.</t>
  </si>
  <si>
    <t>被动技能：暴击增加30%，暴击伤害增加30%，攻击增加30%.</t>
  </si>
  <si>
    <t>被动技能：暴击增加40%，攻击增加30%.</t>
  </si>
  <si>
    <t>被动技能：普攻有100%几率给目标附加回合印记，并有45%几率使目标石化2回合，回合印记1回合后触发造成190%攻击伤害。</t>
  </si>
  <si>
    <t>被动技能：普攻有55%几率使目标石化，持续1回合。</t>
  </si>
  <si>
    <t>被动技能：受到攻击增加自己40点能量并增加自己8%技能伤害，持续3回合。</t>
  </si>
  <si>
    <t>被动技能：生命增加40%，伤增率增加36%，暴击增加24%，伤减率增加15%.</t>
  </si>
  <si>
    <t>被动技能：受到攻击增加自己40%技能伤害和10%伤增率，持续3回合。</t>
  </si>
  <si>
    <t>被动技能：每次普攻恢复自己115%攻击等量生命并增加伤增率20%持续4回合</t>
  </si>
  <si>
    <t>生命仪式3</t>
  </si>
  <si>
    <t>死亡威胁3</t>
  </si>
  <si>
    <t>冥火斗篷3</t>
  </si>
  <si>
    <t>疯狂之力3</t>
  </si>
  <si>
    <t>血腥猛攻3</t>
  </si>
  <si>
    <t>狂暴3</t>
  </si>
  <si>
    <t>追击3</t>
  </si>
  <si>
    <t>弱点击破3</t>
  </si>
  <si>
    <t>禁魔3</t>
  </si>
  <si>
    <t>反击3</t>
  </si>
  <si>
    <t>冰冻3</t>
  </si>
  <si>
    <t>魔能3</t>
  </si>
  <si>
    <t>影舞3</t>
  </si>
  <si>
    <t>瘫痪3</t>
  </si>
  <si>
    <t>敏锐3</t>
  </si>
  <si>
    <t>热忱3</t>
  </si>
  <si>
    <t>刺客杀手3</t>
  </si>
  <si>
    <t>自愈3</t>
  </si>
  <si>
    <t>猛击3</t>
  </si>
  <si>
    <t>刀锋之怒3</t>
  </si>
  <si>
    <t>鼓舞仪式3</t>
  </si>
  <si>
    <t>法术掌握2</t>
  </si>
  <si>
    <t>舍生取义3</t>
  </si>
  <si>
    <t>后排打击3</t>
  </si>
  <si>
    <t>虚弱打击3</t>
  </si>
  <si>
    <t>凌辱3</t>
  </si>
  <si>
    <t>中毒3</t>
  </si>
  <si>
    <t>暗影聚力3</t>
  </si>
  <si>
    <t>黑洞3</t>
  </si>
  <si>
    <t>天堂之令3</t>
  </si>
  <si>
    <t>被动技能：敌方英雄触发格挡，使自己恢复75%攻击等量生命。</t>
  </si>
  <si>
    <t>被动技能：每次普攻增加自己16.8%破甲和14%暴击。</t>
  </si>
  <si>
    <t>被动技能：受到攻击时100%几率使目标燃烧，每回合造成20%攻击伤害，直至敌方英雄死亡。</t>
  </si>
  <si>
    <t>被动技能：破甲增加32%，生命增加30%，攻击增加30%.</t>
  </si>
  <si>
    <t>被动技能：自身生命低于30%，提升自己攻击120%，持续3回合。（只能触发一次）</t>
  </si>
  <si>
    <t>被动技能：精准增加45%，攻击增加45%.</t>
  </si>
  <si>
    <t>被动技能：敌方死亡提升自己暴击30%.</t>
  </si>
  <si>
    <t>被动技能：普通攻击变成攻击敌方生命最少的英雄，效果为130%，并减少目标20%护甲</t>
  </si>
  <si>
    <t>被动技能：对眩晕的目标，增加125%的额外伤害</t>
  </si>
  <si>
    <t>被动技能：普攻有60%几率使目标禁魔，持续2回合。</t>
  </si>
  <si>
    <t>被动技能：受到暴击有100%几率发动一次反击，造成140%的攻击伤害。</t>
  </si>
  <si>
    <t>被动技能：普攻有30%几率使目标冰冻，持续1回合。</t>
  </si>
  <si>
    <t>被动技能：英雄死亡后，45%的机率使敌方后排目标眩晕，持续2回合。</t>
  </si>
  <si>
    <t>被动技能：技能伤害增加95%，生命增加50%，精准增30%.</t>
  </si>
  <si>
    <t>被动技能：生命增加35%，攻击增加25%.</t>
  </si>
  <si>
    <t>被动技能：普攻有50%几率使目标流血，每回合造成60%攻击伤害，持续2回合。</t>
  </si>
  <si>
    <t>被动技能：格挡增加35%，攻击增加40%.</t>
  </si>
  <si>
    <t>被动技能：受到攻击时降低攻击者9%攻击并增加自己9%攻击，持续3回合。</t>
  </si>
  <si>
    <t>被动技能：每次格挡回复自身220%攻击等量生命</t>
  </si>
  <si>
    <t>被动技能：受到暴击有100%几率发动一次反击，造成320%的攻击伤害。</t>
  </si>
  <si>
    <t>被动技能：对燃烧的目标，增加45%的额外伤害</t>
  </si>
  <si>
    <t>被动技能：对刺客增加40%的额外伤害。</t>
  </si>
  <si>
    <t>被动技能：英雄死亡可使敌方全体中毒，每回合造成105%攻击伤害，持续3回合。</t>
  </si>
  <si>
    <t>被动技能：受到攻击时100%几率使自己恢复56%攻击等量生命。</t>
  </si>
  <si>
    <t>被动技能：敌方英雄死亡，增加自己30%攻击。</t>
  </si>
  <si>
    <t>被动技能：攻击增加50%，暴击伤害增加30%，生命增加16%</t>
  </si>
  <si>
    <t>被动技能：普攻有75%几率使目标燃烧，每回合造成110%攻击伤害，持续2回合。</t>
  </si>
  <si>
    <t>被动技能：我方英雄暴击，使自己恢复90%攻击等量生命。</t>
  </si>
  <si>
    <t>被动技能：生命增加44%，伤减率增加26%.</t>
  </si>
  <si>
    <t>被动技能：暴击增加30%，攻击增加45%，生命增加20%</t>
  </si>
  <si>
    <t>被动技能：每次普攻增加自己27%技能伤害。</t>
  </si>
  <si>
    <t>被动技能：英雄死亡使己方全体恢复150%攻击量生命并增加14%的暴击3回合</t>
  </si>
  <si>
    <t>被动技能：普通攻击变为攻击随机1名后排敌人，伤害为120%.</t>
  </si>
  <si>
    <t>被动技能：普通攻击变成攻击敌方生命最少的英雄，效果为120%，并降低目标20%攻击3回合</t>
  </si>
  <si>
    <t>被动技能：敌方英雄死亡，增加自己20%暴击伤害和15%攻击。</t>
  </si>
  <si>
    <t>被动技能：暴击有100%几率使目标中毒，每回合造成78%攻击伤害，持续2回合。</t>
  </si>
  <si>
    <t>被动技能：受到攻击时，给攻击者附加回合印记，回合印记1回合后触发造成185%攻击伤害，同时有30%几率恢复自身10%的血量</t>
  </si>
  <si>
    <t>被动技能：每次普攻增加自己40点能量并增加自己10%技能伤害，持续3回合。</t>
  </si>
  <si>
    <t>被动技能：普攻有100%几率给目标附加暴击印记，并提升自己12%暴击3回合，暴击印记暴击后触发造成90%攻击伤害。</t>
  </si>
  <si>
    <t>被动技能：每次普攻增加自己45%技能伤害和8%伤增率，持续3回合。</t>
  </si>
  <si>
    <t>被动技能：伤增率增加60%，攻击增加25%，生命增加20%，暴击增加20%</t>
  </si>
  <si>
    <t>血腥护甲3</t>
  </si>
  <si>
    <t>无烬火焰3</t>
  </si>
  <si>
    <t>遗愿3</t>
  </si>
  <si>
    <t>嗜暴3</t>
  </si>
  <si>
    <t>血腥破甲3</t>
  </si>
  <si>
    <t>身体如钢2</t>
  </si>
  <si>
    <t>死亡诅咒3</t>
  </si>
  <si>
    <t>暴躁3</t>
  </si>
  <si>
    <t>趁虚而入3</t>
  </si>
  <si>
    <t>冰冻掌握3</t>
  </si>
  <si>
    <t>乱攻3</t>
  </si>
  <si>
    <t>魔王铠甲3</t>
  </si>
  <si>
    <t>晶石护体3</t>
  </si>
  <si>
    <t>狂暴之力3</t>
  </si>
  <si>
    <t>毒性皮肤3</t>
  </si>
  <si>
    <t>火焰皮肤3</t>
  </si>
  <si>
    <t>灵魂协调3</t>
  </si>
  <si>
    <t>命运的反抗2</t>
  </si>
  <si>
    <t>灰眼之力3</t>
  </si>
  <si>
    <t>哀恸箭3</t>
  </si>
  <si>
    <t>毒性掌握3</t>
  </si>
  <si>
    <t>黑夜重生3</t>
  </si>
  <si>
    <t>以攻为守3</t>
  </si>
  <si>
    <t>光之守护3</t>
  </si>
  <si>
    <t>被动技能：每次普攻恢复自己112%攻击等量生命</t>
  </si>
  <si>
    <t>被动技能：自身生命低于50%，提升自己攻击100%，持续3回合。（只触发一次）</t>
  </si>
  <si>
    <t>被动技能：英雄死亡可使所有敌人燃烧，每回合造成35%攻击伤害，直至敌方英雄死亡。</t>
  </si>
  <si>
    <t>被动技能：英雄死亡可使敌方全体受到140%攻击伤害。</t>
  </si>
  <si>
    <t>被动技能：每次普攻增加自己29%暴击伤害</t>
  </si>
  <si>
    <t>被动技能：自身生命低于80%，提升自己破甲40%，暴击20%，并持续回复自己400%攻击等量生命5回合</t>
  </si>
  <si>
    <t>被动技能：破甲增加40%，攻击增加35%.</t>
  </si>
  <si>
    <t>被动技能：自身生命低于50%，提高自己伤减率35%，持续4回合。（只触发一次）</t>
  </si>
  <si>
    <t>被动技能：自身生命低于50%，提升友军护甲100%，持续3回合（只触发一次）</t>
  </si>
  <si>
    <t>被动技能：英雄死亡有20%几率使所有敌人冰冻，持续2回合。</t>
  </si>
  <si>
    <t>被动技能：普攻有65%几率使目标眩晕，持续2回合。</t>
  </si>
  <si>
    <t>被动技能：普攻有80%几率降低目标暴击15%，提升自己25%攻击，持续3回合。</t>
  </si>
  <si>
    <t>被动技能：当自身生命低于30%时，回复己方全体135%攻击等量生命。（只触发一次）</t>
  </si>
  <si>
    <t>被动技能：格挡成功，提升自己攻击18%，持续3回合。</t>
  </si>
  <si>
    <t>被动技能：普通攻击变成攻击敌方生命最少的英雄，效果为120%，并偷取目标15%攻击3回合</t>
  </si>
  <si>
    <t>被动技能：对冰冻的目标，增加110%的额外伤害</t>
  </si>
  <si>
    <t>被动技能：普通攻击变为攻击前排敌人，效果为95%，同时减少目标20%精准2回合</t>
  </si>
  <si>
    <t>被动技能：自身生命低于30%，提升自己护甲120%，持续3回合。（只触发一次）</t>
  </si>
  <si>
    <t>被动技能：自身生命低于50%，提升自己减伤45%，持续3回合。（只触发一次）</t>
  </si>
  <si>
    <t>被动技能：英雄死亡可提升己方全体37%攻击3回合。</t>
  </si>
  <si>
    <t>被动技能：自身生命低于50%，提升自己暴击20%，持续3回合。（只触发一次）</t>
  </si>
  <si>
    <t>被动技能：受到攻击时60%几率使目标中毒，每回合造成72%攻击伤害，持续3回合。</t>
  </si>
  <si>
    <t>被动技能：攻击增加25%，生命增加20%.</t>
  </si>
  <si>
    <t>被动技能：普通攻击变成攻击敌方生命最少的英雄，效果为130%，将所造成伤害的45%转化为自身生命</t>
  </si>
  <si>
    <t>被动技能：受到攻击时100%几率发动一次反击造成120%的攻击伤害。</t>
  </si>
  <si>
    <t>被动技能：受到攻击时90%几率使目标燃烧，每回合造成120%攻击伤害，持续1回合。</t>
  </si>
  <si>
    <t>被动技能：受到攻击降低目标15%破甲并燃烧，每回合造成50%攻击伤害，持续6回合</t>
  </si>
  <si>
    <t>被动技能：受到攻击时100%几率发动一次反击，造成200%的攻击伤害。</t>
  </si>
  <si>
    <t>被动技能：敌方英雄死亡，恢复己方血量最低的单位30%生命上限的血量</t>
  </si>
  <si>
    <t>被动技能：当生命低于50%时，给敌方全体附加暴击印记，印记暴击后触发造成72%攻击伤害。（只触发一次）</t>
  </si>
  <si>
    <t>被动技能：生命增加40%.</t>
  </si>
  <si>
    <t>被动技能：精准增加20%，攻击增加25%.</t>
  </si>
  <si>
    <t>被动技能：普攻有50%几率使目标中毒，每回合造成125%攻击伤害，持续2回合。</t>
  </si>
  <si>
    <t>被动技能：普攻有75%几率对目标额外造成200%中毒伤害并有15%几率沉默目标2回合</t>
  </si>
  <si>
    <t>被动技能：对中毒的目标，增加60%的额外伤害</t>
  </si>
  <si>
    <t>被动技能：死亡后必定复活，并恢复自身100%的血量。</t>
  </si>
  <si>
    <t>被动技能：受到攻击时50%几率提升自身60%攻击力2回合，并有30%几率降低攻击者30点能量</t>
  </si>
  <si>
    <t>被动技能：受到攻击时100%几率给目标附加暴击印记，并提升自己20%暴击伤害3回合，暴击印记暴击后触发造成75%攻击伤害。</t>
  </si>
  <si>
    <t>被动技能：受到攻击恢复自己40%攻击等量生命并增加伤增率20%持续3回合</t>
  </si>
  <si>
    <t>噬魔攻击3</t>
  </si>
  <si>
    <t>回合之印3</t>
  </si>
  <si>
    <t>光明之印3</t>
  </si>
  <si>
    <t>光明聚爆3</t>
  </si>
  <si>
    <t>光明之灵</t>
  </si>
  <si>
    <t>光明庇佑3</t>
  </si>
  <si>
    <t>光照术3</t>
  </si>
  <si>
    <t>精准打击3</t>
  </si>
  <si>
    <t>绝地求生3</t>
  </si>
  <si>
    <t>生存法则3</t>
  </si>
  <si>
    <t>噩梦魔咒3</t>
  </si>
  <si>
    <t>自然坚韧3</t>
  </si>
  <si>
    <t>奥术治愈3</t>
  </si>
  <si>
    <t>被动技能：普攻有100%几率使随机1名友军恢复140%攻击等量生命。</t>
    <phoneticPr fontId="1" type="noConversion"/>
  </si>
  <si>
    <t>"1004"</t>
  </si>
  <si>
    <t>"1005"</t>
  </si>
  <si>
    <t>"1007"</t>
  </si>
  <si>
    <t>面板属性被动1</t>
    <phoneticPr fontId="1" type="noConversion"/>
  </si>
  <si>
    <t>runskill</t>
    <phoneticPr fontId="1" type="noConversion"/>
  </si>
  <si>
    <t>runatkskill</t>
    <phoneticPr fontId="1" type="noConversion"/>
  </si>
  <si>
    <t>面板属性被动2</t>
    <phoneticPr fontId="1" type="noConversion"/>
  </si>
  <si>
    <t>面板属性被动3</t>
    <phoneticPr fontId="1" type="noConversion"/>
  </si>
  <si>
    <t>1107a</t>
  </si>
  <si>
    <t>1108a</t>
  </si>
  <si>
    <t>1202a</t>
  </si>
  <si>
    <t>1203a</t>
  </si>
  <si>
    <t>1303a</t>
  </si>
  <si>
    <t>1304a</t>
  </si>
  <si>
    <t>1402a</t>
  </si>
  <si>
    <t>1403a</t>
  </si>
  <si>
    <t>1503a</t>
  </si>
  <si>
    <t>2103a</t>
  </si>
  <si>
    <t>2104a</t>
  </si>
  <si>
    <t>2203a</t>
  </si>
  <si>
    <t>2204a</t>
  </si>
  <si>
    <t>2205a</t>
  </si>
  <si>
    <t>2303a</t>
  </si>
  <si>
    <t>2402a</t>
  </si>
  <si>
    <t>2403a</t>
  </si>
  <si>
    <t>2506a</t>
  </si>
  <si>
    <t>2507a</t>
  </si>
  <si>
    <t>3107a</t>
  </si>
  <si>
    <t>3108a</t>
  </si>
  <si>
    <t>3203a</t>
  </si>
  <si>
    <t>3204a</t>
  </si>
  <si>
    <t>3205a</t>
  </si>
  <si>
    <t>3302a</t>
  </si>
  <si>
    <t>3402a</t>
  </si>
  <si>
    <t>3503a</t>
  </si>
  <si>
    <t>3504a</t>
  </si>
  <si>
    <t>4105a</t>
  </si>
  <si>
    <t>4106a</t>
  </si>
  <si>
    <t>4201a</t>
  </si>
  <si>
    <t>4304a</t>
  </si>
  <si>
    <t>4305a</t>
  </si>
  <si>
    <t>4403a</t>
  </si>
  <si>
    <t>4404a</t>
  </si>
  <si>
    <t>4504a</t>
  </si>
  <si>
    <t>4505a</t>
  </si>
  <si>
    <t>5101a</t>
  </si>
  <si>
    <t>5204a</t>
  </si>
  <si>
    <t>5301a</t>
  </si>
  <si>
    <t>6102a</t>
  </si>
  <si>
    <t>6201a</t>
  </si>
  <si>
    <t>6302a</t>
  </si>
  <si>
    <t>"1107a214"</t>
  </si>
  <si>
    <t>"1107a314"</t>
  </si>
  <si>
    <t>"1108a314"</t>
  </si>
  <si>
    <t>"1202a114"</t>
  </si>
  <si>
    <t>"1202a214"</t>
  </si>
  <si>
    <t>"1202a314"</t>
  </si>
  <si>
    <t>"1203a314"</t>
  </si>
  <si>
    <t>"1303a214"</t>
  </si>
  <si>
    <t>"1303a314"</t>
  </si>
  <si>
    <t>"1304a114"</t>
  </si>
  <si>
    <t>"1304a314"</t>
  </si>
  <si>
    <t>"1402a214"</t>
  </si>
  <si>
    <t>"1402a314"</t>
  </si>
  <si>
    <t>"1403a214"</t>
  </si>
  <si>
    <t>"1503a114"</t>
  </si>
  <si>
    <t>"1503a214"</t>
  </si>
  <si>
    <t>"2103a214"</t>
  </si>
  <si>
    <t>"2103a314"</t>
  </si>
  <si>
    <t>"2104a214"</t>
  </si>
  <si>
    <t>"2104a314"</t>
  </si>
  <si>
    <t>"2203a214"</t>
  </si>
  <si>
    <t>"2203a314"</t>
  </si>
  <si>
    <t>"2204a214"</t>
  </si>
  <si>
    <t>"2204a314"</t>
  </si>
  <si>
    <t>"2205a114"</t>
  </si>
  <si>
    <t>"2402a214"</t>
  </si>
  <si>
    <t>"2402a314"</t>
  </si>
  <si>
    <t>"2403a114"</t>
  </si>
  <si>
    <t>"2403a314"</t>
  </si>
  <si>
    <t>"2506a314"</t>
  </si>
  <si>
    <t>"2507a214"</t>
  </si>
  <si>
    <t>"2507a314"</t>
  </si>
  <si>
    <t>"3107a114"</t>
  </si>
  <si>
    <t>"3107a314"</t>
  </si>
  <si>
    <t>"3108a214"</t>
  </si>
  <si>
    <t>"3108a314"</t>
  </si>
  <si>
    <t>"3203a214"</t>
  </si>
  <si>
    <t>"3203a314"</t>
  </si>
  <si>
    <t>"3204a214"</t>
  </si>
  <si>
    <t>"3204a314"</t>
  </si>
  <si>
    <t>"3205a114"</t>
  </si>
  <si>
    <t>"3205a214"</t>
  </si>
  <si>
    <t>"3205a314"</t>
  </si>
  <si>
    <t>"3302a114"</t>
  </si>
  <si>
    <t>"3302a214"</t>
  </si>
  <si>
    <t>"3402a214"</t>
  </si>
  <si>
    <t>"3402a314"</t>
  </si>
  <si>
    <t>"3503a314"</t>
  </si>
  <si>
    <t>"3504a214"</t>
  </si>
  <si>
    <t>"3504a314"</t>
  </si>
  <si>
    <t>"4105a214"</t>
  </si>
  <si>
    <t>"4106a314"</t>
  </si>
  <si>
    <t>"4201a114"</t>
  </si>
  <si>
    <t>"4201a314"</t>
  </si>
  <si>
    <t>"4304a214"</t>
  </si>
  <si>
    <t>"4304a314"</t>
  </si>
  <si>
    <t>"4305a114"</t>
  </si>
  <si>
    <t>"4403a214"</t>
  </si>
  <si>
    <t>"4404a214"</t>
  </si>
  <si>
    <t>"4505a214"</t>
  </si>
  <si>
    <t>"4505a314"</t>
  </si>
  <si>
    <t>"5101a314"</t>
  </si>
  <si>
    <t>"5204a114"</t>
  </si>
  <si>
    <t>"1107a111","1107a121"</t>
    <phoneticPr fontId="1" type="noConversion"/>
  </si>
  <si>
    <t>"1108a111","1108a121"</t>
    <phoneticPr fontId="1" type="noConversion"/>
  </si>
  <si>
    <t>"1202a113"</t>
    <phoneticPr fontId="1" type="noConversion"/>
  </si>
  <si>
    <t>"1203a114","1203a124"</t>
    <phoneticPr fontId="1" type="noConversion"/>
  </si>
  <si>
    <t>"1203a113","1203a123"</t>
    <phoneticPr fontId="1" type="noConversion"/>
  </si>
  <si>
    <t>"1303a111","1303a121"</t>
    <phoneticPr fontId="1" type="noConversion"/>
  </si>
  <si>
    <t>"1402a111","1402a121"</t>
    <phoneticPr fontId="1" type="noConversion"/>
  </si>
  <si>
    <t>"1403a111","1403a121","1403a131"</t>
    <phoneticPr fontId="1" type="noConversion"/>
  </si>
  <si>
    <t>"1503a113"</t>
    <phoneticPr fontId="1" type="noConversion"/>
  </si>
  <si>
    <t>"2103a111","2103a121"</t>
    <phoneticPr fontId="1" type="noConversion"/>
  </si>
  <si>
    <t>"2104a111","2104a121"</t>
    <phoneticPr fontId="1" type="noConversion"/>
  </si>
  <si>
    <t>"2203a111","2203a121"</t>
    <phoneticPr fontId="1" type="noConversion"/>
  </si>
  <si>
    <t>"2204a111","2204a121"</t>
    <phoneticPr fontId="1" type="noConversion"/>
  </si>
  <si>
    <t>"2205a113"</t>
    <phoneticPr fontId="1" type="noConversion"/>
  </si>
  <si>
    <t>"2303a114","2303a124"</t>
    <phoneticPr fontId="1" type="noConversion"/>
  </si>
  <si>
    <t>"2303a113","2303a123"</t>
    <phoneticPr fontId="1" type="noConversion"/>
  </si>
  <si>
    <t>"2402a111","2402a121"</t>
    <phoneticPr fontId="1" type="noConversion"/>
  </si>
  <si>
    <t>"2403a113"</t>
    <phoneticPr fontId="1" type="noConversion"/>
  </si>
  <si>
    <t>"3107a113"</t>
    <phoneticPr fontId="1" type="noConversion"/>
  </si>
  <si>
    <t>"3203a111"</t>
    <phoneticPr fontId="1" type="noConversion"/>
  </si>
  <si>
    <t>"3108a111","3108a121"</t>
    <phoneticPr fontId="1" type="noConversion"/>
  </si>
  <si>
    <t>"3204a114","3204a124"</t>
    <phoneticPr fontId="1" type="noConversion"/>
  </si>
  <si>
    <t>"3204a113","3204a123"</t>
    <phoneticPr fontId="1" type="noConversion"/>
  </si>
  <si>
    <t>"3205a113"</t>
    <phoneticPr fontId="1" type="noConversion"/>
  </si>
  <si>
    <t>"3302a113"</t>
    <phoneticPr fontId="1" type="noConversion"/>
  </si>
  <si>
    <t>"3402a111","3402a121","3402a131"</t>
    <phoneticPr fontId="1" type="noConversion"/>
  </si>
  <si>
    <t>"3503a114","3503a124","3503a134"</t>
    <phoneticPr fontId="1" type="noConversion"/>
  </si>
  <si>
    <t>"3503a113","3503a123","3503a133"</t>
    <phoneticPr fontId="1" type="noConversion"/>
  </si>
  <si>
    <t>"3504a111","3504a121"</t>
    <phoneticPr fontId="1" type="noConversion"/>
  </si>
  <si>
    <t>"4105a111","4105a121"</t>
    <phoneticPr fontId="1" type="noConversion"/>
  </si>
  <si>
    <t>"4106a114","4106a124"</t>
    <phoneticPr fontId="1" type="noConversion"/>
  </si>
  <si>
    <t>"4106a113","4106a123"</t>
    <phoneticPr fontId="1" type="noConversion"/>
  </si>
  <si>
    <t>"4304a111","4304a121"</t>
    <phoneticPr fontId="1" type="noConversion"/>
  </si>
  <si>
    <t>"4305a113"</t>
    <phoneticPr fontId="1" type="noConversion"/>
  </si>
  <si>
    <t>"4404a111","4404a121"</t>
    <phoneticPr fontId="1" type="noConversion"/>
  </si>
  <si>
    <t>"4504a111","4504a121","4504a131"</t>
    <phoneticPr fontId="1" type="noConversion"/>
  </si>
  <si>
    <t>"4505a111","4505a121"</t>
    <phoneticPr fontId="1" type="noConversion"/>
  </si>
  <si>
    <t>"5101a114","5101a124"</t>
    <phoneticPr fontId="1" type="noConversion"/>
  </si>
  <si>
    <t>"5101a113","5101a123"</t>
    <phoneticPr fontId="1" type="noConversion"/>
  </si>
  <si>
    <t>"5204a113"</t>
    <phoneticPr fontId="1" type="noConversion"/>
  </si>
  <si>
    <t>"5301a114","5301a124"</t>
    <phoneticPr fontId="1" type="noConversion"/>
  </si>
  <si>
    <t>"5301a113","5301a123"</t>
    <phoneticPr fontId="1" type="noConversion"/>
  </si>
  <si>
    <t>"6102a111","6102a121","6102a131","6102a141"</t>
    <phoneticPr fontId="1" type="noConversion"/>
  </si>
  <si>
    <t>"6201a114","6201a124"</t>
    <phoneticPr fontId="1" type="noConversion"/>
  </si>
  <si>
    <t>"6201a113","6201a123"</t>
    <phoneticPr fontId="1" type="noConversion"/>
  </si>
  <si>
    <t>"6302a114","6302a124"</t>
    <phoneticPr fontId="1" type="noConversion"/>
  </si>
  <si>
    <t>"6302a113","6302a123"</t>
    <phoneticPr fontId="1" type="noConversion"/>
  </si>
  <si>
    <t>"1108a214","1108a224"</t>
    <phoneticPr fontId="1" type="noConversion"/>
  </si>
  <si>
    <t>"1107a213"</t>
    <phoneticPr fontId="1" type="noConversion"/>
  </si>
  <si>
    <t>"1108a213","1108a223"</t>
    <phoneticPr fontId="1" type="noConversion"/>
  </si>
  <si>
    <t>"1202a213"</t>
    <phoneticPr fontId="1" type="noConversion"/>
  </si>
  <si>
    <t>"1203a211","1203a221","1203a231"</t>
    <phoneticPr fontId="1" type="noConversion"/>
  </si>
  <si>
    <t>"1303a213"</t>
    <phoneticPr fontId="1" type="noConversion"/>
  </si>
  <si>
    <t>"1304a211","1304a221"</t>
    <phoneticPr fontId="1" type="noConversion"/>
  </si>
  <si>
    <t>"1402a213"</t>
    <phoneticPr fontId="1" type="noConversion"/>
  </si>
  <si>
    <t>"1503a213"</t>
    <phoneticPr fontId="1" type="noConversion"/>
  </si>
  <si>
    <t>"2103a213"</t>
    <phoneticPr fontId="1" type="noConversion"/>
  </si>
  <si>
    <t>"2203a213"</t>
    <phoneticPr fontId="1" type="noConversion"/>
  </si>
  <si>
    <t>"2204a213"</t>
    <phoneticPr fontId="1" type="noConversion"/>
  </si>
  <si>
    <t>"2205a211","2205a221","2205a231"</t>
    <phoneticPr fontId="1" type="noConversion"/>
  </si>
  <si>
    <t>"2303a211","2303a221"</t>
    <phoneticPr fontId="1" type="noConversion"/>
  </si>
  <si>
    <t>"2402a213"</t>
    <phoneticPr fontId="1" type="noConversion"/>
  </si>
  <si>
    <t>"2403a211","2403a221"</t>
    <phoneticPr fontId="1" type="noConversion"/>
  </si>
  <si>
    <t>"2506a214","2506a224"</t>
    <phoneticPr fontId="1" type="noConversion"/>
  </si>
  <si>
    <t>"2506a213","2506a223"</t>
    <phoneticPr fontId="1" type="noConversion"/>
  </si>
  <si>
    <t>"2507a213"</t>
    <phoneticPr fontId="1" type="noConversion"/>
  </si>
  <si>
    <t>"3107a211","3107a221"</t>
    <phoneticPr fontId="1" type="noConversion"/>
  </si>
  <si>
    <t>"3203a213"</t>
    <phoneticPr fontId="1" type="noConversion"/>
  </si>
  <si>
    <t>"3204a213"</t>
    <phoneticPr fontId="1" type="noConversion"/>
  </si>
  <si>
    <t>"3205a213"</t>
    <phoneticPr fontId="1" type="noConversion"/>
  </si>
  <si>
    <t>"3302a213"</t>
    <phoneticPr fontId="1" type="noConversion"/>
  </si>
  <si>
    <t>"3402a213"</t>
    <phoneticPr fontId="1" type="noConversion"/>
  </si>
  <si>
    <t>"3503a211","3503a221","3503a231"</t>
    <phoneticPr fontId="1" type="noConversion"/>
  </si>
  <si>
    <t>"3504a213"</t>
    <phoneticPr fontId="1" type="noConversion"/>
  </si>
  <si>
    <t>"4105a213"</t>
    <phoneticPr fontId="1" type="noConversion"/>
  </si>
  <si>
    <t>"4106a211","4106a221"</t>
    <phoneticPr fontId="1" type="noConversion"/>
  </si>
  <si>
    <t>"4201a211","4201a221","4201a231"</t>
    <phoneticPr fontId="1" type="noConversion"/>
  </si>
  <si>
    <t>"4304a224"</t>
    <phoneticPr fontId="1" type="noConversion"/>
  </si>
  <si>
    <t>"4305a214","4305a224"</t>
    <phoneticPr fontId="1" type="noConversion"/>
  </si>
  <si>
    <t>"4305a213","4305a223"</t>
    <phoneticPr fontId="1" type="noConversion"/>
  </si>
  <si>
    <t>"4504a214","4504a224"</t>
    <phoneticPr fontId="1" type="noConversion"/>
  </si>
  <si>
    <t>"4504a213","4504a223"</t>
    <phoneticPr fontId="1" type="noConversion"/>
  </si>
  <si>
    <t>"4505a213"</t>
    <phoneticPr fontId="1" type="noConversion"/>
  </si>
  <si>
    <t>"5101a214","5101a224"</t>
    <phoneticPr fontId="1" type="noConversion"/>
  </si>
  <si>
    <t>"5101a213","5101a223"</t>
    <phoneticPr fontId="1" type="noConversion"/>
  </si>
  <si>
    <t>被动技能：技能伤害增加100%，生命增加40%，速度增加60.</t>
    <phoneticPr fontId="1" type="noConversion"/>
  </si>
  <si>
    <t>"5204a211","5204a221","5204a231"</t>
    <phoneticPr fontId="1" type="noConversion"/>
  </si>
  <si>
    <t>"5301a214","5301a224"</t>
    <phoneticPr fontId="1" type="noConversion"/>
  </si>
  <si>
    <t>"5301a213","5301a223"</t>
    <phoneticPr fontId="1" type="noConversion"/>
  </si>
  <si>
    <t>"6102a214","6102a224"</t>
    <phoneticPr fontId="1" type="noConversion"/>
  </si>
  <si>
    <t>"6102a213","6102a223"</t>
    <phoneticPr fontId="1" type="noConversion"/>
  </si>
  <si>
    <t>"6201a214","6201a224"</t>
    <phoneticPr fontId="1" type="noConversion"/>
  </si>
  <si>
    <t>"6201a213","6201a223"</t>
    <phoneticPr fontId="1" type="noConversion"/>
  </si>
  <si>
    <t>"6302a211","6302a221","6302a231","6302a241"</t>
    <phoneticPr fontId="1" type="noConversion"/>
  </si>
  <si>
    <t>"1107a313"</t>
    <phoneticPr fontId="1" type="noConversion"/>
  </si>
  <si>
    <t>"1108a313"</t>
    <phoneticPr fontId="1" type="noConversion"/>
  </si>
  <si>
    <t>"1202a313"</t>
    <phoneticPr fontId="1" type="noConversion"/>
  </si>
  <si>
    <t>"1203a313"</t>
    <phoneticPr fontId="1" type="noConversion"/>
  </si>
  <si>
    <t>"1303a313"</t>
    <phoneticPr fontId="1" type="noConversion"/>
  </si>
  <si>
    <t>"1304a313"</t>
    <phoneticPr fontId="1" type="noConversion"/>
  </si>
  <si>
    <t>"1402a313"</t>
    <phoneticPr fontId="1" type="noConversion"/>
  </si>
  <si>
    <t>"1403a314","1403a324","1403a334"</t>
    <phoneticPr fontId="1" type="noConversion"/>
  </si>
  <si>
    <t>"1403a313","1403a323","1403a333"</t>
    <phoneticPr fontId="1" type="noConversion"/>
  </si>
  <si>
    <t>"1503a311","1503a321"</t>
    <phoneticPr fontId="1" type="noConversion"/>
  </si>
  <si>
    <t>"2103a313"</t>
    <phoneticPr fontId="1" type="noConversion"/>
  </si>
  <si>
    <t>"2104a313"</t>
    <phoneticPr fontId="1" type="noConversion"/>
  </si>
  <si>
    <t>"2203a313"</t>
    <phoneticPr fontId="1" type="noConversion"/>
  </si>
  <si>
    <t>"2204a313"</t>
    <phoneticPr fontId="1" type="noConversion"/>
  </si>
  <si>
    <t>"2205a314","2205a324"</t>
    <phoneticPr fontId="1" type="noConversion"/>
  </si>
  <si>
    <t>"2205a313","2205a323"</t>
    <phoneticPr fontId="1" type="noConversion"/>
  </si>
  <si>
    <t>"2402a313"</t>
    <phoneticPr fontId="1" type="noConversion"/>
  </si>
  <si>
    <t>"2506a313"</t>
    <phoneticPr fontId="1" type="noConversion"/>
  </si>
  <si>
    <t>"3107a313"</t>
    <phoneticPr fontId="1" type="noConversion"/>
  </si>
  <si>
    <t>"3108a313"</t>
    <phoneticPr fontId="1" type="noConversion"/>
  </si>
  <si>
    <t>"3203a313"</t>
    <phoneticPr fontId="1" type="noConversion"/>
  </si>
  <si>
    <t>"3204a313"</t>
    <phoneticPr fontId="1" type="noConversion"/>
  </si>
  <si>
    <t>"3205a313"</t>
    <phoneticPr fontId="1" type="noConversion"/>
  </si>
  <si>
    <t>"3302a311","3302a321"</t>
    <phoneticPr fontId="1" type="noConversion"/>
  </si>
  <si>
    <t>"3504a313"</t>
    <phoneticPr fontId="1" type="noConversion"/>
  </si>
  <si>
    <t>"4201a313"</t>
    <phoneticPr fontId="1" type="noConversion"/>
  </si>
  <si>
    <t>"4304a313"</t>
    <phoneticPr fontId="1" type="noConversion"/>
  </si>
  <si>
    <t>"4404a314"</t>
    <phoneticPr fontId="1" type="noConversion"/>
  </si>
  <si>
    <t>"4404a313"</t>
    <phoneticPr fontId="1" type="noConversion"/>
  </si>
  <si>
    <t>"4504a314","4504a324"</t>
    <phoneticPr fontId="1" type="noConversion"/>
  </si>
  <si>
    <t>"4504a313","4504a323"</t>
    <phoneticPr fontId="1" type="noConversion"/>
  </si>
  <si>
    <t>"4505a313"</t>
    <phoneticPr fontId="1" type="noConversion"/>
  </si>
  <si>
    <t>"5204a314","5204a324"</t>
    <phoneticPr fontId="1" type="noConversion"/>
  </si>
  <si>
    <t>"5204a313","5204a323"</t>
    <phoneticPr fontId="1" type="noConversion"/>
  </si>
  <si>
    <t>"5301a311"</t>
    <phoneticPr fontId="1" type="noConversion"/>
  </si>
  <si>
    <t>"6102a314","6102a324"</t>
    <phoneticPr fontId="1" type="noConversion"/>
  </si>
  <si>
    <t>"6102a313","6102a323"</t>
    <phoneticPr fontId="1" type="noConversion"/>
  </si>
  <si>
    <t>"6201a311"</t>
    <phoneticPr fontId="1" type="noConversion"/>
  </si>
  <si>
    <t>"6302a314","6302a324"</t>
    <phoneticPr fontId="1" type="noConversion"/>
  </si>
  <si>
    <t>"6302a313","6302a323"</t>
    <phoneticPr fontId="1" type="noConversion"/>
  </si>
  <si>
    <t>攻击后技能</t>
    <phoneticPr fontId="1" type="noConversion"/>
  </si>
  <si>
    <t>"1107a013","1107a023"</t>
    <phoneticPr fontId="1" type="noConversion"/>
  </si>
  <si>
    <t>"1108a013","1108a023"</t>
    <phoneticPr fontId="1" type="noConversion"/>
  </si>
  <si>
    <t>"1203a013","1203a023"</t>
    <phoneticPr fontId="1" type="noConversion"/>
  </si>
  <si>
    <t>"1304a013","1304a023"</t>
    <phoneticPr fontId="1" type="noConversion"/>
  </si>
  <si>
    <t>"1403a013","1403a023"</t>
    <phoneticPr fontId="1" type="noConversion"/>
  </si>
  <si>
    <t>主动技能：对随机4名敌人造成180%攻击伤害，对法师类目标有100%几率眩晕2回合，并造成180%攻击的额外伤害</t>
    <phoneticPr fontId="1" type="noConversion"/>
  </si>
  <si>
    <t>主动技能：对随机4名敌人造成159%攻击伤害，有100%几率使刺客类目标眩晕2回合，并中毒每回合额外造成65%攻击伤害，持续3回合</t>
    <phoneticPr fontId="1" type="noConversion"/>
  </si>
  <si>
    <t>"3504a013"</t>
  </si>
  <si>
    <t>"1503a013","1503a023"</t>
    <phoneticPr fontId="1" type="noConversion"/>
  </si>
  <si>
    <t>"2104a013","2104a023"</t>
    <phoneticPr fontId="1" type="noConversion"/>
  </si>
  <si>
    <t>"2204a013"</t>
    <phoneticPr fontId="1" type="noConversion"/>
  </si>
  <si>
    <t>"2205a013","2205a023"</t>
    <phoneticPr fontId="1" type="noConversion"/>
  </si>
  <si>
    <t>主动技能：对随机2名后排敌人造成125%攻击伤害并持续恢复全体友军攻击效果200%生命3回合，并有30%的几率额外恢复340%攻击等量生命</t>
    <phoneticPr fontId="1" type="noConversion"/>
  </si>
  <si>
    <t>主动技能：对所有敌人造成116%攻击伤害并有25%几率使目标眩晕2回合</t>
    <phoneticPr fontId="1" type="noConversion"/>
  </si>
  <si>
    <t>"2403a013"</t>
    <phoneticPr fontId="1" type="noConversion"/>
  </si>
  <si>
    <t>"2507a013"</t>
    <phoneticPr fontId="1" type="noConversion"/>
  </si>
  <si>
    <t>"2506a013","2506a023"</t>
    <phoneticPr fontId="1" type="noConversion"/>
  </si>
  <si>
    <t>"2303a013","2303a023"</t>
    <phoneticPr fontId="1" type="noConversion"/>
  </si>
  <si>
    <t>"3107a013","3107a023"</t>
    <phoneticPr fontId="1" type="noConversion"/>
  </si>
  <si>
    <t>主动技能：对后排敌人造成119%攻击伤害，有32%几率使目标眩晕2回合并有20%的几率给目标附加一个250%攻击伤害的回合印记，回合印记1回合后触发伤害</t>
    <phoneticPr fontId="1" type="noConversion"/>
  </si>
  <si>
    <t>"3108a013","3108a023"</t>
    <phoneticPr fontId="1" type="noConversion"/>
  </si>
  <si>
    <t>"3205a013"</t>
    <phoneticPr fontId="1" type="noConversion"/>
  </si>
  <si>
    <t>"4404a013"</t>
  </si>
  <si>
    <t>主动技能：对后排随机2名敌人造成190%攻击伤害，恢复35%攻击生命，并吸取目标30%攻击3回合，增加自己40%的暴击伤害3回合</t>
    <phoneticPr fontId="1" type="noConversion"/>
  </si>
  <si>
    <t>"3503a013","3503a023","3503a033"</t>
    <phoneticPr fontId="1" type="noConversion"/>
  </si>
  <si>
    <t>主动技能：对随机3名敌人造成182%攻击伤害并燃烧，每回合燃烧的伤害为116%，持续3回合</t>
    <phoneticPr fontId="1" type="noConversion"/>
  </si>
  <si>
    <t>"4105a013","4105a023","4105a033"</t>
    <phoneticPr fontId="1" type="noConversion"/>
  </si>
  <si>
    <t>"4106a013","4106a023","4106a033"</t>
    <phoneticPr fontId="1" type="noConversion"/>
  </si>
  <si>
    <t>"4201a013","4201a023"</t>
    <phoneticPr fontId="1" type="noConversion"/>
  </si>
  <si>
    <t>主动技能：对前排敌人造成185%攻击伤害并吸取目标35%护甲2回合，持续恢复自己160%攻击生命6回合</t>
    <phoneticPr fontId="1" type="noConversion"/>
  </si>
  <si>
    <t>"4504a013","4504a023"</t>
    <phoneticPr fontId="1" type="noConversion"/>
  </si>
  <si>
    <t>"4505a013","4505a023"</t>
    <phoneticPr fontId="1" type="noConversion"/>
  </si>
  <si>
    <t>"5101a013","5101a023","5101a033"</t>
    <phoneticPr fontId="1" type="noConversion"/>
  </si>
  <si>
    <t>"5204a013","5204a023"</t>
    <phoneticPr fontId="1" type="noConversion"/>
  </si>
  <si>
    <t>"6102a013","6102a023"</t>
    <phoneticPr fontId="1" type="noConversion"/>
  </si>
  <si>
    <t>"2506a111","2506a121"</t>
    <phoneticPr fontId="1" type="noConversion"/>
  </si>
  <si>
    <t>"2507a111","2507a121","2507a131"</t>
    <phoneticPr fontId="1" type="noConversion"/>
  </si>
  <si>
    <t>"4403a114","4403a124","4403a134"</t>
    <phoneticPr fontId="1" type="noConversion"/>
  </si>
  <si>
    <t>"4403a113","4403a123","4403a133"</t>
    <phoneticPr fontId="1" type="noConversion"/>
  </si>
  <si>
    <t>被动技能：对眩晕的目标，增加125%的额外伤害</t>
    <phoneticPr fontId="1" type="noConversion"/>
  </si>
  <si>
    <t>"2303a314"</t>
    <phoneticPr fontId="1" type="noConversion"/>
  </si>
  <si>
    <t>"2303a313"</t>
    <phoneticPr fontId="1" type="noConversion"/>
  </si>
  <si>
    <t>"4105a314","4105a324"</t>
    <phoneticPr fontId="1" type="noConversion"/>
  </si>
  <si>
    <t>"4105a313","4105a323"</t>
    <phoneticPr fontId="1" type="noConversion"/>
  </si>
  <si>
    <t>"4305a311"</t>
    <phoneticPr fontId="1" type="noConversion"/>
  </si>
  <si>
    <t>"4403a311","4403a321"</t>
    <phoneticPr fontId="1" type="noConversion"/>
  </si>
  <si>
    <t>"3402a013","3402a023","3402a033","3402a043"</t>
    <phoneticPr fontId="1" type="noConversion"/>
  </si>
  <si>
    <t>"1304a112"</t>
    <phoneticPr fontId="1" type="noConversion"/>
  </si>
  <si>
    <t>"4201a112"</t>
    <phoneticPr fontId="1" type="noConversion"/>
  </si>
  <si>
    <t>"1403a212"</t>
    <phoneticPr fontId="1" type="noConversion"/>
  </si>
  <si>
    <t>"4404a212"</t>
    <phoneticPr fontId="1" type="noConversion"/>
  </si>
  <si>
    <t>"2403a312"</t>
    <phoneticPr fontId="1" type="noConversion"/>
  </si>
  <si>
    <t>"2507a312"</t>
    <phoneticPr fontId="1" type="noConversion"/>
  </si>
  <si>
    <t>"3402a312"</t>
    <phoneticPr fontId="1" type="noConversion"/>
  </si>
  <si>
    <t>"4403a212"</t>
    <phoneticPr fontId="1" type="noConversion"/>
  </si>
  <si>
    <t>被动技能：普通攻击变成攻击敌方生命最少的英雄，效果为130%，恢复攻击45%生命</t>
    <phoneticPr fontId="1" type="noConversion"/>
  </si>
  <si>
    <t>"6302a013","6302a023"</t>
    <phoneticPr fontId="1" type="noConversion"/>
  </si>
  <si>
    <t>1107a012</t>
  </si>
  <si>
    <t>1108a012</t>
  </si>
  <si>
    <t>1203a012</t>
  </si>
  <si>
    <t>1304a012</t>
  </si>
  <si>
    <t>1403a012</t>
  </si>
  <si>
    <t>1503a012</t>
  </si>
  <si>
    <t>2104a012</t>
  </si>
  <si>
    <t>2204a012</t>
  </si>
  <si>
    <t>2205a012</t>
  </si>
  <si>
    <t>2303a012</t>
  </si>
  <si>
    <t>2403a012</t>
  </si>
  <si>
    <t>2506a012</t>
  </si>
  <si>
    <t>2507a012</t>
  </si>
  <si>
    <t>3107a012</t>
  </si>
  <si>
    <t>3108a012</t>
  </si>
  <si>
    <t>3205a012</t>
  </si>
  <si>
    <t>3402a012</t>
  </si>
  <si>
    <t>3503a012</t>
  </si>
  <si>
    <t>3504a012</t>
  </si>
  <si>
    <t>4105a012</t>
  </si>
  <si>
    <t>4106a012</t>
  </si>
  <si>
    <t>4201a012</t>
  </si>
  <si>
    <t>4404a012</t>
  </si>
  <si>
    <t>4504a012</t>
  </si>
  <si>
    <t>4505a012</t>
  </si>
  <si>
    <t>5101a012</t>
  </si>
  <si>
    <t>5204a012</t>
  </si>
  <si>
    <t>6102a012</t>
  </si>
  <si>
    <t>6302a012</t>
  </si>
  <si>
    <t>主动技能：对所有敌人造成148%攻击伤害并有30%几率使目标冰冻2回合，并额外获得30点怒气</t>
  </si>
  <si>
    <t>怒气窃取3</t>
  </si>
  <si>
    <t>被动技能：普攻有100%几率偷取目标50点怒气并增加自己技能伤害35%</t>
  </si>
  <si>
    <t>被动技能：受到攻击时50%几率提升自身60%攻击力2回合，并有30%几率降低攻击者30点怒气</t>
  </si>
  <si>
    <t>主动技能：对所有敌人造成98%攻击伤害并有30%几率使目标石化2回合，有30%的几率偷取目标30点怒气</t>
  </si>
  <si>
    <t>怒气吸取3</t>
  </si>
  <si>
    <t>被动技能：敌方英雄触发格挡，使自己恢复75%攻击等量生命</t>
  </si>
  <si>
    <t>被动技能：自身生命低于50%，提升自己攻击100%，持续3回合（只触发一次）</t>
  </si>
  <si>
    <t>被动技能：普攻有100%几率使目标燃烧，每回合造成25%攻击伤害，直至敌方英雄死亡</t>
  </si>
  <si>
    <t>被动技能：受到攻击时100%几率使目标燃烧，每回合造成20%攻击伤害，直至敌方英雄死亡</t>
  </si>
  <si>
    <t>被动技能：英雄死亡可使所有敌人燃烧，每回合造成35%攻击伤害，直至敌方英雄死亡</t>
  </si>
  <si>
    <t>被动技能：我方英雄死亡，增加自己28%破甲和30%攻击</t>
  </si>
  <si>
    <t>被动技能：英雄死亡可使敌方全体受到140%攻击伤害</t>
  </si>
  <si>
    <t>被动技能：生命增加35%，精准增加40%</t>
  </si>
  <si>
    <t>被动技能：自身生命低于30%，提升自己攻击120%，持续3回合（只能触发一次）</t>
  </si>
  <si>
    <t>被动技能：普攻有100%几率使随机1名友军恢复140%攻击等量生命</t>
  </si>
  <si>
    <t>被动技能：普攻有75%几率使目标眩晕，持续2回合</t>
  </si>
  <si>
    <t>被动技能：普攻有60%几率使目标禁魔，持续2回合</t>
  </si>
  <si>
    <t>被动技能：自身生命低于50%，提高自己伤减率35%，持续4回合（只触发一次）</t>
  </si>
  <si>
    <t>被动技能：受到暴击有100%几率发动一次反击，造成140%的攻击伤害</t>
  </si>
  <si>
    <t>被动技能：普攻有30%几率使目标冰冻，持续1回合</t>
  </si>
  <si>
    <t>被动技能：英雄死亡有20%几率使所有敌人冰冻，持续2回合</t>
  </si>
  <si>
    <t>被动技能：英雄死亡后，45%的机率使敌方后排目标眩晕，持续2回合</t>
  </si>
  <si>
    <t>被动技能：普攻有65%几率使目标眩晕，持续2回合</t>
  </si>
  <si>
    <t>被动技能：普攻有80%几率降低目标暴击15%，提升自己25%攻击，持续3回合</t>
  </si>
  <si>
    <t>被动技能：普攻有100%几率对目标造成50%额外伤害并持续恢复随机1名友军50%攻击等量生命，持续3回合</t>
  </si>
  <si>
    <t>被动技能：当自身生命低于30%时，回复己方全体135%攻击等量生命（只触发一次）</t>
  </si>
  <si>
    <t>被动技能：普攻有50%几率使目标流血，每回合造成60%攻击伤害，持续2回合</t>
  </si>
  <si>
    <t>被动技能：格挡成功，提升自己攻击18%，持续3回合</t>
  </si>
  <si>
    <t>被动技能：普攻有100%几率使目标流血，每回合造成96%攻击伤害，持续2回合</t>
  </si>
  <si>
    <t>被动技能：受到攻击时降低攻击者9%攻击并增加自己9%攻击，持续3回合</t>
  </si>
  <si>
    <t>被动技能：受到攻击降低攻击者18%暴击，持续3回合</t>
  </si>
  <si>
    <t>被动技能：自身生命低于30%，提升自己护甲120%，持续3回合（只触发一次）</t>
  </si>
  <si>
    <t>被动技能：受到暴击有100%几率发动一次反击，造成320%的攻击伤害</t>
  </si>
  <si>
    <t>被动技能：自身生命低于50%，提升自己减伤45%，持续3回合（只触发一次）</t>
  </si>
  <si>
    <t>被动技能：英雄死亡可提升己方全体37%攻击3回合</t>
  </si>
  <si>
    <t>被动技能：普攻时偷取目标20%攻击</t>
  </si>
  <si>
    <t>被动技能：对刺客增加40%的额外伤害</t>
  </si>
  <si>
    <t>被动技能：自身生命低于50%，提升自己暴击20%，持续3回合（只触发一次）</t>
  </si>
  <si>
    <t>被动技能：普攻有80%几率使目标中毒，每回合造成80%攻击伤害，持续2回合</t>
  </si>
  <si>
    <t>被动技能：英雄死亡可使敌方全体中毒，每回合造成105%攻击伤害，持续3回合</t>
  </si>
  <si>
    <t>被动技能：受到攻击时60%几率使目标中毒，每回合造成72%攻击伤害，持续3回合</t>
  </si>
  <si>
    <t>被动技能：普攻有50%几率使血量最少的友军恢复150%攻击等量生命</t>
  </si>
  <si>
    <t>被动技能：受到攻击时100%几率使自己恢复56%攻击等量生命</t>
  </si>
  <si>
    <t>被动技能：敌方英雄死亡，增加自己30%攻击</t>
  </si>
  <si>
    <t>被动技能：受到攻击时100%几率发动一次反击造成120%的攻击伤害</t>
  </si>
  <si>
    <t>被动技能：普攻有75%几率使目标燃烧，每回合造成110%攻击伤害，持续2回合</t>
  </si>
  <si>
    <t>被动技能：受到攻击时90%几率使目标燃烧，每回合造成120%攻击伤害，持续1回合</t>
  </si>
  <si>
    <t>被动技能：我方英雄暴击，使自己恢复90%攻击等量生命</t>
  </si>
  <si>
    <t>被动技能：受到攻击时100%几率发动一次反击，造成200%的攻击伤害</t>
  </si>
  <si>
    <t>被动技能：普攻攻击变为对随机2名敌人造成110%攻击伤害，并有15%概率眩晕目标2回合</t>
  </si>
  <si>
    <t>被动技能：每次普攻增加自己27%技能伤害</t>
  </si>
  <si>
    <t>被动技能：当生命低于50%时，给敌方全体附加暴击印记，印记暴击后触发造成72%攻击伤害（只触发一次）</t>
  </si>
  <si>
    <t>被动技能：普攻有100%几率使前排友军恢复100%攻击等量生命</t>
  </si>
  <si>
    <t>被动技能：普攻有50%几率使目标中毒，每回合造成125%攻击伤害，持续2回合</t>
  </si>
  <si>
    <t>被动技能：敌方英雄死亡，增加自己20%暴击伤害和15%攻击</t>
  </si>
  <si>
    <t>被动技能：暴击有100%几率使目标中毒，每回合造成78%攻击伤害，持续2回合</t>
  </si>
  <si>
    <t>被动技能：普攻有100%几率给目标附加回合印记，并有45%几率使目标石化2回合，回合印记1回合后触发造成190%攻击伤害</t>
  </si>
  <si>
    <t>被动技能：死亡后必定复活，并恢复自身100%的血量</t>
  </si>
  <si>
    <t>被动技能：普攻有55%几率使目标石化，持续1回合</t>
  </si>
  <si>
    <t>被动技能：受到攻击增加自己40点怒气并增加自己8%技能伤害，持续3回合</t>
  </si>
  <si>
    <t>被动技能：每次普攻增加自己40点怒气并增加自己10%技能伤害，持续3回合</t>
  </si>
  <si>
    <t>被动技能：普攻有100%几率给目标附加暴击印记，并提升自己12%暴击3回合，暴击印记暴击后触发造成90%攻击伤害</t>
  </si>
  <si>
    <t>被动技能：受到攻击时100%几率给目标附加暴击印记，并提升自己20%暴击伤害3回合，暴击印记暴击后触发造成75%攻击伤害</t>
  </si>
  <si>
    <t>被动技能：受到攻击增加自己40%技能伤害和10%伤增率，持续3回合</t>
  </si>
  <si>
    <t>被动技能：每次普攻增加自己45%技能伤害和8%伤增率，持续3回合</t>
  </si>
  <si>
    <t>被动技能：生命增加40%，精准增加20%</t>
  </si>
  <si>
    <t>被动技能：生命增加40%，破甲增加36%</t>
  </si>
  <si>
    <t>被动技能：每次普攻增加自己168%破甲和14%暴击</t>
  </si>
  <si>
    <t>被动技能：破甲增加32%，生命增加30%，攻击增加30%</t>
  </si>
  <si>
    <t>被动技能：精准增加45%，攻击增加45%</t>
  </si>
  <si>
    <t>被动技能：破甲增加80%，生命增加15%</t>
  </si>
  <si>
    <t>被动技能：敌方死亡提升自己暴击30%</t>
  </si>
  <si>
    <t>被动技能：破甲增加40%，攻击增加25%，生命增加15%</t>
  </si>
  <si>
    <t>被动技能：破甲增加40%，攻击增加35%</t>
  </si>
  <si>
    <t>被动技能：攻击增加30%，生命增加35%</t>
  </si>
  <si>
    <t>被动技能：护甲增加48%，生命增加40%</t>
  </si>
  <si>
    <t>被动技能：攻击增加40%，生命增加30%</t>
  </si>
  <si>
    <t>被动技能：攻击增加25%，生命增加35%</t>
  </si>
  <si>
    <t>被动技能：技能伤害增加95%，生命增加50%，精准增30%</t>
  </si>
  <si>
    <t>被动技能：生命增加35%，攻击增加25%</t>
  </si>
  <si>
    <t>被动技能：格挡增加30%，攻击增加40%</t>
  </si>
  <si>
    <t>被动技能：格挡增加35%，攻击增加40%</t>
  </si>
  <si>
    <t>被动技能：破甲增加32%，攻击增加40%</t>
  </si>
  <si>
    <t>被动技能：格挡增加40%，速度增加60，生命增加25%</t>
  </si>
  <si>
    <t>被动技能：护甲增加40%，生命增加40%</t>
  </si>
  <si>
    <t>被动技能：攻击增加30%</t>
  </si>
  <si>
    <t>被动技能：攻击增加25%，生命增加20%</t>
  </si>
  <si>
    <t>被动技能：攻击增加35%，暴击增加30%，生命增加20%</t>
  </si>
  <si>
    <t>被动技能：生命增加40%，护甲增加45%</t>
  </si>
  <si>
    <t>被动技能：生命增加44%，伤减率增加26%</t>
  </si>
  <si>
    <t>被动技能：攻击增加40%，暴击增加40%</t>
  </si>
  <si>
    <t>被动技能：生命增加40%</t>
  </si>
  <si>
    <t>被动技能：普通攻击变为攻击随机1名后排敌人，伤害为120%</t>
  </si>
  <si>
    <t>被动技能：精准增加20%，攻击增加25%</t>
  </si>
  <si>
    <t>被动技能：暴击增加30%，暴击伤害增加50%</t>
  </si>
  <si>
    <t>被动技能：暴击增加30%，暴击伤害增加30%，攻击增加30%</t>
  </si>
  <si>
    <t>被动技能：暴击增加40%，攻击增加30%</t>
  </si>
  <si>
    <t>被动技能：技能伤害增加100%，生命增加40%速度增加60</t>
  </si>
  <si>
    <t>被动技能：生命增加40%，伤增率增加36%，暴击增加24%，伤减率增加15%</t>
  </si>
  <si>
    <t>主动技能：对随机4名敌人造成125%攻击伤害，减少其5%速度并中毒，每回合额外造成55%攻击伤害，持续3回合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</si>
</sst>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微软雅黑"/>
      <family val="2"/>
      <charset val="134"/>
    </font>
    <font>
      <sz val="9"/>
      <name val="微软雅黑"/>
      <family val="2"/>
      <charset val="134"/>
    </font>
    <font>
      <sz val="12"/>
      <color rgb="FF00B050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left" vertical="top"/>
    </xf>
    <xf numFmtId="0" fontId="0" fillId="0" borderId="0" xfId="0" applyFont="1" applyAlignment="1">
      <alignment horizontal="left" vertical="top"/>
    </xf>
    <xf numFmtId="0" fontId="0" fillId="0" borderId="0" xfId="0" applyFont="1" applyFill="1" applyAlignment="1">
      <alignment horizontal="left" vertical="top"/>
    </xf>
    <xf numFmtId="0" fontId="2" fillId="0" borderId="0" xfId="0" applyFont="1" applyAlignment="1">
      <alignment horizontal="left" vertical="top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59"/>
  <sheetViews>
    <sheetView topLeftCell="N1" workbookViewId="0">
      <selection activeCell="P15" sqref="P15"/>
    </sheetView>
  </sheetViews>
  <sheetFormatPr defaultRowHeight="17.25" x14ac:dyDescent="0.3"/>
  <cols>
    <col min="1" max="1" width="8.77734375" style="2" bestFit="1" customWidth="1"/>
    <col min="2" max="2" width="10.44140625" style="2" bestFit="1" customWidth="1"/>
    <col min="3" max="3" width="10.44140625" style="4" customWidth="1"/>
    <col min="4" max="6" width="10.44140625" style="4" bestFit="1" customWidth="1"/>
    <col min="7" max="7" width="8.6640625" style="4" bestFit="1" customWidth="1"/>
    <col min="8" max="8" width="8.6640625" style="4" customWidth="1"/>
    <col min="9" max="9" width="31.21875" style="4" bestFit="1" customWidth="1"/>
    <col min="10" max="10" width="86.88671875" style="4" bestFit="1" customWidth="1"/>
    <col min="11" max="11" width="9.6640625" style="4" bestFit="1" customWidth="1"/>
    <col min="12" max="12" width="8.21875" style="4" bestFit="1" customWidth="1"/>
    <col min="13" max="13" width="110.44140625" style="4" bestFit="1" customWidth="1"/>
    <col min="14" max="14" width="15.44140625" style="4" bestFit="1" customWidth="1"/>
    <col min="15" max="15" width="8.21875" style="4" bestFit="1" customWidth="1"/>
    <col min="16" max="16" width="112.109375" style="4" bestFit="1" customWidth="1"/>
    <col min="17" max="17" width="11.5546875" style="4" bestFit="1" customWidth="1"/>
    <col min="18" max="18" width="8.21875" style="4" bestFit="1" customWidth="1"/>
    <col min="19" max="19" width="112.109375" style="4" bestFit="1" customWidth="1"/>
    <col min="20" max="20" width="13.5546875" style="4" bestFit="1" customWidth="1"/>
    <col min="21" max="21" width="5.5546875" style="4" bestFit="1" customWidth="1"/>
    <col min="22" max="22" width="162.21875" style="4" bestFit="1" customWidth="1"/>
    <col min="23" max="16384" width="8.88671875" style="2"/>
  </cols>
  <sheetData>
    <row r="1" spans="1:22" x14ac:dyDescent="0.3">
      <c r="A1" s="2" t="s">
        <v>0</v>
      </c>
      <c r="B1" s="2" t="s">
        <v>1</v>
      </c>
      <c r="C1" s="4" t="s">
        <v>45</v>
      </c>
      <c r="D1" s="4" t="s">
        <v>46</v>
      </c>
      <c r="E1" s="4" t="s">
        <v>47</v>
      </c>
      <c r="F1" s="4" t="s">
        <v>48</v>
      </c>
      <c r="G1" s="4" t="s">
        <v>49</v>
      </c>
      <c r="H1" s="4" t="s">
        <v>78</v>
      </c>
      <c r="I1" s="4" t="s">
        <v>55</v>
      </c>
      <c r="J1" s="4" t="s">
        <v>56</v>
      </c>
      <c r="K1" s="4" t="s">
        <v>84</v>
      </c>
      <c r="L1" s="4" t="s">
        <v>61</v>
      </c>
      <c r="M1" s="4" t="s">
        <v>62</v>
      </c>
      <c r="N1" s="4" t="s">
        <v>139</v>
      </c>
      <c r="O1" s="4" t="s">
        <v>63</v>
      </c>
      <c r="P1" s="4" t="s">
        <v>64</v>
      </c>
      <c r="Q1" s="4" t="s">
        <v>140</v>
      </c>
      <c r="R1" s="4" t="s">
        <v>65</v>
      </c>
      <c r="S1" s="4" t="s">
        <v>66</v>
      </c>
      <c r="T1" s="4" t="s">
        <v>141</v>
      </c>
      <c r="U1" s="4" t="s">
        <v>67</v>
      </c>
      <c r="V1" s="4" t="s">
        <v>68</v>
      </c>
    </row>
    <row r="2" spans="1:22" x14ac:dyDescent="0.3">
      <c r="A2" s="2">
        <v>11076</v>
      </c>
      <c r="B2" s="2" t="s">
        <v>2</v>
      </c>
      <c r="C2" s="4">
        <v>7</v>
      </c>
      <c r="D2" s="4">
        <f>VLOOKUP($C2,计算辅助表!$A:$E,2,FALSE)</f>
        <v>2.4900000000000002</v>
      </c>
      <c r="E2" s="4">
        <f>VLOOKUP($C2,计算辅助表!$A:$E,3,FALSE)</f>
        <v>1</v>
      </c>
      <c r="F2" s="4">
        <f>VLOOKUP($C2,计算辅助表!$A:$E,4,FALSE)</f>
        <v>3.5200000000000005</v>
      </c>
      <c r="G2" s="4">
        <f>VLOOKUP($C2,计算辅助表!$A:$E,5,FALSE)</f>
        <v>1.6</v>
      </c>
      <c r="H2" s="4">
        <f>VLOOKUP(C2,计算辅助表!A:H,8,FALSE)</f>
        <v>160</v>
      </c>
      <c r="I2" s="4" t="str">
        <f>VLOOKUP(C2,计算辅助表!A:F,6,FALSE)</f>
        <v>[{"a":"item","t":"2004","n":2000}]</v>
      </c>
      <c r="J2" s="4" t="str">
        <f>VLOOKUP(C2,计算辅助表!A:G,7,FALSE)</f>
        <v>[{"samezhongzu":1,"star":5,"num":4}]</v>
      </c>
      <c r="K2" s="4" t="str">
        <f>VLOOKUP(A2,技能辅助表!A:O,4,FALSE)</f>
        <v>亡灵意志3</v>
      </c>
      <c r="L2" s="4" t="str">
        <f>VLOOKUP(A2,技能辅助表!A:O,5,FALSE)</f>
        <v>"1004"</v>
      </c>
      <c r="M2" s="4" t="str">
        <f>VLOOKUP(A2,技能辅助表!A:O,6,FALSE)</f>
        <v>被动技能：生命增加40%，精准增加20%</v>
      </c>
      <c r="N2" s="4" t="str">
        <f>IF(C2&lt;8,"",VLOOKUP(A2,技能辅助表!A:O,7,FALSE))</f>
        <v/>
      </c>
      <c r="O2" s="4" t="str">
        <f>IF(C2&lt;8,"",VLOOKUP(A2,技能辅助表!A:O,8,FALSE))</f>
        <v/>
      </c>
      <c r="P2" s="4" t="str">
        <f>IF(C2&lt;8,"",VLOOKUP(A2,技能辅助表!A:O,9,FALSE))</f>
        <v/>
      </c>
      <c r="Q2" s="4" t="str">
        <f>IF(C2&lt;9,"",VLOOKUP(A2,技能辅助表!A:O,10,FALSE))</f>
        <v/>
      </c>
      <c r="R2" s="4" t="str">
        <f>IF(C2&lt;9,"",VLOOKUP(A2,技能辅助表!A:O,11,FALSE))</f>
        <v/>
      </c>
      <c r="S2" s="4" t="str">
        <f>IF(C2&lt;9,"",VLOOKUP(A2,技能辅助表!A:O,12,FALSE))</f>
        <v/>
      </c>
      <c r="T2" s="4" t="str">
        <f>IF(C2&lt;10,"",VLOOKUP(A2,技能辅助表!A:O,13,FALSE))</f>
        <v/>
      </c>
      <c r="U2" s="4" t="str">
        <f>IF(C2&lt;10,"",VLOOKUP(A2,技能辅助表!A:O,14,FALSE))</f>
        <v/>
      </c>
      <c r="V2" s="4" t="str">
        <f>IF(C2&lt;10,"",VLOOKUP(A2,技能辅助表!A:O,15,FALSE))</f>
        <v/>
      </c>
    </row>
    <row r="3" spans="1:22" x14ac:dyDescent="0.3">
      <c r="A3" s="2">
        <v>11076</v>
      </c>
      <c r="B3" s="2" t="s">
        <v>2</v>
      </c>
      <c r="C3" s="4">
        <v>8</v>
      </c>
      <c r="D3" s="4">
        <f>VLOOKUP($C3,计算辅助表!$A:$E,2,FALSE)</f>
        <v>2.7800000000000002</v>
      </c>
      <c r="E3" s="4">
        <f>VLOOKUP($C3,计算辅助表!$A:$E,3,FALSE)</f>
        <v>1</v>
      </c>
      <c r="F3" s="4">
        <f>VLOOKUP($C3,计算辅助表!$A:$E,4,FALSE)</f>
        <v>4.84</v>
      </c>
      <c r="G3" s="4">
        <f>VLOOKUP($C3,计算辅助表!$A:$E,5,FALSE)</f>
        <v>1.6</v>
      </c>
      <c r="H3" s="4">
        <f>VLOOKUP(C3,计算辅助表!A:H,8,FALSE)</f>
        <v>180</v>
      </c>
      <c r="I3" s="4" t="str">
        <f>VLOOKUP(C3,计算辅助表!A:F,6,FALSE)</f>
        <v>[{"a":"item","t":"2004","n":3000}]</v>
      </c>
      <c r="J3" s="4" t="str">
        <f>VLOOKUP(C3,计算辅助表!A:G,7,FALSE)</f>
        <v>[{"samezhongzu":1,"star":6,"num":1},{"samezhongzu":1,"star":5,"num":3}]</v>
      </c>
      <c r="K3" s="4" t="str">
        <f>VLOOKUP(A3,技能辅助表!A:O,4,FALSE)</f>
        <v>亡灵意志3</v>
      </c>
      <c r="L3" s="4" t="str">
        <f>VLOOKUP(A3,技能辅助表!A:O,5,FALSE)</f>
        <v>"1004"</v>
      </c>
      <c r="M3" s="4" t="str">
        <f>VLOOKUP(A3,技能辅助表!A:O,6,FALSE)</f>
        <v>被动技能：生命增加40%，精准增加20%</v>
      </c>
      <c r="N3" s="4" t="str">
        <f>IF(C3&lt;8,"",VLOOKUP(A3,技能辅助表!A:O,7,FALSE))</f>
        <v>生命仪式3</v>
      </c>
      <c r="O3" s="4" t="str">
        <f>IF(C3&lt;8,"",VLOOKUP(A3,技能辅助表!A:O,8,FALSE))</f>
        <v>"1005"</v>
      </c>
      <c r="P3" s="4" t="str">
        <f>IF(C3&lt;8,"",VLOOKUP(A3,技能辅助表!A:O,9,FALSE))</f>
        <v>被动技能：敌方英雄触发格挡，使自己恢复75%攻击等量生命</v>
      </c>
      <c r="Q3" s="4" t="str">
        <f>IF(C3&lt;9,"",VLOOKUP(A3,技能辅助表!A:O,10,FALSE))</f>
        <v/>
      </c>
      <c r="R3" s="4" t="str">
        <f>IF(C3&lt;9,"",VLOOKUP(A3,技能辅助表!A:O,11,FALSE))</f>
        <v/>
      </c>
      <c r="S3" s="4" t="str">
        <f>IF(C3&lt;9,"",VLOOKUP(A3,技能辅助表!A:O,12,FALSE))</f>
        <v/>
      </c>
      <c r="T3" s="4" t="str">
        <f>IF(C3&lt;10,"",VLOOKUP(A3,技能辅助表!A:O,13,FALSE))</f>
        <v/>
      </c>
      <c r="U3" s="4" t="str">
        <f>IF(C3&lt;10,"",VLOOKUP(A3,技能辅助表!A:O,14,FALSE))</f>
        <v/>
      </c>
      <c r="V3" s="4" t="str">
        <f>IF(C3&lt;10,"",VLOOKUP(A3,技能辅助表!A:O,15,FALSE))</f>
        <v/>
      </c>
    </row>
    <row r="4" spans="1:22" x14ac:dyDescent="0.3">
      <c r="A4" s="2">
        <v>11076</v>
      </c>
      <c r="B4" s="2" t="s">
        <v>2</v>
      </c>
      <c r="C4" s="4">
        <v>9</v>
      </c>
      <c r="D4" s="4">
        <f>VLOOKUP($C4,计算辅助表!$A:$E,2,FALSE)</f>
        <v>3.0700000000000003</v>
      </c>
      <c r="E4" s="4">
        <f>VLOOKUP($C4,计算辅助表!$A:$E,3,FALSE)</f>
        <v>1</v>
      </c>
      <c r="F4" s="4">
        <f>VLOOKUP($C4,计算辅助表!$A:$E,4,FALSE)</f>
        <v>6.16</v>
      </c>
      <c r="G4" s="4">
        <f>VLOOKUP($C4,计算辅助表!$A:$E,5,FALSE)</f>
        <v>1.6</v>
      </c>
      <c r="H4" s="4">
        <f>VLOOKUP(C4,计算辅助表!A:H,8,FALSE)</f>
        <v>200</v>
      </c>
      <c r="I4" s="4" t="str">
        <f>VLOOKUP(C4,计算辅助表!A:F,6,FALSE)</f>
        <v>[{"a":"item","t":"2004","n":4000}]</v>
      </c>
      <c r="J4" s="4" t="str">
        <f>VLOOKUP(C4,计算辅助表!A:G,7,FALSE)</f>
        <v>[{"sxhero":1,"num":1},{"samezhongzu":1,"star":6,"num":1},{"samezhongzu":1,"star":5,"num":2}]</v>
      </c>
      <c r="K4" s="4" t="str">
        <f>VLOOKUP(A4,技能辅助表!A:O,4,FALSE)</f>
        <v>亡灵意志3</v>
      </c>
      <c r="L4" s="4" t="str">
        <f>VLOOKUP(A4,技能辅助表!A:O,5,FALSE)</f>
        <v>"1004"</v>
      </c>
      <c r="M4" s="4" t="str">
        <f>VLOOKUP(A4,技能辅助表!A:O,6,FALSE)</f>
        <v>被动技能：生命增加40%，精准增加20%</v>
      </c>
      <c r="N4" s="4" t="str">
        <f>IF(C4&lt;8,"",VLOOKUP(A4,技能辅助表!A:O,7,FALSE))</f>
        <v>生命仪式3</v>
      </c>
      <c r="O4" s="4" t="str">
        <f>IF(C4&lt;8,"",VLOOKUP(A4,技能辅助表!A:O,8,FALSE))</f>
        <v>"1005"</v>
      </c>
      <c r="P4" s="4" t="str">
        <f>IF(C4&lt;8,"",VLOOKUP(A4,技能辅助表!A:O,9,FALSE))</f>
        <v>被动技能：敌方英雄触发格挡，使自己恢复75%攻击等量生命</v>
      </c>
      <c r="Q4" s="4" t="str">
        <f>IF(C4&lt;9,"",VLOOKUP(A4,技能辅助表!A:O,10,FALSE))</f>
        <v>精诚之心3</v>
      </c>
      <c r="R4" s="4" t="str">
        <f>IF(C4&lt;9,"",VLOOKUP(A4,技能辅助表!A:O,11,FALSE))</f>
        <v>"1007"</v>
      </c>
      <c r="S4" s="4" t="str">
        <f>IF(C4&lt;9,"",VLOOKUP(A4,技能辅助表!A:O,12,FALSE))</f>
        <v>被动技能：每次普攻恢复自己112%攻击等量生命</v>
      </c>
      <c r="T4" s="4" t="str">
        <f>IF(C4&lt;10,"",VLOOKUP(A4,技能辅助表!A:O,13,FALSE))</f>
        <v/>
      </c>
      <c r="U4" s="4" t="str">
        <f>IF(C4&lt;10,"",VLOOKUP(A4,技能辅助表!A:O,14,FALSE))</f>
        <v/>
      </c>
      <c r="V4" s="4" t="str">
        <f>IF(C4&lt;10,"",VLOOKUP(A4,技能辅助表!A:O,15,FALSE))</f>
        <v/>
      </c>
    </row>
    <row r="5" spans="1:22" x14ac:dyDescent="0.3">
      <c r="A5" s="2">
        <v>11076</v>
      </c>
      <c r="B5" s="2" t="s">
        <v>2</v>
      </c>
      <c r="C5" s="4">
        <v>10</v>
      </c>
      <c r="D5" s="4">
        <f>VLOOKUP($C5,计算辅助表!$A:$E,2,FALSE)</f>
        <v>3.5100000000000002</v>
      </c>
      <c r="E5" s="4">
        <f>VLOOKUP($C5,计算辅助表!$A:$E,3,FALSE)</f>
        <v>1</v>
      </c>
      <c r="F5" s="4">
        <f>VLOOKUP($C5,计算辅助表!$A:$E,4,FALSE)</f>
        <v>8.14</v>
      </c>
      <c r="G5" s="4">
        <f>VLOOKUP($C5,计算辅助表!$A:$E,5,FALSE)</f>
        <v>1.6</v>
      </c>
      <c r="H5" s="4">
        <f>VLOOKUP(C5,计算辅助表!A:H,8,FALSE)</f>
        <v>250</v>
      </c>
      <c r="I5" s="4" t="str">
        <f>VLOOKUP(C5,计算辅助表!A:F,6,FALSE)</f>
        <v>[{"a":"item","t":"2004","n":10000}]</v>
      </c>
      <c r="J5" s="4" t="str">
        <f>VLOOKUP(C5,计算辅助表!A:G,7,FALSE)</f>
        <v>[{"sxhero":1,"num":2},{"samezhongzu":1,"star":6,"num":1},{"star":9,"num":1}]</v>
      </c>
      <c r="K5" s="4" t="str">
        <f>VLOOKUP(A5,技能辅助表!A:O,4,FALSE)</f>
        <v>亡灵意志3</v>
      </c>
      <c r="L5" s="4" t="str">
        <f>VLOOKUP(A5,技能辅助表!A:O,5,FALSE)</f>
        <v>"1004"</v>
      </c>
      <c r="M5" s="4" t="str">
        <f>VLOOKUP(A5,技能辅助表!A:O,6,FALSE)</f>
        <v>被动技能：生命增加40%，精准增加20%</v>
      </c>
      <c r="N5" s="4" t="str">
        <f>IF(C5&lt;8,"",VLOOKUP(A5,技能辅助表!A:O,7,FALSE))</f>
        <v>生命仪式3</v>
      </c>
      <c r="O5" s="4" t="str">
        <f>IF(C5&lt;8,"",VLOOKUP(A5,技能辅助表!A:O,8,FALSE))</f>
        <v>"1005"</v>
      </c>
      <c r="P5" s="4" t="str">
        <f>IF(C5&lt;8,"",VLOOKUP(A5,技能辅助表!A:O,9,FALSE))</f>
        <v>被动技能：敌方英雄触发格挡，使自己恢复75%攻击等量生命</v>
      </c>
      <c r="Q5" s="4" t="str">
        <f>IF(C5&lt;9,"",VLOOKUP(A5,技能辅助表!A:O,10,FALSE))</f>
        <v>精诚之心3</v>
      </c>
      <c r="R5" s="4" t="str">
        <f>IF(C5&lt;9,"",VLOOKUP(A5,技能辅助表!A:O,11,FALSE))</f>
        <v>"1007"</v>
      </c>
      <c r="S5" s="4" t="str">
        <f>IF(C5&lt;9,"",VLOOKUP(A5,技能辅助表!A:O,12,FALSE))</f>
        <v>被动技能：每次普攻恢复自己112%攻击等量生命</v>
      </c>
      <c r="T5" s="4" t="str">
        <f>IF(C5&lt;10,"",VLOOKUP(A5,技能辅助表!A:O,13,FALSE))</f>
        <v>生命虹吸3</v>
      </c>
      <c r="U5" s="4">
        <f>IF(C5&lt;10,"",VLOOKUP(A5,技能辅助表!A:O,14,FALSE))</f>
        <v>2004</v>
      </c>
      <c r="V5" s="4" t="str">
        <f>IF(C5&lt;10,"",VLOOKUP(A5,技能辅助表!A:O,15,FALSE))</f>
        <v>主动技能：对后排敌人造成214%攻击伤害并有38%几率冰冻2回合，恢复自己600%攻击等量生命</v>
      </c>
    </row>
    <row r="6" spans="1:22" x14ac:dyDescent="0.3">
      <c r="A6" s="2">
        <v>11086</v>
      </c>
      <c r="B6" s="2" t="s">
        <v>3</v>
      </c>
      <c r="C6" s="4">
        <v>7</v>
      </c>
      <c r="D6" s="4">
        <f>VLOOKUP($C6,计算辅助表!$A:$E,2,FALSE)</f>
        <v>2.4900000000000002</v>
      </c>
      <c r="E6" s="4">
        <f>VLOOKUP($C6,计算辅助表!$A:$E,3,FALSE)</f>
        <v>1</v>
      </c>
      <c r="F6" s="4">
        <f>VLOOKUP($C6,计算辅助表!$A:$E,4,FALSE)</f>
        <v>3.5200000000000005</v>
      </c>
      <c r="G6" s="4">
        <f>VLOOKUP($C6,计算辅助表!$A:$E,5,FALSE)</f>
        <v>1.6</v>
      </c>
      <c r="H6" s="4">
        <f>VLOOKUP(C6,计算辅助表!A:H,8,FALSE)</f>
        <v>160</v>
      </c>
      <c r="I6" s="4" t="str">
        <f>VLOOKUP(C6,计算辅助表!A:F,6,FALSE)</f>
        <v>[{"a":"item","t":"2004","n":2000}]</v>
      </c>
      <c r="J6" s="4" t="str">
        <f>VLOOKUP(C6,计算辅助表!A:G,7,FALSE)</f>
        <v>[{"samezhongzu":1,"star":5,"num":4}]</v>
      </c>
      <c r="K6" s="4" t="str">
        <f>VLOOKUP(A6,技能辅助表!A:O,4,FALSE)</f>
        <v>亡灵意志3</v>
      </c>
      <c r="L6" s="4" t="str">
        <f>VLOOKUP(A6,技能辅助表!A:O,5,FALSE)</f>
        <v>"1004"</v>
      </c>
      <c r="M6" s="4" t="str">
        <f>VLOOKUP(A6,技能辅助表!A:O,6,FALSE)</f>
        <v>被动技能：生命增加40%，破甲增加36%</v>
      </c>
      <c r="N6" s="4" t="str">
        <f>IF(C6&lt;8,"",VLOOKUP(A6,技能辅助表!A:O,7,FALSE))</f>
        <v/>
      </c>
      <c r="O6" s="4" t="str">
        <f>IF(C6&lt;8,"",VLOOKUP(A6,技能辅助表!A:O,8,FALSE))</f>
        <v/>
      </c>
      <c r="P6" s="4" t="str">
        <f>IF(C6&lt;8,"",VLOOKUP(A6,技能辅助表!A:O,9,FALSE))</f>
        <v/>
      </c>
      <c r="Q6" s="4" t="str">
        <f>IF(C6&lt;9,"",VLOOKUP(A6,技能辅助表!A:O,10,FALSE))</f>
        <v/>
      </c>
      <c r="R6" s="4" t="str">
        <f>IF(C6&lt;9,"",VLOOKUP(A6,技能辅助表!A:O,11,FALSE))</f>
        <v/>
      </c>
      <c r="S6" s="4" t="str">
        <f>IF(C6&lt;9,"",VLOOKUP(A6,技能辅助表!A:O,12,FALSE))</f>
        <v/>
      </c>
      <c r="T6" s="4" t="str">
        <f>IF(C6&lt;10,"",VLOOKUP(A6,技能辅助表!A:O,13,FALSE))</f>
        <v/>
      </c>
      <c r="U6" s="4" t="str">
        <f>IF(C6&lt;10,"",VLOOKUP(A6,技能辅助表!A:O,14,FALSE))</f>
        <v/>
      </c>
      <c r="V6" s="4" t="str">
        <f>IF(C6&lt;10,"",VLOOKUP(A6,技能辅助表!A:O,15,FALSE))</f>
        <v/>
      </c>
    </row>
    <row r="7" spans="1:22" x14ac:dyDescent="0.3">
      <c r="A7" s="2">
        <v>11086</v>
      </c>
      <c r="B7" s="2" t="s">
        <v>3</v>
      </c>
      <c r="C7" s="4">
        <v>8</v>
      </c>
      <c r="D7" s="4">
        <f>VLOOKUP($C7,计算辅助表!$A:$E,2,FALSE)</f>
        <v>2.7800000000000002</v>
      </c>
      <c r="E7" s="4">
        <f>VLOOKUP($C7,计算辅助表!$A:$E,3,FALSE)</f>
        <v>1</v>
      </c>
      <c r="F7" s="4">
        <f>VLOOKUP($C7,计算辅助表!$A:$E,4,FALSE)</f>
        <v>4.84</v>
      </c>
      <c r="G7" s="4">
        <f>VLOOKUP($C7,计算辅助表!$A:$E,5,FALSE)</f>
        <v>1.6</v>
      </c>
      <c r="H7" s="4">
        <f>VLOOKUP(C7,计算辅助表!A:H,8,FALSE)</f>
        <v>180</v>
      </c>
      <c r="I7" s="4" t="str">
        <f>VLOOKUP(C7,计算辅助表!A:F,6,FALSE)</f>
        <v>[{"a":"item","t":"2004","n":3000}]</v>
      </c>
      <c r="J7" s="4" t="str">
        <f>VLOOKUP(C7,计算辅助表!A:G,7,FALSE)</f>
        <v>[{"samezhongzu":1,"star":6,"num":1},{"samezhongzu":1,"star":5,"num":3}]</v>
      </c>
      <c r="K7" s="4" t="str">
        <f>VLOOKUP(A7,技能辅助表!A:O,4,FALSE)</f>
        <v>亡灵意志3</v>
      </c>
      <c r="L7" s="4" t="str">
        <f>VLOOKUP(A7,技能辅助表!A:O,5,FALSE)</f>
        <v>"1004"</v>
      </c>
      <c r="M7" s="4" t="str">
        <f>VLOOKUP(A7,技能辅助表!A:O,6,FALSE)</f>
        <v>被动技能：生命增加40%，破甲增加36%</v>
      </c>
      <c r="N7" s="4" t="str">
        <f>IF(C7&lt;8,"",VLOOKUP(A7,技能辅助表!A:O,7,FALSE))</f>
        <v>死亡威胁3</v>
      </c>
      <c r="O7" s="4" t="str">
        <f>IF(C7&lt;8,"",VLOOKUP(A7,技能辅助表!A:O,8,FALSE))</f>
        <v>"1005"</v>
      </c>
      <c r="P7" s="4" t="str">
        <f>IF(C7&lt;8,"",VLOOKUP(A7,技能辅助表!A:O,9,FALSE))</f>
        <v>被动技能：每次普攻增加自己168%破甲和14%暴击</v>
      </c>
      <c r="Q7" s="4" t="str">
        <f>IF(C7&lt;9,"",VLOOKUP(A7,技能辅助表!A:O,10,FALSE))</f>
        <v/>
      </c>
      <c r="R7" s="4" t="str">
        <f>IF(C7&lt;9,"",VLOOKUP(A7,技能辅助表!A:O,11,FALSE))</f>
        <v/>
      </c>
      <c r="S7" s="4" t="str">
        <f>IF(C7&lt;9,"",VLOOKUP(A7,技能辅助表!A:O,12,FALSE))</f>
        <v/>
      </c>
      <c r="T7" s="4" t="str">
        <f>IF(C7&lt;10,"",VLOOKUP(A7,技能辅助表!A:O,13,FALSE))</f>
        <v/>
      </c>
      <c r="U7" s="4" t="str">
        <f>IF(C7&lt;10,"",VLOOKUP(A7,技能辅助表!A:O,14,FALSE))</f>
        <v/>
      </c>
      <c r="V7" s="4" t="str">
        <f>IF(C7&lt;10,"",VLOOKUP(A7,技能辅助表!A:O,15,FALSE))</f>
        <v/>
      </c>
    </row>
    <row r="8" spans="1:22" x14ac:dyDescent="0.3">
      <c r="A8" s="2">
        <v>11086</v>
      </c>
      <c r="B8" s="2" t="s">
        <v>3</v>
      </c>
      <c r="C8" s="4">
        <v>9</v>
      </c>
      <c r="D8" s="4">
        <f>VLOOKUP($C8,计算辅助表!$A:$E,2,FALSE)</f>
        <v>3.0700000000000003</v>
      </c>
      <c r="E8" s="4">
        <f>VLOOKUP($C8,计算辅助表!$A:$E,3,FALSE)</f>
        <v>1</v>
      </c>
      <c r="F8" s="4">
        <f>VLOOKUP($C8,计算辅助表!$A:$E,4,FALSE)</f>
        <v>6.16</v>
      </c>
      <c r="G8" s="4">
        <f>VLOOKUP($C8,计算辅助表!$A:$E,5,FALSE)</f>
        <v>1.6</v>
      </c>
      <c r="H8" s="4">
        <f>VLOOKUP(C8,计算辅助表!A:H,8,FALSE)</f>
        <v>200</v>
      </c>
      <c r="I8" s="4" t="str">
        <f>VLOOKUP(C8,计算辅助表!A:F,6,FALSE)</f>
        <v>[{"a":"item","t":"2004","n":4000}]</v>
      </c>
      <c r="J8" s="4" t="str">
        <f>VLOOKUP(C8,计算辅助表!A:G,7,FALSE)</f>
        <v>[{"sxhero":1,"num":1},{"samezhongzu":1,"star":6,"num":1},{"samezhongzu":1,"star":5,"num":2}]</v>
      </c>
      <c r="K8" s="4" t="str">
        <f>VLOOKUP(A8,技能辅助表!A:O,4,FALSE)</f>
        <v>亡灵意志3</v>
      </c>
      <c r="L8" s="4" t="str">
        <f>VLOOKUP(A8,技能辅助表!A:O,5,FALSE)</f>
        <v>"1004"</v>
      </c>
      <c r="M8" s="4" t="str">
        <f>VLOOKUP(A8,技能辅助表!A:O,6,FALSE)</f>
        <v>被动技能：生命增加40%，破甲增加36%</v>
      </c>
      <c r="N8" s="4" t="str">
        <f>IF(C8&lt;8,"",VLOOKUP(A8,技能辅助表!A:O,7,FALSE))</f>
        <v>死亡威胁3</v>
      </c>
      <c r="O8" s="4" t="str">
        <f>IF(C8&lt;8,"",VLOOKUP(A8,技能辅助表!A:O,8,FALSE))</f>
        <v>"1005"</v>
      </c>
      <c r="P8" s="4" t="str">
        <f>IF(C8&lt;8,"",VLOOKUP(A8,技能辅助表!A:O,9,FALSE))</f>
        <v>被动技能：每次普攻增加自己168%破甲和14%暴击</v>
      </c>
      <c r="Q8" s="4" t="str">
        <f>IF(C8&lt;9,"",VLOOKUP(A8,技能辅助表!A:O,10,FALSE))</f>
        <v>血腥护甲3</v>
      </c>
      <c r="R8" s="4" t="str">
        <f>IF(C8&lt;9,"",VLOOKUP(A8,技能辅助表!A:O,11,FALSE))</f>
        <v>"1007"</v>
      </c>
      <c r="S8" s="4" t="str">
        <f>IF(C8&lt;9,"",VLOOKUP(A8,技能辅助表!A:O,12,FALSE))</f>
        <v>被动技能：自身生命低于50%，提升自己攻击100%，持续3回合（只触发一次）</v>
      </c>
      <c r="T8" s="4" t="str">
        <f>IF(C8&lt;10,"",VLOOKUP(A8,技能辅助表!A:O,13,FALSE))</f>
        <v/>
      </c>
      <c r="U8" s="4" t="str">
        <f>IF(C8&lt;10,"",VLOOKUP(A8,技能辅助表!A:O,14,FALSE))</f>
        <v/>
      </c>
      <c r="V8" s="4" t="str">
        <f>IF(C8&lt;10,"",VLOOKUP(A8,技能辅助表!A:O,15,FALSE))</f>
        <v/>
      </c>
    </row>
    <row r="9" spans="1:22" x14ac:dyDescent="0.3">
      <c r="A9" s="2">
        <v>11086</v>
      </c>
      <c r="B9" s="2" t="s">
        <v>3</v>
      </c>
      <c r="C9" s="4">
        <v>10</v>
      </c>
      <c r="D9" s="4">
        <f>VLOOKUP($C9,计算辅助表!$A:$E,2,FALSE)</f>
        <v>3.5100000000000002</v>
      </c>
      <c r="E9" s="4">
        <f>VLOOKUP($C9,计算辅助表!$A:$E,3,FALSE)</f>
        <v>1</v>
      </c>
      <c r="F9" s="4">
        <f>VLOOKUP($C9,计算辅助表!$A:$E,4,FALSE)</f>
        <v>8.14</v>
      </c>
      <c r="G9" s="4">
        <f>VLOOKUP($C9,计算辅助表!$A:$E,5,FALSE)</f>
        <v>1.6</v>
      </c>
      <c r="H9" s="4">
        <f>VLOOKUP(C9,计算辅助表!A:H,8,FALSE)</f>
        <v>250</v>
      </c>
      <c r="I9" s="4" t="str">
        <f>VLOOKUP(C9,计算辅助表!A:F,6,FALSE)</f>
        <v>[{"a":"item","t":"2004","n":10000}]</v>
      </c>
      <c r="J9" s="4" t="str">
        <f>VLOOKUP(C9,计算辅助表!A:G,7,FALSE)</f>
        <v>[{"sxhero":1,"num":2},{"samezhongzu":1,"star":6,"num":1},{"star":9,"num":1}]</v>
      </c>
      <c r="K9" s="4" t="str">
        <f>VLOOKUP(A9,技能辅助表!A:O,4,FALSE)</f>
        <v>亡灵意志3</v>
      </c>
      <c r="L9" s="4" t="str">
        <f>VLOOKUP(A9,技能辅助表!A:O,5,FALSE)</f>
        <v>"1004"</v>
      </c>
      <c r="M9" s="4" t="str">
        <f>VLOOKUP(A9,技能辅助表!A:O,6,FALSE)</f>
        <v>被动技能：生命增加40%，破甲增加36%</v>
      </c>
      <c r="N9" s="4" t="str">
        <f>IF(C9&lt;8,"",VLOOKUP(A9,技能辅助表!A:O,7,FALSE))</f>
        <v>死亡威胁3</v>
      </c>
      <c r="O9" s="4" t="str">
        <f>IF(C9&lt;8,"",VLOOKUP(A9,技能辅助表!A:O,8,FALSE))</f>
        <v>"1005"</v>
      </c>
      <c r="P9" s="4" t="str">
        <f>IF(C9&lt;8,"",VLOOKUP(A9,技能辅助表!A:O,9,FALSE))</f>
        <v>被动技能：每次普攻增加自己168%破甲和14%暴击</v>
      </c>
      <c r="Q9" s="4" t="str">
        <f>IF(C9&lt;9,"",VLOOKUP(A9,技能辅助表!A:O,10,FALSE))</f>
        <v>血腥护甲3</v>
      </c>
      <c r="R9" s="4" t="str">
        <f>IF(C9&lt;9,"",VLOOKUP(A9,技能辅助表!A:O,11,FALSE))</f>
        <v>"1007"</v>
      </c>
      <c r="S9" s="4" t="str">
        <f>IF(C9&lt;9,"",VLOOKUP(A9,技能辅助表!A:O,12,FALSE))</f>
        <v>被动技能：自身生命低于50%，提升自己攻击100%，持续3回合（只触发一次）</v>
      </c>
      <c r="T9" s="4" t="str">
        <f>IF(C9&lt;10,"",VLOOKUP(A9,技能辅助表!A:O,13,FALSE))</f>
        <v>幽冥打击3</v>
      </c>
      <c r="U9" s="4">
        <f>IF(C9&lt;10,"",VLOOKUP(A9,技能辅助表!A:O,14,FALSE))</f>
        <v>2004</v>
      </c>
      <c r="V9" s="4" t="str">
        <f>IF(C9&lt;10,"",VLOOKUP(A9,技能辅助表!A:O,15,FALSE))</f>
        <v>主动技能：对血量最少的敌人造成260%攻击伤害，降低其30%攻击2回合并有75%的几率造成520%攻击额外伤害</v>
      </c>
    </row>
    <row r="10" spans="1:22" x14ac:dyDescent="0.3">
      <c r="A10" s="2">
        <v>12026</v>
      </c>
      <c r="B10" s="2" t="s">
        <v>4</v>
      </c>
      <c r="C10" s="4">
        <v>7</v>
      </c>
      <c r="D10" s="4">
        <f>VLOOKUP($C10,计算辅助表!$A:$E,2,FALSE)</f>
        <v>2.4900000000000002</v>
      </c>
      <c r="E10" s="4">
        <f>VLOOKUP($C10,计算辅助表!$A:$E,3,FALSE)</f>
        <v>1</v>
      </c>
      <c r="F10" s="4">
        <f>VLOOKUP($C10,计算辅助表!$A:$E,4,FALSE)</f>
        <v>3.5200000000000005</v>
      </c>
      <c r="G10" s="4">
        <f>VLOOKUP($C10,计算辅助表!$A:$E,5,FALSE)</f>
        <v>1.6</v>
      </c>
      <c r="H10" s="4">
        <f>VLOOKUP(C10,计算辅助表!A:H,8,FALSE)</f>
        <v>160</v>
      </c>
      <c r="I10" s="4" t="str">
        <f>VLOOKUP(C10,计算辅助表!A:F,6,FALSE)</f>
        <v>[{"a":"item","t":"2004","n":2000}]</v>
      </c>
      <c r="J10" s="4" t="str">
        <f>VLOOKUP(C10,计算辅助表!A:G,7,FALSE)</f>
        <v>[{"samezhongzu":1,"star":5,"num":4}]</v>
      </c>
      <c r="K10" s="4" t="str">
        <f>VLOOKUP(A10,技能辅助表!A:O,4,FALSE)</f>
        <v>点燃3</v>
      </c>
      <c r="L10" s="4" t="str">
        <f>VLOOKUP(A10,技能辅助表!A:O,5,FALSE)</f>
        <v>"1004"</v>
      </c>
      <c r="M10" s="4" t="str">
        <f>VLOOKUP(A10,技能辅助表!A:O,6,FALSE)</f>
        <v>被动技能：普攻有100%几率使目标燃烧，每回合造成25%攻击伤害，直至敌方英雄死亡</v>
      </c>
      <c r="N10" s="4" t="str">
        <f>IF(C10&lt;8,"",VLOOKUP(A10,技能辅助表!A:O,7,FALSE))</f>
        <v/>
      </c>
      <c r="O10" s="4" t="str">
        <f>IF(C10&lt;8,"",VLOOKUP(A10,技能辅助表!A:O,8,FALSE))</f>
        <v/>
      </c>
      <c r="P10" s="4" t="str">
        <f>IF(C10&lt;8,"",VLOOKUP(A10,技能辅助表!A:O,9,FALSE))</f>
        <v/>
      </c>
      <c r="Q10" s="4" t="str">
        <f>IF(C10&lt;9,"",VLOOKUP(A10,技能辅助表!A:O,10,FALSE))</f>
        <v/>
      </c>
      <c r="R10" s="4" t="str">
        <f>IF(C10&lt;9,"",VLOOKUP(A10,技能辅助表!A:O,11,FALSE))</f>
        <v/>
      </c>
      <c r="S10" s="4" t="str">
        <f>IF(C10&lt;9,"",VLOOKUP(A10,技能辅助表!A:O,12,FALSE))</f>
        <v/>
      </c>
      <c r="T10" s="4" t="str">
        <f>IF(C10&lt;10,"",VLOOKUP(A10,技能辅助表!A:O,13,FALSE))</f>
        <v/>
      </c>
      <c r="U10" s="4" t="str">
        <f>IF(C10&lt;10,"",VLOOKUP(A10,技能辅助表!A:O,14,FALSE))</f>
        <v/>
      </c>
      <c r="V10" s="4" t="str">
        <f>IF(C10&lt;10,"",VLOOKUP(A10,技能辅助表!A:O,15,FALSE))</f>
        <v/>
      </c>
    </row>
    <row r="11" spans="1:22" x14ac:dyDescent="0.3">
      <c r="A11" s="2">
        <v>12026</v>
      </c>
      <c r="B11" s="2" t="s">
        <v>4</v>
      </c>
      <c r="C11" s="4">
        <v>8</v>
      </c>
      <c r="D11" s="4">
        <f>VLOOKUP($C11,计算辅助表!$A:$E,2,FALSE)</f>
        <v>2.7800000000000002</v>
      </c>
      <c r="E11" s="4">
        <f>VLOOKUP($C11,计算辅助表!$A:$E,3,FALSE)</f>
        <v>1</v>
      </c>
      <c r="F11" s="4">
        <f>VLOOKUP($C11,计算辅助表!$A:$E,4,FALSE)</f>
        <v>4.84</v>
      </c>
      <c r="G11" s="4">
        <f>VLOOKUP($C11,计算辅助表!$A:$E,5,FALSE)</f>
        <v>1.6</v>
      </c>
      <c r="H11" s="4">
        <f>VLOOKUP(C11,计算辅助表!A:H,8,FALSE)</f>
        <v>180</v>
      </c>
      <c r="I11" s="4" t="str">
        <f>VLOOKUP(C11,计算辅助表!A:F,6,FALSE)</f>
        <v>[{"a":"item","t":"2004","n":3000}]</v>
      </c>
      <c r="J11" s="4" t="str">
        <f>VLOOKUP(C11,计算辅助表!A:G,7,FALSE)</f>
        <v>[{"samezhongzu":1,"star":6,"num":1},{"samezhongzu":1,"star":5,"num":3}]</v>
      </c>
      <c r="K11" s="4" t="str">
        <f>VLOOKUP(A11,技能辅助表!A:O,4,FALSE)</f>
        <v>点燃3</v>
      </c>
      <c r="L11" s="4" t="str">
        <f>VLOOKUP(A11,技能辅助表!A:O,5,FALSE)</f>
        <v>"1004"</v>
      </c>
      <c r="M11" s="4" t="str">
        <f>VLOOKUP(A11,技能辅助表!A:O,6,FALSE)</f>
        <v>被动技能：普攻有100%几率使目标燃烧，每回合造成25%攻击伤害，直至敌方英雄死亡</v>
      </c>
      <c r="N11" s="4" t="str">
        <f>IF(C11&lt;8,"",VLOOKUP(A11,技能辅助表!A:O,7,FALSE))</f>
        <v>冥火斗篷3</v>
      </c>
      <c r="O11" s="4" t="str">
        <f>IF(C11&lt;8,"",VLOOKUP(A11,技能辅助表!A:O,8,FALSE))</f>
        <v>"1005"</v>
      </c>
      <c r="P11" s="4" t="str">
        <f>IF(C11&lt;8,"",VLOOKUP(A11,技能辅助表!A:O,9,FALSE))</f>
        <v>被动技能：受到攻击时100%几率使目标燃烧，每回合造成20%攻击伤害，直至敌方英雄死亡</v>
      </c>
      <c r="Q11" s="4" t="str">
        <f>IF(C11&lt;9,"",VLOOKUP(A11,技能辅助表!A:O,10,FALSE))</f>
        <v/>
      </c>
      <c r="R11" s="4" t="str">
        <f>IF(C11&lt;9,"",VLOOKUP(A11,技能辅助表!A:O,11,FALSE))</f>
        <v/>
      </c>
      <c r="S11" s="4" t="str">
        <f>IF(C11&lt;9,"",VLOOKUP(A11,技能辅助表!A:O,12,FALSE))</f>
        <v/>
      </c>
      <c r="T11" s="4" t="str">
        <f>IF(C11&lt;10,"",VLOOKUP(A11,技能辅助表!A:O,13,FALSE))</f>
        <v/>
      </c>
      <c r="U11" s="4" t="str">
        <f>IF(C11&lt;10,"",VLOOKUP(A11,技能辅助表!A:O,14,FALSE))</f>
        <v/>
      </c>
      <c r="V11" s="4" t="str">
        <f>IF(C11&lt;10,"",VLOOKUP(A11,技能辅助表!A:O,15,FALSE))</f>
        <v/>
      </c>
    </row>
    <row r="12" spans="1:22" x14ac:dyDescent="0.3">
      <c r="A12" s="2">
        <v>12026</v>
      </c>
      <c r="B12" s="2" t="s">
        <v>4</v>
      </c>
      <c r="C12" s="4">
        <v>9</v>
      </c>
      <c r="D12" s="4">
        <f>VLOOKUP($C12,计算辅助表!$A:$E,2,FALSE)</f>
        <v>3.0700000000000003</v>
      </c>
      <c r="E12" s="4">
        <f>VLOOKUP($C12,计算辅助表!$A:$E,3,FALSE)</f>
        <v>1</v>
      </c>
      <c r="F12" s="4">
        <f>VLOOKUP($C12,计算辅助表!$A:$E,4,FALSE)</f>
        <v>6.16</v>
      </c>
      <c r="G12" s="4">
        <f>VLOOKUP($C12,计算辅助表!$A:$E,5,FALSE)</f>
        <v>1.6</v>
      </c>
      <c r="H12" s="4">
        <f>VLOOKUP(C12,计算辅助表!A:H,8,FALSE)</f>
        <v>200</v>
      </c>
      <c r="I12" s="4" t="str">
        <f>VLOOKUP(C12,计算辅助表!A:F,6,FALSE)</f>
        <v>[{"a":"item","t":"2004","n":4000}]</v>
      </c>
      <c r="J12" s="4" t="str">
        <f>VLOOKUP(C12,计算辅助表!A:G,7,FALSE)</f>
        <v>[{"sxhero":1,"num":1},{"samezhongzu":1,"star":6,"num":1},{"samezhongzu":1,"star":5,"num":2}]</v>
      </c>
      <c r="K12" s="4" t="str">
        <f>VLOOKUP(A12,技能辅助表!A:O,4,FALSE)</f>
        <v>点燃3</v>
      </c>
      <c r="L12" s="4" t="str">
        <f>VLOOKUP(A12,技能辅助表!A:O,5,FALSE)</f>
        <v>"1004"</v>
      </c>
      <c r="M12" s="4" t="str">
        <f>VLOOKUP(A12,技能辅助表!A:O,6,FALSE)</f>
        <v>被动技能：普攻有100%几率使目标燃烧，每回合造成25%攻击伤害，直至敌方英雄死亡</v>
      </c>
      <c r="N12" s="4" t="str">
        <f>IF(C12&lt;8,"",VLOOKUP(A12,技能辅助表!A:O,7,FALSE))</f>
        <v>冥火斗篷3</v>
      </c>
      <c r="O12" s="4" t="str">
        <f>IF(C12&lt;8,"",VLOOKUP(A12,技能辅助表!A:O,8,FALSE))</f>
        <v>"1005"</v>
      </c>
      <c r="P12" s="4" t="str">
        <f>IF(C12&lt;8,"",VLOOKUP(A12,技能辅助表!A:O,9,FALSE))</f>
        <v>被动技能：受到攻击时100%几率使目标燃烧，每回合造成20%攻击伤害，直至敌方英雄死亡</v>
      </c>
      <c r="Q12" s="4" t="str">
        <f>IF(C12&lt;9,"",VLOOKUP(A12,技能辅助表!A:O,10,FALSE))</f>
        <v>无烬火焰3</v>
      </c>
      <c r="R12" s="4" t="str">
        <f>IF(C12&lt;9,"",VLOOKUP(A12,技能辅助表!A:O,11,FALSE))</f>
        <v>"1007"</v>
      </c>
      <c r="S12" s="4" t="str">
        <f>IF(C12&lt;9,"",VLOOKUP(A12,技能辅助表!A:O,12,FALSE))</f>
        <v>被动技能：英雄死亡可使所有敌人燃烧，每回合造成35%攻击伤害，直至敌方英雄死亡</v>
      </c>
      <c r="T12" s="4" t="str">
        <f>IF(C12&lt;10,"",VLOOKUP(A12,技能辅助表!A:O,13,FALSE))</f>
        <v/>
      </c>
      <c r="U12" s="4" t="str">
        <f>IF(C12&lt;10,"",VLOOKUP(A12,技能辅助表!A:O,14,FALSE))</f>
        <v/>
      </c>
      <c r="V12" s="4" t="str">
        <f>IF(C12&lt;10,"",VLOOKUP(A12,技能辅助表!A:O,15,FALSE))</f>
        <v/>
      </c>
    </row>
    <row r="13" spans="1:22" x14ac:dyDescent="0.3">
      <c r="A13" s="2">
        <v>12036</v>
      </c>
      <c r="B13" s="2" t="s">
        <v>5</v>
      </c>
      <c r="C13" s="4">
        <v>7</v>
      </c>
      <c r="D13" s="4">
        <f>VLOOKUP($C13,计算辅助表!$A:$E,2,FALSE)</f>
        <v>2.4900000000000002</v>
      </c>
      <c r="E13" s="4">
        <f>VLOOKUP($C13,计算辅助表!$A:$E,3,FALSE)</f>
        <v>1</v>
      </c>
      <c r="F13" s="4">
        <f>VLOOKUP($C13,计算辅助表!$A:$E,4,FALSE)</f>
        <v>3.5200000000000005</v>
      </c>
      <c r="G13" s="4">
        <f>VLOOKUP($C13,计算辅助表!$A:$E,5,FALSE)</f>
        <v>1.6</v>
      </c>
      <c r="H13" s="4">
        <f>VLOOKUP(C13,计算辅助表!A:H,8,FALSE)</f>
        <v>160</v>
      </c>
      <c r="I13" s="4" t="str">
        <f>VLOOKUP(C13,计算辅助表!A:F,6,FALSE)</f>
        <v>[{"a":"item","t":"2004","n":2000}]</v>
      </c>
      <c r="J13" s="4" t="str">
        <f>VLOOKUP(C13,计算辅助表!A:G,7,FALSE)</f>
        <v>[{"samezhongzu":1,"star":5,"num":4}]</v>
      </c>
      <c r="K13" s="4" t="str">
        <f>VLOOKUP(A13,技能辅助表!A:O,4,FALSE)</f>
        <v>冷血易伤3</v>
      </c>
      <c r="L13" s="4" t="str">
        <f>VLOOKUP(A13,技能辅助表!A:O,5,FALSE)</f>
        <v>"1004"</v>
      </c>
      <c r="M13" s="4" t="str">
        <f>VLOOKUP(A13,技能辅助表!A:O,6,FALSE)</f>
        <v>被动技能：我方英雄死亡，增加自己28%破甲和30%攻击</v>
      </c>
      <c r="N13" s="4" t="str">
        <f>IF(C13&lt;8,"",VLOOKUP(A13,技能辅助表!A:O,7,FALSE))</f>
        <v/>
      </c>
      <c r="O13" s="4" t="str">
        <f>IF(C13&lt;8,"",VLOOKUP(A13,技能辅助表!A:O,8,FALSE))</f>
        <v/>
      </c>
      <c r="P13" s="4" t="str">
        <f>IF(C13&lt;8,"",VLOOKUP(A13,技能辅助表!A:O,9,FALSE))</f>
        <v/>
      </c>
      <c r="Q13" s="4" t="str">
        <f>IF(C13&lt;9,"",VLOOKUP(A13,技能辅助表!A:O,10,FALSE))</f>
        <v/>
      </c>
      <c r="R13" s="4" t="str">
        <f>IF(C13&lt;9,"",VLOOKUP(A13,技能辅助表!A:O,11,FALSE))</f>
        <v/>
      </c>
      <c r="S13" s="4" t="str">
        <f>IF(C13&lt;9,"",VLOOKUP(A13,技能辅助表!A:O,12,FALSE))</f>
        <v/>
      </c>
      <c r="T13" s="4" t="str">
        <f>IF(C13&lt;10,"",VLOOKUP(A13,技能辅助表!A:O,13,FALSE))</f>
        <v/>
      </c>
      <c r="U13" s="4" t="str">
        <f>IF(C13&lt;10,"",VLOOKUP(A13,技能辅助表!A:O,14,FALSE))</f>
        <v/>
      </c>
      <c r="V13" s="4" t="str">
        <f>IF(C13&lt;10,"",VLOOKUP(A13,技能辅助表!A:O,15,FALSE))</f>
        <v/>
      </c>
    </row>
    <row r="14" spans="1:22" x14ac:dyDescent="0.3">
      <c r="A14" s="2">
        <v>12036</v>
      </c>
      <c r="B14" s="2" t="s">
        <v>5</v>
      </c>
      <c r="C14" s="4">
        <v>8</v>
      </c>
      <c r="D14" s="4">
        <f>VLOOKUP($C14,计算辅助表!$A:$E,2,FALSE)</f>
        <v>2.7800000000000002</v>
      </c>
      <c r="E14" s="4">
        <f>VLOOKUP($C14,计算辅助表!$A:$E,3,FALSE)</f>
        <v>1</v>
      </c>
      <c r="F14" s="4">
        <f>VLOOKUP($C14,计算辅助表!$A:$E,4,FALSE)</f>
        <v>4.84</v>
      </c>
      <c r="G14" s="4">
        <f>VLOOKUP($C14,计算辅助表!$A:$E,5,FALSE)</f>
        <v>1.6</v>
      </c>
      <c r="H14" s="4">
        <f>VLOOKUP(C14,计算辅助表!A:H,8,FALSE)</f>
        <v>180</v>
      </c>
      <c r="I14" s="4" t="str">
        <f>VLOOKUP(C14,计算辅助表!A:F,6,FALSE)</f>
        <v>[{"a":"item","t":"2004","n":3000}]</v>
      </c>
      <c r="J14" s="4" t="str">
        <f>VLOOKUP(C14,计算辅助表!A:G,7,FALSE)</f>
        <v>[{"samezhongzu":1,"star":6,"num":1},{"samezhongzu":1,"star":5,"num":3}]</v>
      </c>
      <c r="K14" s="4" t="str">
        <f>VLOOKUP(A14,技能辅助表!A:O,4,FALSE)</f>
        <v>冷血易伤3</v>
      </c>
      <c r="L14" s="4" t="str">
        <f>VLOOKUP(A14,技能辅助表!A:O,5,FALSE)</f>
        <v>"1004"</v>
      </c>
      <c r="M14" s="4" t="str">
        <f>VLOOKUP(A14,技能辅助表!A:O,6,FALSE)</f>
        <v>被动技能：我方英雄死亡，增加自己28%破甲和30%攻击</v>
      </c>
      <c r="N14" s="4" t="str">
        <f>IF(C14&lt;8,"",VLOOKUP(A14,技能辅助表!A:O,7,FALSE))</f>
        <v>疯狂之力3</v>
      </c>
      <c r="O14" s="4" t="str">
        <f>IF(C14&lt;8,"",VLOOKUP(A14,技能辅助表!A:O,8,FALSE))</f>
        <v>"1005"</v>
      </c>
      <c r="P14" s="4" t="str">
        <f>IF(C14&lt;8,"",VLOOKUP(A14,技能辅助表!A:O,9,FALSE))</f>
        <v>被动技能：破甲增加32%，生命增加30%，攻击增加30%</v>
      </c>
      <c r="Q14" s="4" t="str">
        <f>IF(C14&lt;9,"",VLOOKUP(A14,技能辅助表!A:O,10,FALSE))</f>
        <v/>
      </c>
      <c r="R14" s="4" t="str">
        <f>IF(C14&lt;9,"",VLOOKUP(A14,技能辅助表!A:O,11,FALSE))</f>
        <v/>
      </c>
      <c r="S14" s="4" t="str">
        <f>IF(C14&lt;9,"",VLOOKUP(A14,技能辅助表!A:O,12,FALSE))</f>
        <v/>
      </c>
      <c r="T14" s="4" t="str">
        <f>IF(C14&lt;10,"",VLOOKUP(A14,技能辅助表!A:O,13,FALSE))</f>
        <v/>
      </c>
      <c r="U14" s="4" t="str">
        <f>IF(C14&lt;10,"",VLOOKUP(A14,技能辅助表!A:O,14,FALSE))</f>
        <v/>
      </c>
      <c r="V14" s="4" t="str">
        <f>IF(C14&lt;10,"",VLOOKUP(A14,技能辅助表!A:O,15,FALSE))</f>
        <v/>
      </c>
    </row>
    <row r="15" spans="1:22" x14ac:dyDescent="0.3">
      <c r="A15" s="2">
        <v>12036</v>
      </c>
      <c r="B15" s="2" t="s">
        <v>5</v>
      </c>
      <c r="C15" s="4">
        <v>9</v>
      </c>
      <c r="D15" s="4">
        <f>VLOOKUP($C15,计算辅助表!$A:$E,2,FALSE)</f>
        <v>3.0700000000000003</v>
      </c>
      <c r="E15" s="4">
        <f>VLOOKUP($C15,计算辅助表!$A:$E,3,FALSE)</f>
        <v>1</v>
      </c>
      <c r="F15" s="4">
        <f>VLOOKUP($C15,计算辅助表!$A:$E,4,FALSE)</f>
        <v>6.16</v>
      </c>
      <c r="G15" s="4">
        <f>VLOOKUP($C15,计算辅助表!$A:$E,5,FALSE)</f>
        <v>1.6</v>
      </c>
      <c r="H15" s="4">
        <f>VLOOKUP(C15,计算辅助表!A:H,8,FALSE)</f>
        <v>200</v>
      </c>
      <c r="I15" s="4" t="str">
        <f>VLOOKUP(C15,计算辅助表!A:F,6,FALSE)</f>
        <v>[{"a":"item","t":"2004","n":4000}]</v>
      </c>
      <c r="J15" s="4" t="str">
        <f>VLOOKUP(C15,计算辅助表!A:G,7,FALSE)</f>
        <v>[{"sxhero":1,"num":1},{"samezhongzu":1,"star":6,"num":1},{"samezhongzu":1,"star":5,"num":2}]</v>
      </c>
      <c r="K15" s="4" t="str">
        <f>VLOOKUP(A15,技能辅助表!A:O,4,FALSE)</f>
        <v>冷血易伤3</v>
      </c>
      <c r="L15" s="4" t="str">
        <f>VLOOKUP(A15,技能辅助表!A:O,5,FALSE)</f>
        <v>"1004"</v>
      </c>
      <c r="M15" s="4" t="str">
        <f>VLOOKUP(A15,技能辅助表!A:O,6,FALSE)</f>
        <v>被动技能：我方英雄死亡，增加自己28%破甲和30%攻击</v>
      </c>
      <c r="N15" s="4" t="str">
        <f>IF(C15&lt;8,"",VLOOKUP(A15,技能辅助表!A:O,7,FALSE))</f>
        <v>疯狂之力3</v>
      </c>
      <c r="O15" s="4" t="str">
        <f>IF(C15&lt;8,"",VLOOKUP(A15,技能辅助表!A:O,8,FALSE))</f>
        <v>"1005"</v>
      </c>
      <c r="P15" s="4" t="str">
        <f>IF(C15&lt;8,"",VLOOKUP(A15,技能辅助表!A:O,9,FALSE))</f>
        <v>被动技能：破甲增加32%，生命增加30%，攻击增加30%</v>
      </c>
      <c r="Q15" s="4" t="str">
        <f>IF(C15&lt;9,"",VLOOKUP(A15,技能辅助表!A:O,10,FALSE))</f>
        <v>遗愿3</v>
      </c>
      <c r="R15" s="4" t="str">
        <f>IF(C15&lt;9,"",VLOOKUP(A15,技能辅助表!A:O,11,FALSE))</f>
        <v>"1007"</v>
      </c>
      <c r="S15" s="4" t="str">
        <f>IF(C15&lt;9,"",VLOOKUP(A15,技能辅助表!A:O,12,FALSE))</f>
        <v>被动技能：英雄死亡可使敌方全体受到140%攻击伤害</v>
      </c>
      <c r="T15" s="4" t="str">
        <f>IF(C15&lt;10,"",VLOOKUP(A15,技能辅助表!A:O,13,FALSE))</f>
        <v/>
      </c>
      <c r="U15" s="4" t="str">
        <f>IF(C15&lt;10,"",VLOOKUP(A15,技能辅助表!A:O,14,FALSE))</f>
        <v/>
      </c>
      <c r="V15" s="4" t="str">
        <f>IF(C15&lt;10,"",VLOOKUP(A15,技能辅助表!A:O,15,FALSE))</f>
        <v/>
      </c>
    </row>
    <row r="16" spans="1:22" x14ac:dyDescent="0.3">
      <c r="A16" s="2">
        <v>12036</v>
      </c>
      <c r="B16" s="2" t="s">
        <v>5</v>
      </c>
      <c r="C16" s="4">
        <v>10</v>
      </c>
      <c r="D16" s="4">
        <f>VLOOKUP($C16,计算辅助表!$A:$E,2,FALSE)</f>
        <v>3.5100000000000002</v>
      </c>
      <c r="E16" s="4">
        <f>VLOOKUP($C16,计算辅助表!$A:$E,3,FALSE)</f>
        <v>1</v>
      </c>
      <c r="F16" s="4">
        <f>VLOOKUP($C16,计算辅助表!$A:$E,4,FALSE)</f>
        <v>8.14</v>
      </c>
      <c r="G16" s="4">
        <f>VLOOKUP($C16,计算辅助表!$A:$E,5,FALSE)</f>
        <v>1.6</v>
      </c>
      <c r="H16" s="4">
        <f>VLOOKUP(C16,计算辅助表!A:H,8,FALSE)</f>
        <v>250</v>
      </c>
      <c r="I16" s="4" t="str">
        <f>VLOOKUP(C16,计算辅助表!A:F,6,FALSE)</f>
        <v>[{"a":"item","t":"2004","n":10000}]</v>
      </c>
      <c r="J16" s="4" t="str">
        <f>VLOOKUP(C16,计算辅助表!A:G,7,FALSE)</f>
        <v>[{"sxhero":1,"num":2},{"samezhongzu":1,"star":6,"num":1},{"star":9,"num":1}]</v>
      </c>
      <c r="K16" s="4" t="str">
        <f>VLOOKUP(A16,技能辅助表!A:O,4,FALSE)</f>
        <v>冷血易伤3</v>
      </c>
      <c r="L16" s="4" t="str">
        <f>VLOOKUP(A16,技能辅助表!A:O,5,FALSE)</f>
        <v>"1004"</v>
      </c>
      <c r="M16" s="4" t="str">
        <f>VLOOKUP(A16,技能辅助表!A:O,6,FALSE)</f>
        <v>被动技能：我方英雄死亡，增加自己28%破甲和30%攻击</v>
      </c>
      <c r="N16" s="4" t="str">
        <f>IF(C16&lt;8,"",VLOOKUP(A16,技能辅助表!A:O,7,FALSE))</f>
        <v>疯狂之力3</v>
      </c>
      <c r="O16" s="4" t="str">
        <f>IF(C16&lt;8,"",VLOOKUP(A16,技能辅助表!A:O,8,FALSE))</f>
        <v>"1005"</v>
      </c>
      <c r="P16" s="4" t="str">
        <f>IF(C16&lt;8,"",VLOOKUP(A16,技能辅助表!A:O,9,FALSE))</f>
        <v>被动技能：破甲增加32%，生命增加30%，攻击增加30%</v>
      </c>
      <c r="Q16" s="4" t="str">
        <f>IF(C16&lt;9,"",VLOOKUP(A16,技能辅助表!A:O,10,FALSE))</f>
        <v>遗愿3</v>
      </c>
      <c r="R16" s="4" t="str">
        <f>IF(C16&lt;9,"",VLOOKUP(A16,技能辅助表!A:O,11,FALSE))</f>
        <v>"1007"</v>
      </c>
      <c r="S16" s="4" t="str">
        <f>IF(C16&lt;9,"",VLOOKUP(A16,技能辅助表!A:O,12,FALSE))</f>
        <v>被动技能：英雄死亡可使敌方全体受到140%攻击伤害</v>
      </c>
      <c r="T16" s="4" t="str">
        <f>IF(C16&lt;10,"",VLOOKUP(A16,技能辅助表!A:O,13,FALSE))</f>
        <v>奥术爆炸3</v>
      </c>
      <c r="U16" s="4">
        <f>IF(C16&lt;10,"",VLOOKUP(A16,技能辅助表!A:O,14,FALSE))</f>
        <v>2004</v>
      </c>
      <c r="V16" s="4" t="str">
        <f>IF(C16&lt;10,"",VLOOKUP(A16,技能辅助表!A:O,15,FALSE))</f>
        <v>主动技能：对所有敌人造成110%攻击伤害并有100%几率使战士类目标禁魔2回合，增加自己30%攻击3回合</v>
      </c>
    </row>
    <row r="17" spans="1:22" x14ac:dyDescent="0.3">
      <c r="A17" s="2">
        <v>13036</v>
      </c>
      <c r="B17" s="2" t="s">
        <v>6</v>
      </c>
      <c r="C17" s="4">
        <v>7</v>
      </c>
      <c r="D17" s="4">
        <f>VLOOKUP($C17,计算辅助表!$A:$E,2,FALSE)</f>
        <v>2.4900000000000002</v>
      </c>
      <c r="E17" s="4">
        <f>VLOOKUP($C17,计算辅助表!$A:$E,3,FALSE)</f>
        <v>1</v>
      </c>
      <c r="F17" s="4">
        <f>VLOOKUP($C17,计算辅助表!$A:$E,4,FALSE)</f>
        <v>3.5200000000000005</v>
      </c>
      <c r="G17" s="4">
        <f>VLOOKUP($C17,计算辅助表!$A:$E,5,FALSE)</f>
        <v>1.6</v>
      </c>
      <c r="H17" s="4">
        <f>VLOOKUP(C17,计算辅助表!A:H,8,FALSE)</f>
        <v>160</v>
      </c>
      <c r="I17" s="4" t="str">
        <f>VLOOKUP(C17,计算辅助表!A:F,6,FALSE)</f>
        <v>[{"a":"item","t":"2004","n":2000}]</v>
      </c>
      <c r="J17" s="4" t="str">
        <f>VLOOKUP(C17,计算辅助表!A:G,7,FALSE)</f>
        <v>[{"samezhongzu":1,"star":5,"num":4}]</v>
      </c>
      <c r="K17" s="4" t="str">
        <f>VLOOKUP(A17,技能辅助表!A:O,4,FALSE)</f>
        <v>亡灵意志3</v>
      </c>
      <c r="L17" s="4" t="str">
        <f>VLOOKUP(A17,技能辅助表!A:O,5,FALSE)</f>
        <v>"1004"</v>
      </c>
      <c r="M17" s="4" t="str">
        <f>VLOOKUP(A17,技能辅助表!A:O,6,FALSE)</f>
        <v>被动技能：生命增加35%，精准增加40%</v>
      </c>
      <c r="N17" s="4" t="str">
        <f>IF(C17&lt;8,"",VLOOKUP(A17,技能辅助表!A:O,7,FALSE))</f>
        <v/>
      </c>
      <c r="O17" s="4" t="str">
        <f>IF(C17&lt;8,"",VLOOKUP(A17,技能辅助表!A:O,8,FALSE))</f>
        <v/>
      </c>
      <c r="P17" s="4" t="str">
        <f>IF(C17&lt;8,"",VLOOKUP(A17,技能辅助表!A:O,9,FALSE))</f>
        <v/>
      </c>
      <c r="Q17" s="4" t="str">
        <f>IF(C17&lt;9,"",VLOOKUP(A17,技能辅助表!A:O,10,FALSE))</f>
        <v/>
      </c>
      <c r="R17" s="4" t="str">
        <f>IF(C17&lt;9,"",VLOOKUP(A17,技能辅助表!A:O,11,FALSE))</f>
        <v/>
      </c>
      <c r="S17" s="4" t="str">
        <f>IF(C17&lt;9,"",VLOOKUP(A17,技能辅助表!A:O,12,FALSE))</f>
        <v/>
      </c>
      <c r="T17" s="4" t="str">
        <f>IF(C17&lt;10,"",VLOOKUP(A17,技能辅助表!A:O,13,FALSE))</f>
        <v/>
      </c>
      <c r="U17" s="4" t="str">
        <f>IF(C17&lt;10,"",VLOOKUP(A17,技能辅助表!A:O,14,FALSE))</f>
        <v/>
      </c>
      <c r="V17" s="4" t="str">
        <f>IF(C17&lt;10,"",VLOOKUP(A17,技能辅助表!A:O,15,FALSE))</f>
        <v/>
      </c>
    </row>
    <row r="18" spans="1:22" x14ac:dyDescent="0.3">
      <c r="A18" s="2">
        <v>13036</v>
      </c>
      <c r="B18" s="2" t="s">
        <v>6</v>
      </c>
      <c r="C18" s="4">
        <v>8</v>
      </c>
      <c r="D18" s="4">
        <f>VLOOKUP($C18,计算辅助表!$A:$E,2,FALSE)</f>
        <v>2.7800000000000002</v>
      </c>
      <c r="E18" s="4">
        <f>VLOOKUP($C18,计算辅助表!$A:$E,3,FALSE)</f>
        <v>1</v>
      </c>
      <c r="F18" s="4">
        <f>VLOOKUP($C18,计算辅助表!$A:$E,4,FALSE)</f>
        <v>4.84</v>
      </c>
      <c r="G18" s="4">
        <f>VLOOKUP($C18,计算辅助表!$A:$E,5,FALSE)</f>
        <v>1.6</v>
      </c>
      <c r="H18" s="4">
        <f>VLOOKUP(C18,计算辅助表!A:H,8,FALSE)</f>
        <v>180</v>
      </c>
      <c r="I18" s="4" t="str">
        <f>VLOOKUP(C18,计算辅助表!A:F,6,FALSE)</f>
        <v>[{"a":"item","t":"2004","n":3000}]</v>
      </c>
      <c r="J18" s="4" t="str">
        <f>VLOOKUP(C18,计算辅助表!A:G,7,FALSE)</f>
        <v>[{"samezhongzu":1,"star":6,"num":1},{"samezhongzu":1,"star":5,"num":3}]</v>
      </c>
      <c r="K18" s="4" t="str">
        <f>VLOOKUP(A18,技能辅助表!A:O,4,FALSE)</f>
        <v>亡灵意志3</v>
      </c>
      <c r="L18" s="4" t="str">
        <f>VLOOKUP(A18,技能辅助表!A:O,5,FALSE)</f>
        <v>"1004"</v>
      </c>
      <c r="M18" s="4" t="str">
        <f>VLOOKUP(A18,技能辅助表!A:O,6,FALSE)</f>
        <v>被动技能：生命增加35%，精准增加40%</v>
      </c>
      <c r="N18" s="4" t="str">
        <f>IF(C18&lt;8,"",VLOOKUP(A18,技能辅助表!A:O,7,FALSE))</f>
        <v>血腥猛攻3</v>
      </c>
      <c r="O18" s="4" t="str">
        <f>IF(C18&lt;8,"",VLOOKUP(A18,技能辅助表!A:O,8,FALSE))</f>
        <v>"1005"</v>
      </c>
      <c r="P18" s="4" t="str">
        <f>IF(C18&lt;8,"",VLOOKUP(A18,技能辅助表!A:O,9,FALSE))</f>
        <v>被动技能：自身生命低于30%，提升自己攻击120%，持续3回合（只能触发一次）</v>
      </c>
      <c r="Q18" s="4" t="str">
        <f>IF(C18&lt;9,"",VLOOKUP(A18,技能辅助表!A:O,10,FALSE))</f>
        <v/>
      </c>
      <c r="R18" s="4" t="str">
        <f>IF(C18&lt;9,"",VLOOKUP(A18,技能辅助表!A:O,11,FALSE))</f>
        <v/>
      </c>
      <c r="S18" s="4" t="str">
        <f>IF(C18&lt;9,"",VLOOKUP(A18,技能辅助表!A:O,12,FALSE))</f>
        <v/>
      </c>
      <c r="T18" s="4" t="str">
        <f>IF(C18&lt;10,"",VLOOKUP(A18,技能辅助表!A:O,13,FALSE))</f>
        <v/>
      </c>
      <c r="U18" s="4" t="str">
        <f>IF(C18&lt;10,"",VLOOKUP(A18,技能辅助表!A:O,14,FALSE))</f>
        <v/>
      </c>
      <c r="V18" s="4" t="str">
        <f>IF(C18&lt;10,"",VLOOKUP(A18,技能辅助表!A:O,15,FALSE))</f>
        <v/>
      </c>
    </row>
    <row r="19" spans="1:22" x14ac:dyDescent="0.3">
      <c r="A19" s="2">
        <v>13036</v>
      </c>
      <c r="B19" s="2" t="s">
        <v>6</v>
      </c>
      <c r="C19" s="4">
        <v>9</v>
      </c>
      <c r="D19" s="4">
        <f>VLOOKUP($C19,计算辅助表!$A:$E,2,FALSE)</f>
        <v>3.0700000000000003</v>
      </c>
      <c r="E19" s="4">
        <f>VLOOKUP($C19,计算辅助表!$A:$E,3,FALSE)</f>
        <v>1</v>
      </c>
      <c r="F19" s="4">
        <f>VLOOKUP($C19,计算辅助表!$A:$E,4,FALSE)</f>
        <v>6.16</v>
      </c>
      <c r="G19" s="4">
        <f>VLOOKUP($C19,计算辅助表!$A:$E,5,FALSE)</f>
        <v>1.6</v>
      </c>
      <c r="H19" s="4">
        <f>VLOOKUP(C19,计算辅助表!A:H,8,FALSE)</f>
        <v>200</v>
      </c>
      <c r="I19" s="4" t="str">
        <f>VLOOKUP(C19,计算辅助表!A:F,6,FALSE)</f>
        <v>[{"a":"item","t":"2004","n":4000}]</v>
      </c>
      <c r="J19" s="4" t="str">
        <f>VLOOKUP(C19,计算辅助表!A:G,7,FALSE)</f>
        <v>[{"sxhero":1,"num":1},{"samezhongzu":1,"star":6,"num":1},{"samezhongzu":1,"star":5,"num":2}]</v>
      </c>
      <c r="K19" s="4" t="str">
        <f>VLOOKUP(A19,技能辅助表!A:O,4,FALSE)</f>
        <v>亡灵意志3</v>
      </c>
      <c r="L19" s="4" t="str">
        <f>VLOOKUP(A19,技能辅助表!A:O,5,FALSE)</f>
        <v>"1004"</v>
      </c>
      <c r="M19" s="4" t="str">
        <f>VLOOKUP(A19,技能辅助表!A:O,6,FALSE)</f>
        <v>被动技能：生命增加35%，精准增加40%</v>
      </c>
      <c r="N19" s="4" t="str">
        <f>IF(C19&lt;8,"",VLOOKUP(A19,技能辅助表!A:O,7,FALSE))</f>
        <v>血腥猛攻3</v>
      </c>
      <c r="O19" s="4" t="str">
        <f>IF(C19&lt;8,"",VLOOKUP(A19,技能辅助表!A:O,8,FALSE))</f>
        <v>"1005"</v>
      </c>
      <c r="P19" s="4" t="str">
        <f>IF(C19&lt;8,"",VLOOKUP(A19,技能辅助表!A:O,9,FALSE))</f>
        <v>被动技能：自身生命低于30%，提升自己攻击120%，持续3回合（只能触发一次）</v>
      </c>
      <c r="Q19" s="4" t="str">
        <f>IF(C19&lt;9,"",VLOOKUP(A19,技能辅助表!A:O,10,FALSE))</f>
        <v>疗伤3</v>
      </c>
      <c r="R19" s="4" t="str">
        <f>IF(C19&lt;9,"",VLOOKUP(A19,技能辅助表!A:O,11,FALSE))</f>
        <v>"1007"</v>
      </c>
      <c r="S19" s="4" t="str">
        <f>IF(C19&lt;9,"",VLOOKUP(A19,技能辅助表!A:O,12,FALSE))</f>
        <v>被动技能：普攻有100%几率使随机1名友军恢复140%攻击等量生命</v>
      </c>
      <c r="T19" s="4" t="str">
        <f>IF(C19&lt;10,"",VLOOKUP(A19,技能辅助表!A:O,13,FALSE))</f>
        <v/>
      </c>
      <c r="U19" s="4" t="str">
        <f>IF(C19&lt;10,"",VLOOKUP(A19,技能辅助表!A:O,14,FALSE))</f>
        <v/>
      </c>
      <c r="V19" s="4" t="str">
        <f>IF(C19&lt;10,"",VLOOKUP(A19,技能辅助表!A:O,15,FALSE))</f>
        <v/>
      </c>
    </row>
    <row r="20" spans="1:22" x14ac:dyDescent="0.3">
      <c r="A20" s="2">
        <v>13046</v>
      </c>
      <c r="B20" s="2" t="s">
        <v>7</v>
      </c>
      <c r="C20" s="4">
        <v>7</v>
      </c>
      <c r="D20" s="4">
        <f>VLOOKUP($C20,计算辅助表!$A:$E,2,FALSE)</f>
        <v>2.4900000000000002</v>
      </c>
      <c r="E20" s="4">
        <f>VLOOKUP($C20,计算辅助表!$A:$E,3,FALSE)</f>
        <v>1</v>
      </c>
      <c r="F20" s="4">
        <f>VLOOKUP($C20,计算辅助表!$A:$E,4,FALSE)</f>
        <v>3.5200000000000005</v>
      </c>
      <c r="G20" s="4">
        <f>VLOOKUP($C20,计算辅助表!$A:$E,5,FALSE)</f>
        <v>1.6</v>
      </c>
      <c r="H20" s="4">
        <f>VLOOKUP(C20,计算辅助表!A:H,8,FALSE)</f>
        <v>160</v>
      </c>
      <c r="I20" s="4" t="str">
        <f>VLOOKUP(C20,计算辅助表!A:F,6,FALSE)</f>
        <v>[{"a":"item","t":"2004","n":2000}]</v>
      </c>
      <c r="J20" s="4" t="str">
        <f>VLOOKUP(C20,计算辅助表!A:G,7,FALSE)</f>
        <v>[{"samezhongzu":1,"star":5,"num":4}]</v>
      </c>
      <c r="K20" s="4" t="str">
        <f>VLOOKUP(A20,技能辅助表!A:O,4,FALSE)</f>
        <v>专注打击3</v>
      </c>
      <c r="L20" s="4" t="str">
        <f>VLOOKUP(A20,技能辅助表!A:O,5,FALSE)</f>
        <v>"1004"</v>
      </c>
      <c r="M20" s="4" t="str">
        <f>VLOOKUP(A20,技能辅助表!A:O,6,FALSE)</f>
        <v>被动技能：普通攻击变为攻击前排敌人，效果为105%，并减少目标20%格挡</v>
      </c>
      <c r="N20" s="4" t="str">
        <f>IF(C20&lt;8,"",VLOOKUP(A20,技能辅助表!A:O,7,FALSE))</f>
        <v/>
      </c>
      <c r="O20" s="4" t="str">
        <f>IF(C20&lt;8,"",VLOOKUP(A20,技能辅助表!A:O,8,FALSE))</f>
        <v/>
      </c>
      <c r="P20" s="4" t="str">
        <f>IF(C20&lt;8,"",VLOOKUP(A20,技能辅助表!A:O,9,FALSE))</f>
        <v/>
      </c>
      <c r="Q20" s="4" t="str">
        <f>IF(C20&lt;9,"",VLOOKUP(A20,技能辅助表!A:O,10,FALSE))</f>
        <v/>
      </c>
      <c r="R20" s="4" t="str">
        <f>IF(C20&lt;9,"",VLOOKUP(A20,技能辅助表!A:O,11,FALSE))</f>
        <v/>
      </c>
      <c r="S20" s="4" t="str">
        <f>IF(C20&lt;9,"",VLOOKUP(A20,技能辅助表!A:O,12,FALSE))</f>
        <v/>
      </c>
      <c r="T20" s="4" t="str">
        <f>IF(C20&lt;10,"",VLOOKUP(A20,技能辅助表!A:O,13,FALSE))</f>
        <v/>
      </c>
      <c r="U20" s="4" t="str">
        <f>IF(C20&lt;10,"",VLOOKUP(A20,技能辅助表!A:O,14,FALSE))</f>
        <v/>
      </c>
      <c r="V20" s="4" t="str">
        <f>IF(C20&lt;10,"",VLOOKUP(A20,技能辅助表!A:O,15,FALSE))</f>
        <v/>
      </c>
    </row>
    <row r="21" spans="1:22" x14ac:dyDescent="0.3">
      <c r="A21" s="2">
        <v>13046</v>
      </c>
      <c r="B21" s="2" t="s">
        <v>7</v>
      </c>
      <c r="C21" s="4">
        <v>8</v>
      </c>
      <c r="D21" s="4">
        <f>VLOOKUP($C21,计算辅助表!$A:$E,2,FALSE)</f>
        <v>2.7800000000000002</v>
      </c>
      <c r="E21" s="4">
        <f>VLOOKUP($C21,计算辅助表!$A:$E,3,FALSE)</f>
        <v>1</v>
      </c>
      <c r="F21" s="4">
        <f>VLOOKUP($C21,计算辅助表!$A:$E,4,FALSE)</f>
        <v>4.84</v>
      </c>
      <c r="G21" s="4">
        <f>VLOOKUP($C21,计算辅助表!$A:$E,5,FALSE)</f>
        <v>1.6</v>
      </c>
      <c r="H21" s="4">
        <f>VLOOKUP(C21,计算辅助表!A:H,8,FALSE)</f>
        <v>180</v>
      </c>
      <c r="I21" s="4" t="str">
        <f>VLOOKUP(C21,计算辅助表!A:F,6,FALSE)</f>
        <v>[{"a":"item","t":"2004","n":3000}]</v>
      </c>
      <c r="J21" s="4" t="str">
        <f>VLOOKUP(C21,计算辅助表!A:G,7,FALSE)</f>
        <v>[{"samezhongzu":1,"star":6,"num":1},{"samezhongzu":1,"star":5,"num":3}]</v>
      </c>
      <c r="K21" s="4" t="str">
        <f>VLOOKUP(A21,技能辅助表!A:O,4,FALSE)</f>
        <v>专注打击3</v>
      </c>
      <c r="L21" s="4" t="str">
        <f>VLOOKUP(A21,技能辅助表!A:O,5,FALSE)</f>
        <v>"1004"</v>
      </c>
      <c r="M21" s="4" t="str">
        <f>VLOOKUP(A21,技能辅助表!A:O,6,FALSE)</f>
        <v>被动技能：普通攻击变为攻击前排敌人，效果为105%，并减少目标20%格挡</v>
      </c>
      <c r="N21" s="4" t="str">
        <f>IF(C21&lt;8,"",VLOOKUP(A21,技能辅助表!A:O,7,FALSE))</f>
        <v>精准打击3</v>
      </c>
      <c r="O21" s="4" t="str">
        <f>IF(C21&lt;8,"",VLOOKUP(A21,技能辅助表!A:O,8,FALSE))</f>
        <v>"1005"</v>
      </c>
      <c r="P21" s="4" t="str">
        <f>IF(C21&lt;8,"",VLOOKUP(A21,技能辅助表!A:O,9,FALSE))</f>
        <v>被动技能：精准增加45%，攻击增加45%</v>
      </c>
      <c r="Q21" s="4" t="str">
        <f>IF(C21&lt;9,"",VLOOKUP(A21,技能辅助表!A:O,10,FALSE))</f>
        <v/>
      </c>
      <c r="R21" s="4" t="str">
        <f>IF(C21&lt;9,"",VLOOKUP(A21,技能辅助表!A:O,11,FALSE))</f>
        <v/>
      </c>
      <c r="S21" s="4" t="str">
        <f>IF(C21&lt;9,"",VLOOKUP(A21,技能辅助表!A:O,12,FALSE))</f>
        <v/>
      </c>
      <c r="T21" s="4" t="str">
        <f>IF(C21&lt;10,"",VLOOKUP(A21,技能辅助表!A:O,13,FALSE))</f>
        <v/>
      </c>
      <c r="U21" s="4" t="str">
        <f>IF(C21&lt;10,"",VLOOKUP(A21,技能辅助表!A:O,14,FALSE))</f>
        <v/>
      </c>
      <c r="V21" s="4" t="str">
        <f>IF(C21&lt;10,"",VLOOKUP(A21,技能辅助表!A:O,15,FALSE))</f>
        <v/>
      </c>
    </row>
    <row r="22" spans="1:22" x14ac:dyDescent="0.3">
      <c r="A22" s="2">
        <v>13046</v>
      </c>
      <c r="B22" s="2" t="s">
        <v>7</v>
      </c>
      <c r="C22" s="4">
        <v>9</v>
      </c>
      <c r="D22" s="4">
        <f>VLOOKUP($C22,计算辅助表!$A:$E,2,FALSE)</f>
        <v>3.0700000000000003</v>
      </c>
      <c r="E22" s="4">
        <f>VLOOKUP($C22,计算辅助表!$A:$E,3,FALSE)</f>
        <v>1</v>
      </c>
      <c r="F22" s="4">
        <f>VLOOKUP($C22,计算辅助表!$A:$E,4,FALSE)</f>
        <v>6.16</v>
      </c>
      <c r="G22" s="4">
        <f>VLOOKUP($C22,计算辅助表!$A:$E,5,FALSE)</f>
        <v>1.6</v>
      </c>
      <c r="H22" s="4">
        <f>VLOOKUP(C22,计算辅助表!A:H,8,FALSE)</f>
        <v>200</v>
      </c>
      <c r="I22" s="4" t="str">
        <f>VLOOKUP(C22,计算辅助表!A:F,6,FALSE)</f>
        <v>[{"a":"item","t":"2004","n":4000}]</v>
      </c>
      <c r="J22" s="4" t="str">
        <f>VLOOKUP(C22,计算辅助表!A:G,7,FALSE)</f>
        <v>[{"sxhero":1,"num":1},{"samezhongzu":1,"star":6,"num":1},{"samezhongzu":1,"star":5,"num":2}]</v>
      </c>
      <c r="K22" s="4" t="str">
        <f>VLOOKUP(A22,技能辅助表!A:O,4,FALSE)</f>
        <v>专注打击3</v>
      </c>
      <c r="L22" s="4" t="str">
        <f>VLOOKUP(A22,技能辅助表!A:O,5,FALSE)</f>
        <v>"1004"</v>
      </c>
      <c r="M22" s="4" t="str">
        <f>VLOOKUP(A22,技能辅助表!A:O,6,FALSE)</f>
        <v>被动技能：普通攻击变为攻击前排敌人，效果为105%，并减少目标20%格挡</v>
      </c>
      <c r="N22" s="4" t="str">
        <f>IF(C22&lt;8,"",VLOOKUP(A22,技能辅助表!A:O,7,FALSE))</f>
        <v>精准打击3</v>
      </c>
      <c r="O22" s="4" t="str">
        <f>IF(C22&lt;8,"",VLOOKUP(A22,技能辅助表!A:O,8,FALSE))</f>
        <v>"1005"</v>
      </c>
      <c r="P22" s="4" t="str">
        <f>IF(C22&lt;8,"",VLOOKUP(A22,技能辅助表!A:O,9,FALSE))</f>
        <v>被动技能：精准增加45%，攻击增加45%</v>
      </c>
      <c r="Q22" s="4" t="str">
        <f>IF(C22&lt;9,"",VLOOKUP(A22,技能辅助表!A:O,10,FALSE))</f>
        <v>血腥猛攻3</v>
      </c>
      <c r="R22" s="4" t="str">
        <f>IF(C22&lt;9,"",VLOOKUP(A22,技能辅助表!A:O,11,FALSE))</f>
        <v>"1007"</v>
      </c>
      <c r="S22" s="4" t="str">
        <f>IF(C22&lt;9,"",VLOOKUP(A22,技能辅助表!A:O,12,FALSE))</f>
        <v>被动技能：自身生命低于50%，提升自己攻击100%，持续3回合（只触发一次）</v>
      </c>
      <c r="T22" s="4" t="str">
        <f>IF(C22&lt;10,"",VLOOKUP(A22,技能辅助表!A:O,13,FALSE))</f>
        <v/>
      </c>
      <c r="U22" s="4" t="str">
        <f>IF(C22&lt;10,"",VLOOKUP(A22,技能辅助表!A:O,14,FALSE))</f>
        <v/>
      </c>
      <c r="V22" s="4" t="str">
        <f>IF(C22&lt;10,"",VLOOKUP(A22,技能辅助表!A:O,15,FALSE))</f>
        <v/>
      </c>
    </row>
    <row r="23" spans="1:22" x14ac:dyDescent="0.3">
      <c r="A23" s="2">
        <v>13046</v>
      </c>
      <c r="B23" s="2" t="s">
        <v>7</v>
      </c>
      <c r="C23" s="4">
        <v>10</v>
      </c>
      <c r="D23" s="4">
        <f>VLOOKUP($C23,计算辅助表!$A:$E,2,FALSE)</f>
        <v>3.5100000000000002</v>
      </c>
      <c r="E23" s="4">
        <f>VLOOKUP($C23,计算辅助表!$A:$E,3,FALSE)</f>
        <v>1</v>
      </c>
      <c r="F23" s="4">
        <f>VLOOKUP($C23,计算辅助表!$A:$E,4,FALSE)</f>
        <v>8.14</v>
      </c>
      <c r="G23" s="4">
        <f>VLOOKUP($C23,计算辅助表!$A:$E,5,FALSE)</f>
        <v>1.6</v>
      </c>
      <c r="H23" s="4">
        <f>VLOOKUP(C23,计算辅助表!A:H,8,FALSE)</f>
        <v>250</v>
      </c>
      <c r="I23" s="4" t="str">
        <f>VLOOKUP(C23,计算辅助表!A:F,6,FALSE)</f>
        <v>[{"a":"item","t":"2004","n":10000}]</v>
      </c>
      <c r="J23" s="4" t="str">
        <f>VLOOKUP(C23,计算辅助表!A:G,7,FALSE)</f>
        <v>[{"sxhero":1,"num":2},{"samezhongzu":1,"star":6,"num":1},{"star":9,"num":1}]</v>
      </c>
      <c r="K23" s="4" t="str">
        <f>VLOOKUP(A23,技能辅助表!A:O,4,FALSE)</f>
        <v>专注打击3</v>
      </c>
      <c r="L23" s="4" t="str">
        <f>VLOOKUP(A23,技能辅助表!A:O,5,FALSE)</f>
        <v>"1004"</v>
      </c>
      <c r="M23" s="4" t="str">
        <f>VLOOKUP(A23,技能辅助表!A:O,6,FALSE)</f>
        <v>被动技能：普通攻击变为攻击前排敌人，效果为105%，并减少目标20%格挡</v>
      </c>
      <c r="N23" s="4" t="str">
        <f>IF(C23&lt;8,"",VLOOKUP(A23,技能辅助表!A:O,7,FALSE))</f>
        <v>精准打击3</v>
      </c>
      <c r="O23" s="4" t="str">
        <f>IF(C23&lt;8,"",VLOOKUP(A23,技能辅助表!A:O,8,FALSE))</f>
        <v>"1005"</v>
      </c>
      <c r="P23" s="4" t="str">
        <f>IF(C23&lt;8,"",VLOOKUP(A23,技能辅助表!A:O,9,FALSE))</f>
        <v>被动技能：精准增加45%，攻击增加45%</v>
      </c>
      <c r="Q23" s="4" t="str">
        <f>IF(C23&lt;9,"",VLOOKUP(A23,技能辅助表!A:O,10,FALSE))</f>
        <v>血腥猛攻3</v>
      </c>
      <c r="R23" s="4" t="str">
        <f>IF(C23&lt;9,"",VLOOKUP(A23,技能辅助表!A:O,11,FALSE))</f>
        <v>"1007"</v>
      </c>
      <c r="S23" s="4" t="str">
        <f>IF(C23&lt;9,"",VLOOKUP(A23,技能辅助表!A:O,12,FALSE))</f>
        <v>被动技能：自身生命低于50%，提升自己攻击100%，持续3回合（只触发一次）</v>
      </c>
      <c r="T23" s="4" t="str">
        <f>IF(C23&lt;10,"",VLOOKUP(A23,技能辅助表!A:O,13,FALSE))</f>
        <v>卡你玛射线3</v>
      </c>
      <c r="U23" s="4">
        <f>IF(C23&lt;10,"",VLOOKUP(A23,技能辅助表!A:O,14,FALSE))</f>
        <v>2004</v>
      </c>
      <c r="V23" s="4" t="str">
        <f>IF(C23&lt;10,"",VLOOKUP(A23,技能辅助表!A:O,15,FALSE))</f>
        <v>主动技能：对后排敌人造成156%攻击伤害并有35%几率使目标石化2回合，增加队友30%精准3回合</v>
      </c>
    </row>
    <row r="24" spans="1:22" x14ac:dyDescent="0.3">
      <c r="A24" s="2">
        <v>14026</v>
      </c>
      <c r="B24" s="2" t="s">
        <v>8</v>
      </c>
      <c r="C24" s="4">
        <v>7</v>
      </c>
      <c r="D24" s="4">
        <f>VLOOKUP($C24,计算辅助表!$A:$E,2,FALSE)</f>
        <v>2.4900000000000002</v>
      </c>
      <c r="E24" s="4">
        <f>VLOOKUP($C24,计算辅助表!$A:$E,3,FALSE)</f>
        <v>1</v>
      </c>
      <c r="F24" s="4">
        <f>VLOOKUP($C24,计算辅助表!$A:$E,4,FALSE)</f>
        <v>3.5200000000000005</v>
      </c>
      <c r="G24" s="4">
        <f>VLOOKUP($C24,计算辅助表!$A:$E,5,FALSE)</f>
        <v>1.6</v>
      </c>
      <c r="H24" s="4">
        <f>VLOOKUP(C24,计算辅助表!A:H,8,FALSE)</f>
        <v>160</v>
      </c>
      <c r="I24" s="4" t="str">
        <f>VLOOKUP(C24,计算辅助表!A:F,6,FALSE)</f>
        <v>[{"a":"item","t":"2004","n":2000}]</v>
      </c>
      <c r="J24" s="4" t="str">
        <f>VLOOKUP(C24,计算辅助表!A:G,7,FALSE)</f>
        <v>[{"samezhongzu":1,"star":5,"num":4}]</v>
      </c>
      <c r="K24" s="4" t="str">
        <f>VLOOKUP(A24,技能辅助表!A:O,4,FALSE)</f>
        <v>破甲3</v>
      </c>
      <c r="L24" s="4" t="str">
        <f>VLOOKUP(A24,技能辅助表!A:O,5,FALSE)</f>
        <v>"1004"</v>
      </c>
      <c r="M24" s="4" t="str">
        <f>VLOOKUP(A24,技能辅助表!A:O,6,FALSE)</f>
        <v>被动技能：破甲增加80%，生命增加15%</v>
      </c>
      <c r="N24" s="4" t="str">
        <f>IF(C24&lt;8,"",VLOOKUP(A24,技能辅助表!A:O,7,FALSE))</f>
        <v/>
      </c>
      <c r="O24" s="4" t="str">
        <f>IF(C24&lt;8,"",VLOOKUP(A24,技能辅助表!A:O,8,FALSE))</f>
        <v/>
      </c>
      <c r="P24" s="4" t="str">
        <f>IF(C24&lt;8,"",VLOOKUP(A24,技能辅助表!A:O,9,FALSE))</f>
        <v/>
      </c>
      <c r="Q24" s="4" t="str">
        <f>IF(C24&lt;9,"",VLOOKUP(A24,技能辅助表!A:O,10,FALSE))</f>
        <v/>
      </c>
      <c r="R24" s="4" t="str">
        <f>IF(C24&lt;9,"",VLOOKUP(A24,技能辅助表!A:O,11,FALSE))</f>
        <v/>
      </c>
      <c r="S24" s="4" t="str">
        <f>IF(C24&lt;9,"",VLOOKUP(A24,技能辅助表!A:O,12,FALSE))</f>
        <v/>
      </c>
      <c r="T24" s="4" t="str">
        <f>IF(C24&lt;10,"",VLOOKUP(A24,技能辅助表!A:O,13,FALSE))</f>
        <v/>
      </c>
      <c r="U24" s="4" t="str">
        <f>IF(C24&lt;10,"",VLOOKUP(A24,技能辅助表!A:O,14,FALSE))</f>
        <v/>
      </c>
      <c r="V24" s="4" t="str">
        <f>IF(C24&lt;10,"",VLOOKUP(A24,技能辅助表!A:O,15,FALSE))</f>
        <v/>
      </c>
    </row>
    <row r="25" spans="1:22" x14ac:dyDescent="0.3">
      <c r="A25" s="2">
        <v>14026</v>
      </c>
      <c r="B25" s="2" t="s">
        <v>8</v>
      </c>
      <c r="C25" s="4">
        <v>8</v>
      </c>
      <c r="D25" s="4">
        <f>VLOOKUP($C25,计算辅助表!$A:$E,2,FALSE)</f>
        <v>2.7800000000000002</v>
      </c>
      <c r="E25" s="4">
        <f>VLOOKUP($C25,计算辅助表!$A:$E,3,FALSE)</f>
        <v>1</v>
      </c>
      <c r="F25" s="4">
        <f>VLOOKUP($C25,计算辅助表!$A:$E,4,FALSE)</f>
        <v>4.84</v>
      </c>
      <c r="G25" s="4">
        <f>VLOOKUP($C25,计算辅助表!$A:$E,5,FALSE)</f>
        <v>1.6</v>
      </c>
      <c r="H25" s="4">
        <f>VLOOKUP(C25,计算辅助表!A:H,8,FALSE)</f>
        <v>180</v>
      </c>
      <c r="I25" s="4" t="str">
        <f>VLOOKUP(C25,计算辅助表!A:F,6,FALSE)</f>
        <v>[{"a":"item","t":"2004","n":3000}]</v>
      </c>
      <c r="J25" s="4" t="str">
        <f>VLOOKUP(C25,计算辅助表!A:G,7,FALSE)</f>
        <v>[{"samezhongzu":1,"star":6,"num":1},{"samezhongzu":1,"star":5,"num":3}]</v>
      </c>
      <c r="K25" s="4" t="str">
        <f>VLOOKUP(A25,技能辅助表!A:O,4,FALSE)</f>
        <v>破甲3</v>
      </c>
      <c r="L25" s="4" t="str">
        <f>VLOOKUP(A25,技能辅助表!A:O,5,FALSE)</f>
        <v>"1004"</v>
      </c>
      <c r="M25" s="4" t="str">
        <f>VLOOKUP(A25,技能辅助表!A:O,6,FALSE)</f>
        <v>被动技能：破甲增加80%，生命增加15%</v>
      </c>
      <c r="N25" s="4" t="str">
        <f>IF(C25&lt;8,"",VLOOKUP(A25,技能辅助表!A:O,7,FALSE))</f>
        <v>狂暴3</v>
      </c>
      <c r="O25" s="4" t="str">
        <f>IF(C25&lt;8,"",VLOOKUP(A25,技能辅助表!A:O,8,FALSE))</f>
        <v>"1005"</v>
      </c>
      <c r="P25" s="4" t="str">
        <f>IF(C25&lt;8,"",VLOOKUP(A25,技能辅助表!A:O,9,FALSE))</f>
        <v>被动技能：敌方死亡提升自己暴击30%</v>
      </c>
      <c r="Q25" s="4" t="str">
        <f>IF(C25&lt;9,"",VLOOKUP(A25,技能辅助表!A:O,10,FALSE))</f>
        <v/>
      </c>
      <c r="R25" s="4" t="str">
        <f>IF(C25&lt;9,"",VLOOKUP(A25,技能辅助表!A:O,11,FALSE))</f>
        <v/>
      </c>
      <c r="S25" s="4" t="str">
        <f>IF(C25&lt;9,"",VLOOKUP(A25,技能辅助表!A:O,12,FALSE))</f>
        <v/>
      </c>
      <c r="T25" s="4" t="str">
        <f>IF(C25&lt;10,"",VLOOKUP(A25,技能辅助表!A:O,13,FALSE))</f>
        <v/>
      </c>
      <c r="U25" s="4" t="str">
        <f>IF(C25&lt;10,"",VLOOKUP(A25,技能辅助表!A:O,14,FALSE))</f>
        <v/>
      </c>
      <c r="V25" s="4" t="str">
        <f>IF(C25&lt;10,"",VLOOKUP(A25,技能辅助表!A:O,15,FALSE))</f>
        <v/>
      </c>
    </row>
    <row r="26" spans="1:22" x14ac:dyDescent="0.3">
      <c r="A26" s="2">
        <v>14026</v>
      </c>
      <c r="B26" s="2" t="s">
        <v>8</v>
      </c>
      <c r="C26" s="4">
        <v>9</v>
      </c>
      <c r="D26" s="4">
        <f>VLOOKUP($C26,计算辅助表!$A:$E,2,FALSE)</f>
        <v>3.0700000000000003</v>
      </c>
      <c r="E26" s="4">
        <f>VLOOKUP($C26,计算辅助表!$A:$E,3,FALSE)</f>
        <v>1</v>
      </c>
      <c r="F26" s="4">
        <f>VLOOKUP($C26,计算辅助表!$A:$E,4,FALSE)</f>
        <v>6.16</v>
      </c>
      <c r="G26" s="4">
        <f>VLOOKUP($C26,计算辅助表!$A:$E,5,FALSE)</f>
        <v>1.6</v>
      </c>
      <c r="H26" s="4">
        <f>VLOOKUP(C26,计算辅助表!A:H,8,FALSE)</f>
        <v>200</v>
      </c>
      <c r="I26" s="4" t="str">
        <f>VLOOKUP(C26,计算辅助表!A:F,6,FALSE)</f>
        <v>[{"a":"item","t":"2004","n":4000}]</v>
      </c>
      <c r="J26" s="4" t="str">
        <f>VLOOKUP(C26,计算辅助表!A:G,7,FALSE)</f>
        <v>[{"sxhero":1,"num":1},{"samezhongzu":1,"star":6,"num":1},{"samezhongzu":1,"star":5,"num":2}]</v>
      </c>
      <c r="K26" s="4" t="str">
        <f>VLOOKUP(A26,技能辅助表!A:O,4,FALSE)</f>
        <v>破甲3</v>
      </c>
      <c r="L26" s="4" t="str">
        <f>VLOOKUP(A26,技能辅助表!A:O,5,FALSE)</f>
        <v>"1004"</v>
      </c>
      <c r="M26" s="4" t="str">
        <f>VLOOKUP(A26,技能辅助表!A:O,6,FALSE)</f>
        <v>被动技能：破甲增加80%，生命增加15%</v>
      </c>
      <c r="N26" s="4" t="str">
        <f>IF(C26&lt;8,"",VLOOKUP(A26,技能辅助表!A:O,7,FALSE))</f>
        <v>狂暴3</v>
      </c>
      <c r="O26" s="4" t="str">
        <f>IF(C26&lt;8,"",VLOOKUP(A26,技能辅助表!A:O,8,FALSE))</f>
        <v>"1005"</v>
      </c>
      <c r="P26" s="4" t="str">
        <f>IF(C26&lt;8,"",VLOOKUP(A26,技能辅助表!A:O,9,FALSE))</f>
        <v>被动技能：敌方死亡提升自己暴击30%</v>
      </c>
      <c r="Q26" s="4" t="str">
        <f>IF(C26&lt;9,"",VLOOKUP(A26,技能辅助表!A:O,10,FALSE))</f>
        <v>嗜暴3</v>
      </c>
      <c r="R26" s="4" t="str">
        <f>IF(C26&lt;9,"",VLOOKUP(A26,技能辅助表!A:O,11,FALSE))</f>
        <v>"1007"</v>
      </c>
      <c r="S26" s="4" t="str">
        <f>IF(C26&lt;9,"",VLOOKUP(A26,技能辅助表!A:O,12,FALSE))</f>
        <v>被动技能：每次普攻增加自己29%暴击伤害</v>
      </c>
      <c r="T26" s="4" t="str">
        <f>IF(C26&lt;10,"",VLOOKUP(A26,技能辅助表!A:O,13,FALSE))</f>
        <v/>
      </c>
      <c r="U26" s="4" t="str">
        <f>IF(C26&lt;10,"",VLOOKUP(A26,技能辅助表!A:O,14,FALSE))</f>
        <v/>
      </c>
      <c r="V26" s="4" t="str">
        <f>IF(C26&lt;10,"",VLOOKUP(A26,技能辅助表!A:O,15,FALSE))</f>
        <v/>
      </c>
    </row>
    <row r="27" spans="1:22" x14ac:dyDescent="0.3">
      <c r="A27" s="2">
        <v>14036</v>
      </c>
      <c r="B27" s="2" t="s">
        <v>9</v>
      </c>
      <c r="C27" s="4">
        <v>7</v>
      </c>
      <c r="D27" s="4">
        <f>VLOOKUP($C27,计算辅助表!$A:$E,2,FALSE)</f>
        <v>2.4900000000000002</v>
      </c>
      <c r="E27" s="4">
        <f>VLOOKUP($C27,计算辅助表!$A:$E,3,FALSE)</f>
        <v>1</v>
      </c>
      <c r="F27" s="4">
        <f>VLOOKUP($C27,计算辅助表!$A:$E,4,FALSE)</f>
        <v>3.5200000000000005</v>
      </c>
      <c r="G27" s="4">
        <f>VLOOKUP($C27,计算辅助表!$A:$E,5,FALSE)</f>
        <v>1.6</v>
      </c>
      <c r="H27" s="4">
        <f>VLOOKUP(C27,计算辅助表!A:H,8,FALSE)</f>
        <v>160</v>
      </c>
      <c r="I27" s="4" t="str">
        <f>VLOOKUP(C27,计算辅助表!A:F,6,FALSE)</f>
        <v>[{"a":"item","t":"2004","n":2000}]</v>
      </c>
      <c r="J27" s="4" t="str">
        <f>VLOOKUP(C27,计算辅助表!A:G,7,FALSE)</f>
        <v>[{"samezhongzu":1,"star":5,"num":4}]</v>
      </c>
      <c r="K27" s="4" t="str">
        <f>VLOOKUP(A27,技能辅助表!A:O,4,FALSE)</f>
        <v>破绽3</v>
      </c>
      <c r="L27" s="4" t="str">
        <f>VLOOKUP(A27,技能辅助表!A:O,5,FALSE)</f>
        <v>"1004"</v>
      </c>
      <c r="M27" s="4" t="str">
        <f>VLOOKUP(A27,技能辅助表!A:O,6,FALSE)</f>
        <v>被动技能：破甲增加40%，攻击增加25%，生命增加15%</v>
      </c>
      <c r="N27" s="4" t="str">
        <f>IF(C27&lt;8,"",VLOOKUP(A27,技能辅助表!A:O,7,FALSE))</f>
        <v/>
      </c>
      <c r="O27" s="4" t="str">
        <f>IF(C27&lt;8,"",VLOOKUP(A27,技能辅助表!A:O,8,FALSE))</f>
        <v/>
      </c>
      <c r="P27" s="4" t="str">
        <f>IF(C27&lt;8,"",VLOOKUP(A27,技能辅助表!A:O,9,FALSE))</f>
        <v/>
      </c>
      <c r="Q27" s="4" t="str">
        <f>IF(C27&lt;9,"",VLOOKUP(A27,技能辅助表!A:O,10,FALSE))</f>
        <v/>
      </c>
      <c r="R27" s="4" t="str">
        <f>IF(C27&lt;9,"",VLOOKUP(A27,技能辅助表!A:O,11,FALSE))</f>
        <v/>
      </c>
      <c r="S27" s="4" t="str">
        <f>IF(C27&lt;9,"",VLOOKUP(A27,技能辅助表!A:O,12,FALSE))</f>
        <v/>
      </c>
      <c r="T27" s="4" t="str">
        <f>IF(C27&lt;10,"",VLOOKUP(A27,技能辅助表!A:O,13,FALSE))</f>
        <v/>
      </c>
      <c r="U27" s="4" t="str">
        <f>IF(C27&lt;10,"",VLOOKUP(A27,技能辅助表!A:O,14,FALSE))</f>
        <v/>
      </c>
      <c r="V27" s="4" t="str">
        <f>IF(C27&lt;10,"",VLOOKUP(A27,技能辅助表!A:O,15,FALSE))</f>
        <v/>
      </c>
    </row>
    <row r="28" spans="1:22" x14ac:dyDescent="0.3">
      <c r="A28" s="2">
        <v>14036</v>
      </c>
      <c r="B28" s="2" t="s">
        <v>9</v>
      </c>
      <c r="C28" s="4">
        <v>8</v>
      </c>
      <c r="D28" s="4">
        <f>VLOOKUP($C28,计算辅助表!$A:$E,2,FALSE)</f>
        <v>2.7800000000000002</v>
      </c>
      <c r="E28" s="4">
        <f>VLOOKUP($C28,计算辅助表!$A:$E,3,FALSE)</f>
        <v>1</v>
      </c>
      <c r="F28" s="4">
        <f>VLOOKUP($C28,计算辅助表!$A:$E,4,FALSE)</f>
        <v>4.84</v>
      </c>
      <c r="G28" s="4">
        <f>VLOOKUP($C28,计算辅助表!$A:$E,5,FALSE)</f>
        <v>1.6</v>
      </c>
      <c r="H28" s="4">
        <f>VLOOKUP(C28,计算辅助表!A:H,8,FALSE)</f>
        <v>180</v>
      </c>
      <c r="I28" s="4" t="str">
        <f>VLOOKUP(C28,计算辅助表!A:F,6,FALSE)</f>
        <v>[{"a":"item","t":"2004","n":3000}]</v>
      </c>
      <c r="J28" s="4" t="str">
        <f>VLOOKUP(C28,计算辅助表!A:G,7,FALSE)</f>
        <v>[{"samezhongzu":1,"star":6,"num":1},{"samezhongzu":1,"star":5,"num":3}]</v>
      </c>
      <c r="K28" s="4" t="str">
        <f>VLOOKUP(A28,技能辅助表!A:O,4,FALSE)</f>
        <v>破绽3</v>
      </c>
      <c r="L28" s="4" t="str">
        <f>VLOOKUP(A28,技能辅助表!A:O,5,FALSE)</f>
        <v>"1004"</v>
      </c>
      <c r="M28" s="4" t="str">
        <f>VLOOKUP(A28,技能辅助表!A:O,6,FALSE)</f>
        <v>被动技能：破甲增加40%，攻击增加25%，生命增加15%</v>
      </c>
      <c r="N28" s="4" t="str">
        <f>IF(C28&lt;8,"",VLOOKUP(A28,技能辅助表!A:O,7,FALSE))</f>
        <v>追击3</v>
      </c>
      <c r="O28" s="4" t="str">
        <f>IF(C28&lt;8,"",VLOOKUP(A28,技能辅助表!A:O,8,FALSE))</f>
        <v>"1005"</v>
      </c>
      <c r="P28" s="4" t="str">
        <f>IF(C28&lt;8,"",VLOOKUP(A28,技能辅助表!A:O,9,FALSE))</f>
        <v>被动技能：普通攻击变成攻击敌方生命最少的英雄，效果为130%，并减少目标20%护甲</v>
      </c>
      <c r="Q28" s="4" t="str">
        <f>IF(C28&lt;9,"",VLOOKUP(A28,技能辅助表!A:O,10,FALSE))</f>
        <v/>
      </c>
      <c r="R28" s="4" t="str">
        <f>IF(C28&lt;9,"",VLOOKUP(A28,技能辅助表!A:O,11,FALSE))</f>
        <v/>
      </c>
      <c r="S28" s="4" t="str">
        <f>IF(C28&lt;9,"",VLOOKUP(A28,技能辅助表!A:O,12,FALSE))</f>
        <v/>
      </c>
      <c r="T28" s="4" t="str">
        <f>IF(C28&lt;10,"",VLOOKUP(A28,技能辅助表!A:O,13,FALSE))</f>
        <v/>
      </c>
      <c r="U28" s="4" t="str">
        <f>IF(C28&lt;10,"",VLOOKUP(A28,技能辅助表!A:O,14,FALSE))</f>
        <v/>
      </c>
      <c r="V28" s="4" t="str">
        <f>IF(C28&lt;10,"",VLOOKUP(A28,技能辅助表!A:O,15,FALSE))</f>
        <v/>
      </c>
    </row>
    <row r="29" spans="1:22" x14ac:dyDescent="0.3">
      <c r="A29" s="2">
        <v>14036</v>
      </c>
      <c r="B29" s="2" t="s">
        <v>9</v>
      </c>
      <c r="C29" s="4">
        <v>9</v>
      </c>
      <c r="D29" s="4">
        <f>VLOOKUP($C29,计算辅助表!$A:$E,2,FALSE)</f>
        <v>3.0700000000000003</v>
      </c>
      <c r="E29" s="4">
        <f>VLOOKUP($C29,计算辅助表!$A:$E,3,FALSE)</f>
        <v>1</v>
      </c>
      <c r="F29" s="4">
        <f>VLOOKUP($C29,计算辅助表!$A:$E,4,FALSE)</f>
        <v>6.16</v>
      </c>
      <c r="G29" s="4">
        <f>VLOOKUP($C29,计算辅助表!$A:$E,5,FALSE)</f>
        <v>1.6</v>
      </c>
      <c r="H29" s="4">
        <f>VLOOKUP(C29,计算辅助表!A:H,8,FALSE)</f>
        <v>200</v>
      </c>
      <c r="I29" s="4" t="str">
        <f>VLOOKUP(C29,计算辅助表!A:F,6,FALSE)</f>
        <v>[{"a":"item","t":"2004","n":4000}]</v>
      </c>
      <c r="J29" s="4" t="str">
        <f>VLOOKUP(C29,计算辅助表!A:G,7,FALSE)</f>
        <v>[{"sxhero":1,"num":1},{"samezhongzu":1,"star":6,"num":1},{"samezhongzu":1,"star":5,"num":2}]</v>
      </c>
      <c r="K29" s="4" t="str">
        <f>VLOOKUP(A29,技能辅助表!A:O,4,FALSE)</f>
        <v>破绽3</v>
      </c>
      <c r="L29" s="4" t="str">
        <f>VLOOKUP(A29,技能辅助表!A:O,5,FALSE)</f>
        <v>"1004"</v>
      </c>
      <c r="M29" s="4" t="str">
        <f>VLOOKUP(A29,技能辅助表!A:O,6,FALSE)</f>
        <v>被动技能：破甲增加40%，攻击增加25%，生命增加15%</v>
      </c>
      <c r="N29" s="4" t="str">
        <f>IF(C29&lt;8,"",VLOOKUP(A29,技能辅助表!A:O,7,FALSE))</f>
        <v>追击3</v>
      </c>
      <c r="O29" s="4" t="str">
        <f>IF(C29&lt;8,"",VLOOKUP(A29,技能辅助表!A:O,8,FALSE))</f>
        <v>"1005"</v>
      </c>
      <c r="P29" s="4" t="str">
        <f>IF(C29&lt;8,"",VLOOKUP(A29,技能辅助表!A:O,9,FALSE))</f>
        <v>被动技能：普通攻击变成攻击敌方生命最少的英雄，效果为130%，并减少目标20%护甲</v>
      </c>
      <c r="Q29" s="4" t="str">
        <f>IF(C29&lt;9,"",VLOOKUP(A29,技能辅助表!A:O,10,FALSE))</f>
        <v>血腥破甲3</v>
      </c>
      <c r="R29" s="4" t="str">
        <f>IF(C29&lt;9,"",VLOOKUP(A29,技能辅助表!A:O,11,FALSE))</f>
        <v>"1007"</v>
      </c>
      <c r="S29" s="4" t="str">
        <f>IF(C29&lt;9,"",VLOOKUP(A29,技能辅助表!A:O,12,FALSE))</f>
        <v>被动技能：自身生命低于80%，提升自己破甲40%，暴击20%，并持续回复自己400%攻击等量生命5回合</v>
      </c>
      <c r="T29" s="4" t="str">
        <f>IF(C29&lt;10,"",VLOOKUP(A29,技能辅助表!A:O,13,FALSE))</f>
        <v/>
      </c>
      <c r="U29" s="4" t="str">
        <f>IF(C29&lt;10,"",VLOOKUP(A29,技能辅助表!A:O,14,FALSE))</f>
        <v/>
      </c>
      <c r="V29" s="4" t="str">
        <f>IF(C29&lt;10,"",VLOOKUP(A29,技能辅助表!A:O,15,FALSE))</f>
        <v/>
      </c>
    </row>
    <row r="30" spans="1:22" x14ac:dyDescent="0.3">
      <c r="A30" s="2">
        <v>14036</v>
      </c>
      <c r="B30" s="2" t="s">
        <v>9</v>
      </c>
      <c r="C30" s="4">
        <v>10</v>
      </c>
      <c r="D30" s="4">
        <f>VLOOKUP($C30,计算辅助表!$A:$E,2,FALSE)</f>
        <v>3.5100000000000002</v>
      </c>
      <c r="E30" s="4">
        <f>VLOOKUP($C30,计算辅助表!$A:$E,3,FALSE)</f>
        <v>1</v>
      </c>
      <c r="F30" s="4">
        <f>VLOOKUP($C30,计算辅助表!$A:$E,4,FALSE)</f>
        <v>8.14</v>
      </c>
      <c r="G30" s="4">
        <f>VLOOKUP($C30,计算辅助表!$A:$E,5,FALSE)</f>
        <v>1.6</v>
      </c>
      <c r="H30" s="4">
        <f>VLOOKUP(C30,计算辅助表!A:H,8,FALSE)</f>
        <v>250</v>
      </c>
      <c r="I30" s="4" t="str">
        <f>VLOOKUP(C30,计算辅助表!A:F,6,FALSE)</f>
        <v>[{"a":"item","t":"2004","n":10000}]</v>
      </c>
      <c r="J30" s="4" t="str">
        <f>VLOOKUP(C30,计算辅助表!A:G,7,FALSE)</f>
        <v>[{"sxhero":1,"num":2},{"samezhongzu":1,"star":6,"num":1},{"star":9,"num":1}]</v>
      </c>
      <c r="K30" s="4" t="str">
        <f>VLOOKUP(A30,技能辅助表!A:O,4,FALSE)</f>
        <v>破绽3</v>
      </c>
      <c r="L30" s="4" t="str">
        <f>VLOOKUP(A30,技能辅助表!A:O,5,FALSE)</f>
        <v>"1004"</v>
      </c>
      <c r="M30" s="4" t="str">
        <f>VLOOKUP(A30,技能辅助表!A:O,6,FALSE)</f>
        <v>被动技能：破甲增加40%，攻击增加25%，生命增加15%</v>
      </c>
      <c r="N30" s="4" t="str">
        <f>IF(C30&lt;8,"",VLOOKUP(A30,技能辅助表!A:O,7,FALSE))</f>
        <v>追击3</v>
      </c>
      <c r="O30" s="4" t="str">
        <f>IF(C30&lt;8,"",VLOOKUP(A30,技能辅助表!A:O,8,FALSE))</f>
        <v>"1005"</v>
      </c>
      <c r="P30" s="4" t="str">
        <f>IF(C30&lt;8,"",VLOOKUP(A30,技能辅助表!A:O,9,FALSE))</f>
        <v>被动技能：普通攻击变成攻击敌方生命最少的英雄，效果为130%，并减少目标20%护甲</v>
      </c>
      <c r="Q30" s="4" t="str">
        <f>IF(C30&lt;9,"",VLOOKUP(A30,技能辅助表!A:O,10,FALSE))</f>
        <v>血腥破甲3</v>
      </c>
      <c r="R30" s="4" t="str">
        <f>IF(C30&lt;9,"",VLOOKUP(A30,技能辅助表!A:O,11,FALSE))</f>
        <v>"1007"</v>
      </c>
      <c r="S30" s="4" t="str">
        <f>IF(C30&lt;9,"",VLOOKUP(A30,技能辅助表!A:O,12,FALSE))</f>
        <v>被动技能：自身生命低于80%，提升自己破甲40%，暴击20%，并持续回复自己400%攻击等量生命5回合</v>
      </c>
      <c r="T30" s="4" t="str">
        <f>IF(C30&lt;10,"",VLOOKUP(A30,技能辅助表!A:O,13,FALSE))</f>
        <v>电能激荡3</v>
      </c>
      <c r="U30" s="4">
        <f>IF(C30&lt;10,"",VLOOKUP(A30,技能辅助表!A:O,14,FALSE))</f>
        <v>2004</v>
      </c>
      <c r="V30" s="4" t="str">
        <f>IF(C30&lt;10,"",VLOOKUP(A30,技能辅助表!A:O,15,FALSE))</f>
        <v>主动技能：对随机4名敌人造成180%攻击伤害，对法师类目标有100%几率眩晕2回合并造成180%攻击的额外伤害</v>
      </c>
    </row>
    <row r="31" spans="1:22" x14ac:dyDescent="0.3">
      <c r="A31" s="2">
        <v>15036</v>
      </c>
      <c r="B31" s="2" t="s">
        <v>10</v>
      </c>
      <c r="C31" s="4">
        <v>7</v>
      </c>
      <c r="D31" s="4">
        <f>VLOOKUP($C31,计算辅助表!$A:$E,2,FALSE)</f>
        <v>2.4900000000000002</v>
      </c>
      <c r="E31" s="4">
        <f>VLOOKUP($C31,计算辅助表!$A:$E,3,FALSE)</f>
        <v>1</v>
      </c>
      <c r="F31" s="4">
        <f>VLOOKUP($C31,计算辅助表!$A:$E,4,FALSE)</f>
        <v>3.5200000000000005</v>
      </c>
      <c r="G31" s="4">
        <f>VLOOKUP($C31,计算辅助表!$A:$E,5,FALSE)</f>
        <v>1.6</v>
      </c>
      <c r="H31" s="4">
        <f>VLOOKUP(C31,计算辅助表!A:H,8,FALSE)</f>
        <v>160</v>
      </c>
      <c r="I31" s="4" t="str">
        <f>VLOOKUP(C31,计算辅助表!A:F,6,FALSE)</f>
        <v>[{"a":"item","t":"2004","n":2000}]</v>
      </c>
      <c r="J31" s="4" t="str">
        <f>VLOOKUP(C31,计算辅助表!A:G,7,FALSE)</f>
        <v>[{"samezhongzu":1,"star":5,"num":4}]</v>
      </c>
      <c r="K31" s="4" t="str">
        <f>VLOOKUP(A31,技能辅助表!A:O,4,FALSE)</f>
        <v>眩晕3</v>
      </c>
      <c r="L31" s="4" t="str">
        <f>VLOOKUP(A31,技能辅助表!A:O,5,FALSE)</f>
        <v>"1004"</v>
      </c>
      <c r="M31" s="4" t="str">
        <f>VLOOKUP(A31,技能辅助表!A:O,6,FALSE)</f>
        <v>被动技能：普攻有75%几率使目标眩晕，持续2回合</v>
      </c>
      <c r="N31" s="4" t="str">
        <f>IF(C31&lt;8,"",VLOOKUP(A31,技能辅助表!A:O,7,FALSE))</f>
        <v/>
      </c>
      <c r="O31" s="4" t="str">
        <f>IF(C31&lt;8,"",VLOOKUP(A31,技能辅助表!A:O,8,FALSE))</f>
        <v/>
      </c>
      <c r="P31" s="4" t="str">
        <f>IF(C31&lt;8,"",VLOOKUP(A31,技能辅助表!A:O,9,FALSE))</f>
        <v/>
      </c>
      <c r="Q31" s="4" t="str">
        <f>IF(C31&lt;9,"",VLOOKUP(A31,技能辅助表!A:O,10,FALSE))</f>
        <v/>
      </c>
      <c r="R31" s="4" t="str">
        <f>IF(C31&lt;9,"",VLOOKUP(A31,技能辅助表!A:O,11,FALSE))</f>
        <v/>
      </c>
      <c r="S31" s="4" t="str">
        <f>IF(C31&lt;9,"",VLOOKUP(A31,技能辅助表!A:O,12,FALSE))</f>
        <v/>
      </c>
      <c r="T31" s="4" t="str">
        <f>IF(C31&lt;10,"",VLOOKUP(A31,技能辅助表!A:O,13,FALSE))</f>
        <v/>
      </c>
      <c r="U31" s="4" t="str">
        <f>IF(C31&lt;10,"",VLOOKUP(A31,技能辅助表!A:O,14,FALSE))</f>
        <v/>
      </c>
      <c r="V31" s="4" t="str">
        <f>IF(C31&lt;10,"",VLOOKUP(A31,技能辅助表!A:O,15,FALSE))</f>
        <v/>
      </c>
    </row>
    <row r="32" spans="1:22" x14ac:dyDescent="0.3">
      <c r="A32" s="2">
        <v>15036</v>
      </c>
      <c r="B32" s="2" t="s">
        <v>10</v>
      </c>
      <c r="C32" s="4">
        <v>8</v>
      </c>
      <c r="D32" s="4">
        <f>VLOOKUP($C32,计算辅助表!$A:$E,2,FALSE)</f>
        <v>2.7800000000000002</v>
      </c>
      <c r="E32" s="4">
        <f>VLOOKUP($C32,计算辅助表!$A:$E,3,FALSE)</f>
        <v>1</v>
      </c>
      <c r="F32" s="4">
        <f>VLOOKUP($C32,计算辅助表!$A:$E,4,FALSE)</f>
        <v>4.84</v>
      </c>
      <c r="G32" s="4">
        <f>VLOOKUP($C32,计算辅助表!$A:$E,5,FALSE)</f>
        <v>1.6</v>
      </c>
      <c r="H32" s="4">
        <f>VLOOKUP(C32,计算辅助表!A:H,8,FALSE)</f>
        <v>180</v>
      </c>
      <c r="I32" s="4" t="str">
        <f>VLOOKUP(C32,计算辅助表!A:F,6,FALSE)</f>
        <v>[{"a":"item","t":"2004","n":3000}]</v>
      </c>
      <c r="J32" s="4" t="str">
        <f>VLOOKUP(C32,计算辅助表!A:G,7,FALSE)</f>
        <v>[{"samezhongzu":1,"star":6,"num":1},{"samezhongzu":1,"star":5,"num":3}]</v>
      </c>
      <c r="K32" s="4" t="str">
        <f>VLOOKUP(A32,技能辅助表!A:O,4,FALSE)</f>
        <v>眩晕3</v>
      </c>
      <c r="L32" s="4" t="str">
        <f>VLOOKUP(A32,技能辅助表!A:O,5,FALSE)</f>
        <v>"1004"</v>
      </c>
      <c r="M32" s="4" t="str">
        <f>VLOOKUP(A32,技能辅助表!A:O,6,FALSE)</f>
        <v>被动技能：普攻有75%几率使目标眩晕，持续2回合</v>
      </c>
      <c r="N32" s="4" t="str">
        <f>IF(C32&lt;8,"",VLOOKUP(A32,技能辅助表!A:O,7,FALSE))</f>
        <v>弱点击破3</v>
      </c>
      <c r="O32" s="4" t="str">
        <f>IF(C32&lt;8,"",VLOOKUP(A32,技能辅助表!A:O,8,FALSE))</f>
        <v>"1005"</v>
      </c>
      <c r="P32" s="4" t="str">
        <f>IF(C32&lt;8,"",VLOOKUP(A32,技能辅助表!A:O,9,FALSE))</f>
        <v>被动技能：对眩晕的目标，增加125%的额外伤害</v>
      </c>
      <c r="Q32" s="4" t="str">
        <f>IF(C32&lt;9,"",VLOOKUP(A32,技能辅助表!A:O,10,FALSE))</f>
        <v/>
      </c>
      <c r="R32" s="4" t="str">
        <f>IF(C32&lt;9,"",VLOOKUP(A32,技能辅助表!A:O,11,FALSE))</f>
        <v/>
      </c>
      <c r="S32" s="4" t="str">
        <f>IF(C32&lt;9,"",VLOOKUP(A32,技能辅助表!A:O,12,FALSE))</f>
        <v/>
      </c>
      <c r="T32" s="4" t="str">
        <f>IF(C32&lt;10,"",VLOOKUP(A32,技能辅助表!A:O,13,FALSE))</f>
        <v/>
      </c>
      <c r="U32" s="4" t="str">
        <f>IF(C32&lt;10,"",VLOOKUP(A32,技能辅助表!A:O,14,FALSE))</f>
        <v/>
      </c>
      <c r="V32" s="4" t="str">
        <f>IF(C32&lt;10,"",VLOOKUP(A32,技能辅助表!A:O,15,FALSE))</f>
        <v/>
      </c>
    </row>
    <row r="33" spans="1:22" x14ac:dyDescent="0.3">
      <c r="A33" s="2">
        <v>15036</v>
      </c>
      <c r="B33" s="2" t="s">
        <v>10</v>
      </c>
      <c r="C33" s="4">
        <v>9</v>
      </c>
      <c r="D33" s="4">
        <f>VLOOKUP($C33,计算辅助表!$A:$E,2,FALSE)</f>
        <v>3.0700000000000003</v>
      </c>
      <c r="E33" s="4">
        <f>VLOOKUP($C33,计算辅助表!$A:$E,3,FALSE)</f>
        <v>1</v>
      </c>
      <c r="F33" s="4">
        <f>VLOOKUP($C33,计算辅助表!$A:$E,4,FALSE)</f>
        <v>6.16</v>
      </c>
      <c r="G33" s="4">
        <f>VLOOKUP($C33,计算辅助表!$A:$E,5,FALSE)</f>
        <v>1.6</v>
      </c>
      <c r="H33" s="4">
        <f>VLOOKUP(C33,计算辅助表!A:H,8,FALSE)</f>
        <v>200</v>
      </c>
      <c r="I33" s="4" t="str">
        <f>VLOOKUP(C33,计算辅助表!A:F,6,FALSE)</f>
        <v>[{"a":"item","t":"2004","n":4000}]</v>
      </c>
      <c r="J33" s="4" t="str">
        <f>VLOOKUP(C33,计算辅助表!A:G,7,FALSE)</f>
        <v>[{"sxhero":1,"num":1},{"samezhongzu":1,"star":6,"num":1},{"samezhongzu":1,"star":5,"num":2}]</v>
      </c>
      <c r="K33" s="4" t="str">
        <f>VLOOKUP(A33,技能辅助表!A:O,4,FALSE)</f>
        <v>眩晕3</v>
      </c>
      <c r="L33" s="4" t="str">
        <f>VLOOKUP(A33,技能辅助表!A:O,5,FALSE)</f>
        <v>"1004"</v>
      </c>
      <c r="M33" s="4" t="str">
        <f>VLOOKUP(A33,技能辅助表!A:O,6,FALSE)</f>
        <v>被动技能：普攻有75%几率使目标眩晕，持续2回合</v>
      </c>
      <c r="N33" s="4" t="str">
        <f>IF(C33&lt;8,"",VLOOKUP(A33,技能辅助表!A:O,7,FALSE))</f>
        <v>弱点击破3</v>
      </c>
      <c r="O33" s="4" t="str">
        <f>IF(C33&lt;8,"",VLOOKUP(A33,技能辅助表!A:O,8,FALSE))</f>
        <v>"1005"</v>
      </c>
      <c r="P33" s="4" t="str">
        <f>IF(C33&lt;8,"",VLOOKUP(A33,技能辅助表!A:O,9,FALSE))</f>
        <v>被动技能：对眩晕的目标，增加125%的额外伤害</v>
      </c>
      <c r="Q33" s="4" t="str">
        <f>IF(C33&lt;9,"",VLOOKUP(A33,技能辅助表!A:O,10,FALSE))</f>
        <v>破绽3</v>
      </c>
      <c r="R33" s="4" t="str">
        <f>IF(C33&lt;9,"",VLOOKUP(A33,技能辅助表!A:O,11,FALSE))</f>
        <v>"1007"</v>
      </c>
      <c r="S33" s="4" t="str">
        <f>IF(C33&lt;9,"",VLOOKUP(A33,技能辅助表!A:O,12,FALSE))</f>
        <v>被动技能：破甲增加40%，攻击增加35%</v>
      </c>
      <c r="T33" s="4" t="str">
        <f>IF(C33&lt;10,"",VLOOKUP(A33,技能辅助表!A:O,13,FALSE))</f>
        <v/>
      </c>
      <c r="U33" s="4" t="str">
        <f>IF(C33&lt;10,"",VLOOKUP(A33,技能辅助表!A:O,14,FALSE))</f>
        <v/>
      </c>
      <c r="V33" s="4" t="str">
        <f>IF(C33&lt;10,"",VLOOKUP(A33,技能辅助表!A:O,15,FALSE))</f>
        <v/>
      </c>
    </row>
    <row r="34" spans="1:22" x14ac:dyDescent="0.3">
      <c r="A34" s="2">
        <v>15036</v>
      </c>
      <c r="B34" s="2" t="s">
        <v>10</v>
      </c>
      <c r="C34" s="4">
        <v>10</v>
      </c>
      <c r="D34" s="4">
        <f>VLOOKUP($C34,计算辅助表!$A:$E,2,FALSE)</f>
        <v>3.5100000000000002</v>
      </c>
      <c r="E34" s="4">
        <f>VLOOKUP($C34,计算辅助表!$A:$E,3,FALSE)</f>
        <v>1</v>
      </c>
      <c r="F34" s="4">
        <f>VLOOKUP($C34,计算辅助表!$A:$E,4,FALSE)</f>
        <v>8.14</v>
      </c>
      <c r="G34" s="4">
        <f>VLOOKUP($C34,计算辅助表!$A:$E,5,FALSE)</f>
        <v>1.6</v>
      </c>
      <c r="H34" s="4">
        <f>VLOOKUP(C34,计算辅助表!A:H,8,FALSE)</f>
        <v>250</v>
      </c>
      <c r="I34" s="4" t="str">
        <f>VLOOKUP(C34,计算辅助表!A:F,6,FALSE)</f>
        <v>[{"a":"item","t":"2004","n":10000}]</v>
      </c>
      <c r="J34" s="4" t="str">
        <f>VLOOKUP(C34,计算辅助表!A:G,7,FALSE)</f>
        <v>[{"sxhero":1,"num":2},{"samezhongzu":1,"star":6,"num":1},{"star":9,"num":1}]</v>
      </c>
      <c r="K34" s="4" t="str">
        <f>VLOOKUP(A34,技能辅助表!A:O,4,FALSE)</f>
        <v>眩晕3</v>
      </c>
      <c r="L34" s="4" t="str">
        <f>VLOOKUP(A34,技能辅助表!A:O,5,FALSE)</f>
        <v>"1004"</v>
      </c>
      <c r="M34" s="4" t="str">
        <f>VLOOKUP(A34,技能辅助表!A:O,6,FALSE)</f>
        <v>被动技能：普攻有75%几率使目标眩晕，持续2回合</v>
      </c>
      <c r="N34" s="4" t="str">
        <f>IF(C34&lt;8,"",VLOOKUP(A34,技能辅助表!A:O,7,FALSE))</f>
        <v>弱点击破3</v>
      </c>
      <c r="O34" s="4" t="str">
        <f>IF(C34&lt;8,"",VLOOKUP(A34,技能辅助表!A:O,8,FALSE))</f>
        <v>"1005"</v>
      </c>
      <c r="P34" s="4" t="str">
        <f>IF(C34&lt;8,"",VLOOKUP(A34,技能辅助表!A:O,9,FALSE))</f>
        <v>被动技能：对眩晕的目标，增加125%的额外伤害</v>
      </c>
      <c r="Q34" s="4" t="str">
        <f>IF(C34&lt;9,"",VLOOKUP(A34,技能辅助表!A:O,10,FALSE))</f>
        <v>破绽3</v>
      </c>
      <c r="R34" s="4" t="str">
        <f>IF(C34&lt;9,"",VLOOKUP(A34,技能辅助表!A:O,11,FALSE))</f>
        <v>"1007"</v>
      </c>
      <c r="S34" s="4" t="str">
        <f>IF(C34&lt;9,"",VLOOKUP(A34,技能辅助表!A:O,12,FALSE))</f>
        <v>被动技能：破甲增加40%，攻击增加35%</v>
      </c>
      <c r="T34" s="4" t="str">
        <f>IF(C34&lt;10,"",VLOOKUP(A34,技能辅助表!A:O,13,FALSE))</f>
        <v>地刺3</v>
      </c>
      <c r="U34" s="4">
        <f>IF(C34&lt;10,"",VLOOKUP(A34,技能辅助表!A:O,14,FALSE))</f>
        <v>2004</v>
      </c>
      <c r="V34" s="4" t="str">
        <f>IF(C34&lt;10,"",VLOOKUP(A34,技能辅助表!A:O,15,FALSE))</f>
        <v>主动技能：对随机4名敌人造成159%攻击伤害，有100%几率使刺客类目标眩晕2回合并中毒，每回合额外造成65%攻击伤害，持续3回合</v>
      </c>
    </row>
    <row r="35" spans="1:22" x14ac:dyDescent="0.3">
      <c r="A35" s="2">
        <v>21036</v>
      </c>
      <c r="B35" s="2" t="s">
        <v>11</v>
      </c>
      <c r="C35" s="4">
        <v>7</v>
      </c>
      <c r="D35" s="4">
        <f>VLOOKUP($C35,计算辅助表!$A:$E,2,FALSE)</f>
        <v>2.4900000000000002</v>
      </c>
      <c r="E35" s="4">
        <f>VLOOKUP($C35,计算辅助表!$A:$E,3,FALSE)</f>
        <v>1</v>
      </c>
      <c r="F35" s="4">
        <f>VLOOKUP($C35,计算辅助表!$A:$E,4,FALSE)</f>
        <v>3.5200000000000005</v>
      </c>
      <c r="G35" s="4">
        <f>VLOOKUP($C35,计算辅助表!$A:$E,5,FALSE)</f>
        <v>1.6</v>
      </c>
      <c r="H35" s="4">
        <f>VLOOKUP(C35,计算辅助表!A:H,8,FALSE)</f>
        <v>160</v>
      </c>
      <c r="I35" s="4" t="str">
        <f>VLOOKUP(C35,计算辅助表!A:F,6,FALSE)</f>
        <v>[{"a":"item","t":"2004","n":2000}]</v>
      </c>
      <c r="J35" s="4" t="str">
        <f>VLOOKUP(C35,计算辅助表!A:G,7,FALSE)</f>
        <v>[{"samezhongzu":1,"star":5,"num":4}]</v>
      </c>
      <c r="K35" s="4" t="str">
        <f>VLOOKUP(A35,技能辅助表!A:O,4,FALSE)</f>
        <v>怒吼3</v>
      </c>
      <c r="L35" s="4" t="str">
        <f>VLOOKUP(A35,技能辅助表!A:O,5,FALSE)</f>
        <v>"1004"</v>
      </c>
      <c r="M35" s="4" t="str">
        <f>VLOOKUP(A35,技能辅助表!A:O,6,FALSE)</f>
        <v>被动技能：攻击增加30%，生命增加35%</v>
      </c>
      <c r="N35" s="4" t="str">
        <f>IF(C35&lt;8,"",VLOOKUP(A35,技能辅助表!A:O,7,FALSE))</f>
        <v/>
      </c>
      <c r="O35" s="4" t="str">
        <f>IF(C35&lt;8,"",VLOOKUP(A35,技能辅助表!A:O,8,FALSE))</f>
        <v/>
      </c>
      <c r="P35" s="4" t="str">
        <f>IF(C35&lt;8,"",VLOOKUP(A35,技能辅助表!A:O,9,FALSE))</f>
        <v/>
      </c>
      <c r="Q35" s="4" t="str">
        <f>IF(C35&lt;9,"",VLOOKUP(A35,技能辅助表!A:O,10,FALSE))</f>
        <v/>
      </c>
      <c r="R35" s="4" t="str">
        <f>IF(C35&lt;9,"",VLOOKUP(A35,技能辅助表!A:O,11,FALSE))</f>
        <v/>
      </c>
      <c r="S35" s="4" t="str">
        <f>IF(C35&lt;9,"",VLOOKUP(A35,技能辅助表!A:O,12,FALSE))</f>
        <v/>
      </c>
      <c r="T35" s="4" t="str">
        <f>IF(C35&lt;10,"",VLOOKUP(A35,技能辅助表!A:O,13,FALSE))</f>
        <v/>
      </c>
      <c r="U35" s="4" t="str">
        <f>IF(C35&lt;10,"",VLOOKUP(A35,技能辅助表!A:O,14,FALSE))</f>
        <v/>
      </c>
      <c r="V35" s="4" t="str">
        <f>IF(C35&lt;10,"",VLOOKUP(A35,技能辅助表!A:O,15,FALSE))</f>
        <v/>
      </c>
    </row>
    <row r="36" spans="1:22" x14ac:dyDescent="0.3">
      <c r="A36" s="2">
        <v>21036</v>
      </c>
      <c r="B36" s="2" t="s">
        <v>11</v>
      </c>
      <c r="C36" s="4">
        <v>8</v>
      </c>
      <c r="D36" s="4">
        <f>VLOOKUP($C36,计算辅助表!$A:$E,2,FALSE)</f>
        <v>2.7800000000000002</v>
      </c>
      <c r="E36" s="4">
        <f>VLOOKUP($C36,计算辅助表!$A:$E,3,FALSE)</f>
        <v>1</v>
      </c>
      <c r="F36" s="4">
        <f>VLOOKUP($C36,计算辅助表!$A:$E,4,FALSE)</f>
        <v>4.84</v>
      </c>
      <c r="G36" s="4">
        <f>VLOOKUP($C36,计算辅助表!$A:$E,5,FALSE)</f>
        <v>1.6</v>
      </c>
      <c r="H36" s="4">
        <f>VLOOKUP(C36,计算辅助表!A:H,8,FALSE)</f>
        <v>180</v>
      </c>
      <c r="I36" s="4" t="str">
        <f>VLOOKUP(C36,计算辅助表!A:F,6,FALSE)</f>
        <v>[{"a":"item","t":"2004","n":3000}]</v>
      </c>
      <c r="J36" s="4" t="str">
        <f>VLOOKUP(C36,计算辅助表!A:G,7,FALSE)</f>
        <v>[{"samezhongzu":1,"star":6,"num":1},{"samezhongzu":1,"star":5,"num":3}]</v>
      </c>
      <c r="K36" s="4" t="str">
        <f>VLOOKUP(A36,技能辅助表!A:O,4,FALSE)</f>
        <v>怒吼3</v>
      </c>
      <c r="L36" s="4" t="str">
        <f>VLOOKUP(A36,技能辅助表!A:O,5,FALSE)</f>
        <v>"1004"</v>
      </c>
      <c r="M36" s="4" t="str">
        <f>VLOOKUP(A36,技能辅助表!A:O,6,FALSE)</f>
        <v>被动技能：攻击增加30%，生命增加35%</v>
      </c>
      <c r="N36" s="4" t="str">
        <f>IF(C36&lt;8,"",VLOOKUP(A36,技能辅助表!A:O,7,FALSE))</f>
        <v>禁魔3</v>
      </c>
      <c r="O36" s="4" t="str">
        <f>IF(C36&lt;8,"",VLOOKUP(A36,技能辅助表!A:O,8,FALSE))</f>
        <v>"1005"</v>
      </c>
      <c r="P36" s="4" t="str">
        <f>IF(C36&lt;8,"",VLOOKUP(A36,技能辅助表!A:O,9,FALSE))</f>
        <v>被动技能：普攻有60%几率使目标禁魔，持续2回合</v>
      </c>
      <c r="Q36" s="4" t="str">
        <f>IF(C36&lt;9,"",VLOOKUP(A36,技能辅助表!A:O,10,FALSE))</f>
        <v/>
      </c>
      <c r="R36" s="4" t="str">
        <f>IF(C36&lt;9,"",VLOOKUP(A36,技能辅助表!A:O,11,FALSE))</f>
        <v/>
      </c>
      <c r="S36" s="4" t="str">
        <f>IF(C36&lt;9,"",VLOOKUP(A36,技能辅助表!A:O,12,FALSE))</f>
        <v/>
      </c>
      <c r="T36" s="4" t="str">
        <f>IF(C36&lt;10,"",VLOOKUP(A36,技能辅助表!A:O,13,FALSE))</f>
        <v/>
      </c>
      <c r="U36" s="4" t="str">
        <f>IF(C36&lt;10,"",VLOOKUP(A36,技能辅助表!A:O,14,FALSE))</f>
        <v/>
      </c>
      <c r="V36" s="4" t="str">
        <f>IF(C36&lt;10,"",VLOOKUP(A36,技能辅助表!A:O,15,FALSE))</f>
        <v/>
      </c>
    </row>
    <row r="37" spans="1:22" x14ac:dyDescent="0.3">
      <c r="A37" s="2">
        <v>21036</v>
      </c>
      <c r="B37" s="2" t="s">
        <v>11</v>
      </c>
      <c r="C37" s="4">
        <v>9</v>
      </c>
      <c r="D37" s="4">
        <f>VLOOKUP($C37,计算辅助表!$A:$E,2,FALSE)</f>
        <v>3.0700000000000003</v>
      </c>
      <c r="E37" s="4">
        <f>VLOOKUP($C37,计算辅助表!$A:$E,3,FALSE)</f>
        <v>1</v>
      </c>
      <c r="F37" s="4">
        <f>VLOOKUP($C37,计算辅助表!$A:$E,4,FALSE)</f>
        <v>6.16</v>
      </c>
      <c r="G37" s="4">
        <f>VLOOKUP($C37,计算辅助表!$A:$E,5,FALSE)</f>
        <v>1.6</v>
      </c>
      <c r="H37" s="4">
        <f>VLOOKUP(C37,计算辅助表!A:H,8,FALSE)</f>
        <v>200</v>
      </c>
      <c r="I37" s="4" t="str">
        <f>VLOOKUP(C37,计算辅助表!A:F,6,FALSE)</f>
        <v>[{"a":"item","t":"2004","n":4000}]</v>
      </c>
      <c r="J37" s="4" t="str">
        <f>VLOOKUP(C37,计算辅助表!A:G,7,FALSE)</f>
        <v>[{"sxhero":1,"num":1},{"samezhongzu":1,"star":6,"num":1},{"samezhongzu":1,"star":5,"num":2}]</v>
      </c>
      <c r="K37" s="4" t="str">
        <f>VLOOKUP(A37,技能辅助表!A:O,4,FALSE)</f>
        <v>怒吼3</v>
      </c>
      <c r="L37" s="4" t="str">
        <f>VLOOKUP(A37,技能辅助表!A:O,5,FALSE)</f>
        <v>"1004"</v>
      </c>
      <c r="M37" s="4" t="str">
        <f>VLOOKUP(A37,技能辅助表!A:O,6,FALSE)</f>
        <v>被动技能：攻击增加30%，生命增加35%</v>
      </c>
      <c r="N37" s="4" t="str">
        <f>IF(C37&lt;8,"",VLOOKUP(A37,技能辅助表!A:O,7,FALSE))</f>
        <v>禁魔3</v>
      </c>
      <c r="O37" s="4" t="str">
        <f>IF(C37&lt;8,"",VLOOKUP(A37,技能辅助表!A:O,8,FALSE))</f>
        <v>"1005"</v>
      </c>
      <c r="P37" s="4" t="str">
        <f>IF(C37&lt;8,"",VLOOKUP(A37,技能辅助表!A:O,9,FALSE))</f>
        <v>被动技能：普攻有60%几率使目标禁魔，持续2回合</v>
      </c>
      <c r="Q37" s="4" t="str">
        <f>IF(C37&lt;9,"",VLOOKUP(A37,技能辅助表!A:O,10,FALSE))</f>
        <v>身体如钢2</v>
      </c>
      <c r="R37" s="4" t="str">
        <f>IF(C37&lt;9,"",VLOOKUP(A37,技能辅助表!A:O,11,FALSE))</f>
        <v>"1007"</v>
      </c>
      <c r="S37" s="4" t="str">
        <f>IF(C37&lt;9,"",VLOOKUP(A37,技能辅助表!A:O,12,FALSE))</f>
        <v>被动技能：自身生命低于50%，提高自己伤减率35%，持续4回合（只触发一次）</v>
      </c>
      <c r="T37" s="4" t="str">
        <f>IF(C37&lt;10,"",VLOOKUP(A37,技能辅助表!A:O,13,FALSE))</f>
        <v/>
      </c>
      <c r="U37" s="4" t="str">
        <f>IF(C37&lt;10,"",VLOOKUP(A37,技能辅助表!A:O,14,FALSE))</f>
        <v/>
      </c>
      <c r="V37" s="4" t="str">
        <f>IF(C37&lt;10,"",VLOOKUP(A37,技能辅助表!A:O,15,FALSE))</f>
        <v/>
      </c>
    </row>
    <row r="38" spans="1:22" x14ac:dyDescent="0.3">
      <c r="A38" s="2">
        <v>21046</v>
      </c>
      <c r="B38" s="2" t="s">
        <v>12</v>
      </c>
      <c r="C38" s="4">
        <v>7</v>
      </c>
      <c r="D38" s="4">
        <f>VLOOKUP($C38,计算辅助表!$A:$E,2,FALSE)</f>
        <v>2.4900000000000002</v>
      </c>
      <c r="E38" s="4">
        <f>VLOOKUP($C38,计算辅助表!$A:$E,3,FALSE)</f>
        <v>1</v>
      </c>
      <c r="F38" s="4">
        <f>VLOOKUP($C38,计算辅助表!$A:$E,4,FALSE)</f>
        <v>3.5200000000000005</v>
      </c>
      <c r="G38" s="4">
        <f>VLOOKUP($C38,计算辅助表!$A:$E,5,FALSE)</f>
        <v>1.6</v>
      </c>
      <c r="H38" s="4">
        <f>VLOOKUP(C38,计算辅助表!A:H,8,FALSE)</f>
        <v>160</v>
      </c>
      <c r="I38" s="4" t="str">
        <f>VLOOKUP(C38,计算辅助表!A:F,6,FALSE)</f>
        <v>[{"a":"item","t":"2004","n":2000}]</v>
      </c>
      <c r="J38" s="4" t="str">
        <f>VLOOKUP(C38,计算辅助表!A:G,7,FALSE)</f>
        <v>[{"samezhongzu":1,"star":5,"num":4}]</v>
      </c>
      <c r="K38" s="4" t="str">
        <f>VLOOKUP(A38,技能辅助表!A:O,4,FALSE)</f>
        <v>矮人荣耀3</v>
      </c>
      <c r="L38" s="4" t="str">
        <f>VLOOKUP(A38,技能辅助表!A:O,5,FALSE)</f>
        <v>"1004"</v>
      </c>
      <c r="M38" s="4" t="str">
        <f>VLOOKUP(A38,技能辅助表!A:O,6,FALSE)</f>
        <v>被动技能：护甲增加48%，生命增加40%</v>
      </c>
      <c r="N38" s="4" t="str">
        <f>IF(C38&lt;8,"",VLOOKUP(A38,技能辅助表!A:O,7,FALSE))</f>
        <v/>
      </c>
      <c r="O38" s="4" t="str">
        <f>IF(C38&lt;8,"",VLOOKUP(A38,技能辅助表!A:O,8,FALSE))</f>
        <v/>
      </c>
      <c r="P38" s="4" t="str">
        <f>IF(C38&lt;8,"",VLOOKUP(A38,技能辅助表!A:O,9,FALSE))</f>
        <v/>
      </c>
      <c r="Q38" s="4" t="str">
        <f>IF(C38&lt;9,"",VLOOKUP(A38,技能辅助表!A:O,10,FALSE))</f>
        <v/>
      </c>
      <c r="R38" s="4" t="str">
        <f>IF(C38&lt;9,"",VLOOKUP(A38,技能辅助表!A:O,11,FALSE))</f>
        <v/>
      </c>
      <c r="S38" s="4" t="str">
        <f>IF(C38&lt;9,"",VLOOKUP(A38,技能辅助表!A:O,12,FALSE))</f>
        <v/>
      </c>
      <c r="T38" s="4" t="str">
        <f>IF(C38&lt;10,"",VLOOKUP(A38,技能辅助表!A:O,13,FALSE))</f>
        <v/>
      </c>
      <c r="U38" s="4" t="str">
        <f>IF(C38&lt;10,"",VLOOKUP(A38,技能辅助表!A:O,14,FALSE))</f>
        <v/>
      </c>
      <c r="V38" s="4" t="str">
        <f>IF(C38&lt;10,"",VLOOKUP(A38,技能辅助表!A:O,15,FALSE))</f>
        <v/>
      </c>
    </row>
    <row r="39" spans="1:22" x14ac:dyDescent="0.3">
      <c r="A39" s="2">
        <v>21046</v>
      </c>
      <c r="B39" s="2" t="s">
        <v>12</v>
      </c>
      <c r="C39" s="4">
        <v>8</v>
      </c>
      <c r="D39" s="4">
        <f>VLOOKUP($C39,计算辅助表!$A:$E,2,FALSE)</f>
        <v>2.7800000000000002</v>
      </c>
      <c r="E39" s="4">
        <f>VLOOKUP($C39,计算辅助表!$A:$E,3,FALSE)</f>
        <v>1</v>
      </c>
      <c r="F39" s="4">
        <f>VLOOKUP($C39,计算辅助表!$A:$E,4,FALSE)</f>
        <v>4.84</v>
      </c>
      <c r="G39" s="4">
        <f>VLOOKUP($C39,计算辅助表!$A:$E,5,FALSE)</f>
        <v>1.6</v>
      </c>
      <c r="H39" s="4">
        <f>VLOOKUP(C39,计算辅助表!A:H,8,FALSE)</f>
        <v>180</v>
      </c>
      <c r="I39" s="4" t="str">
        <f>VLOOKUP(C39,计算辅助表!A:F,6,FALSE)</f>
        <v>[{"a":"item","t":"2004","n":3000}]</v>
      </c>
      <c r="J39" s="4" t="str">
        <f>VLOOKUP(C39,计算辅助表!A:G,7,FALSE)</f>
        <v>[{"samezhongzu":1,"star":6,"num":1},{"samezhongzu":1,"star":5,"num":3}]</v>
      </c>
      <c r="K39" s="4" t="str">
        <f>VLOOKUP(A39,技能辅助表!A:O,4,FALSE)</f>
        <v>矮人荣耀3</v>
      </c>
      <c r="L39" s="4" t="str">
        <f>VLOOKUP(A39,技能辅助表!A:O,5,FALSE)</f>
        <v>"1004"</v>
      </c>
      <c r="M39" s="4" t="str">
        <f>VLOOKUP(A39,技能辅助表!A:O,6,FALSE)</f>
        <v>被动技能：护甲增加48%，生命增加40%</v>
      </c>
      <c r="N39" s="4" t="str">
        <f>IF(C39&lt;8,"",VLOOKUP(A39,技能辅助表!A:O,7,FALSE))</f>
        <v>反击3</v>
      </c>
      <c r="O39" s="4" t="str">
        <f>IF(C39&lt;8,"",VLOOKUP(A39,技能辅助表!A:O,8,FALSE))</f>
        <v>"1005"</v>
      </c>
      <c r="P39" s="4" t="str">
        <f>IF(C39&lt;8,"",VLOOKUP(A39,技能辅助表!A:O,9,FALSE))</f>
        <v>被动技能：受到暴击有100%几率发动一次反击，造成140%的攻击伤害</v>
      </c>
      <c r="Q39" s="4" t="str">
        <f>IF(C39&lt;9,"",VLOOKUP(A39,技能辅助表!A:O,10,FALSE))</f>
        <v/>
      </c>
      <c r="R39" s="4" t="str">
        <f>IF(C39&lt;9,"",VLOOKUP(A39,技能辅助表!A:O,11,FALSE))</f>
        <v/>
      </c>
      <c r="S39" s="4" t="str">
        <f>IF(C39&lt;9,"",VLOOKUP(A39,技能辅助表!A:O,12,FALSE))</f>
        <v/>
      </c>
      <c r="T39" s="4" t="str">
        <f>IF(C39&lt;10,"",VLOOKUP(A39,技能辅助表!A:O,13,FALSE))</f>
        <v/>
      </c>
      <c r="U39" s="4" t="str">
        <f>IF(C39&lt;10,"",VLOOKUP(A39,技能辅助表!A:O,14,FALSE))</f>
        <v/>
      </c>
      <c r="V39" s="4" t="str">
        <f>IF(C39&lt;10,"",VLOOKUP(A39,技能辅助表!A:O,15,FALSE))</f>
        <v/>
      </c>
    </row>
    <row r="40" spans="1:22" x14ac:dyDescent="0.3">
      <c r="A40" s="2">
        <v>21046</v>
      </c>
      <c r="B40" s="2" t="s">
        <v>12</v>
      </c>
      <c r="C40" s="4">
        <v>9</v>
      </c>
      <c r="D40" s="4">
        <f>VLOOKUP($C40,计算辅助表!$A:$E,2,FALSE)</f>
        <v>3.0700000000000003</v>
      </c>
      <c r="E40" s="4">
        <f>VLOOKUP($C40,计算辅助表!$A:$E,3,FALSE)</f>
        <v>1</v>
      </c>
      <c r="F40" s="4">
        <f>VLOOKUP($C40,计算辅助表!$A:$E,4,FALSE)</f>
        <v>6.16</v>
      </c>
      <c r="G40" s="4">
        <f>VLOOKUP($C40,计算辅助表!$A:$E,5,FALSE)</f>
        <v>1.6</v>
      </c>
      <c r="H40" s="4">
        <f>VLOOKUP(C40,计算辅助表!A:H,8,FALSE)</f>
        <v>200</v>
      </c>
      <c r="I40" s="4" t="str">
        <f>VLOOKUP(C40,计算辅助表!A:F,6,FALSE)</f>
        <v>[{"a":"item","t":"2004","n":4000}]</v>
      </c>
      <c r="J40" s="4" t="str">
        <f>VLOOKUP(C40,计算辅助表!A:G,7,FALSE)</f>
        <v>[{"sxhero":1,"num":1},{"samezhongzu":1,"star":6,"num":1},{"samezhongzu":1,"star":5,"num":2}]</v>
      </c>
      <c r="K40" s="4" t="str">
        <f>VLOOKUP(A40,技能辅助表!A:O,4,FALSE)</f>
        <v>矮人荣耀3</v>
      </c>
      <c r="L40" s="4" t="str">
        <f>VLOOKUP(A40,技能辅助表!A:O,5,FALSE)</f>
        <v>"1004"</v>
      </c>
      <c r="M40" s="4" t="str">
        <f>VLOOKUP(A40,技能辅助表!A:O,6,FALSE)</f>
        <v>被动技能：护甲增加48%，生命增加40%</v>
      </c>
      <c r="N40" s="4" t="str">
        <f>IF(C40&lt;8,"",VLOOKUP(A40,技能辅助表!A:O,7,FALSE))</f>
        <v>反击3</v>
      </c>
      <c r="O40" s="4" t="str">
        <f>IF(C40&lt;8,"",VLOOKUP(A40,技能辅助表!A:O,8,FALSE))</f>
        <v>"1005"</v>
      </c>
      <c r="P40" s="4" t="str">
        <f>IF(C40&lt;8,"",VLOOKUP(A40,技能辅助表!A:O,9,FALSE))</f>
        <v>被动技能：受到暴击有100%几率发动一次反击，造成140%的攻击伤害</v>
      </c>
      <c r="Q40" s="4" t="str">
        <f>IF(C40&lt;9,"",VLOOKUP(A40,技能辅助表!A:O,10,FALSE))</f>
        <v>血腥护甲3</v>
      </c>
      <c r="R40" s="4" t="str">
        <f>IF(C40&lt;9,"",VLOOKUP(A40,技能辅助表!A:O,11,FALSE))</f>
        <v>"1007"</v>
      </c>
      <c r="S40" s="4" t="str">
        <f>IF(C40&lt;9,"",VLOOKUP(A40,技能辅助表!A:O,12,FALSE))</f>
        <v>被动技能：自身生命低于50%，提升友军护甲100%，持续3回合（只触发一次）</v>
      </c>
      <c r="T40" s="4" t="str">
        <f>IF(C40&lt;10,"",VLOOKUP(A40,技能辅助表!A:O,13,FALSE))</f>
        <v/>
      </c>
      <c r="U40" s="4" t="str">
        <f>IF(C40&lt;10,"",VLOOKUP(A40,技能辅助表!A:O,14,FALSE))</f>
        <v/>
      </c>
      <c r="V40" s="4" t="str">
        <f>IF(C40&lt;10,"",VLOOKUP(A40,技能辅助表!A:O,15,FALSE))</f>
        <v/>
      </c>
    </row>
    <row r="41" spans="1:22" x14ac:dyDescent="0.3">
      <c r="A41" s="2">
        <v>21046</v>
      </c>
      <c r="B41" s="2" t="s">
        <v>12</v>
      </c>
      <c r="C41" s="4">
        <v>10</v>
      </c>
      <c r="D41" s="4">
        <f>VLOOKUP($C41,计算辅助表!$A:$E,2,FALSE)</f>
        <v>3.5100000000000002</v>
      </c>
      <c r="E41" s="4">
        <f>VLOOKUP($C41,计算辅助表!$A:$E,3,FALSE)</f>
        <v>1</v>
      </c>
      <c r="F41" s="4">
        <f>VLOOKUP($C41,计算辅助表!$A:$E,4,FALSE)</f>
        <v>8.14</v>
      </c>
      <c r="G41" s="4">
        <f>VLOOKUP($C41,计算辅助表!$A:$E,5,FALSE)</f>
        <v>1.6</v>
      </c>
      <c r="H41" s="4">
        <f>VLOOKUP(C41,计算辅助表!A:H,8,FALSE)</f>
        <v>250</v>
      </c>
      <c r="I41" s="4" t="str">
        <f>VLOOKUP(C41,计算辅助表!A:F,6,FALSE)</f>
        <v>[{"a":"item","t":"2004","n":10000}]</v>
      </c>
      <c r="J41" s="4" t="str">
        <f>VLOOKUP(C41,计算辅助表!A:G,7,FALSE)</f>
        <v>[{"sxhero":1,"num":2},{"samezhongzu":1,"star":6,"num":1},{"star":9,"num":1}]</v>
      </c>
      <c r="K41" s="4" t="str">
        <f>VLOOKUP(A41,技能辅助表!A:O,4,FALSE)</f>
        <v>矮人荣耀3</v>
      </c>
      <c r="L41" s="4" t="str">
        <f>VLOOKUP(A41,技能辅助表!A:O,5,FALSE)</f>
        <v>"1004"</v>
      </c>
      <c r="M41" s="4" t="str">
        <f>VLOOKUP(A41,技能辅助表!A:O,6,FALSE)</f>
        <v>被动技能：护甲增加48%，生命增加40%</v>
      </c>
      <c r="N41" s="4" t="str">
        <f>IF(C41&lt;8,"",VLOOKUP(A41,技能辅助表!A:O,7,FALSE))</f>
        <v>反击3</v>
      </c>
      <c r="O41" s="4" t="str">
        <f>IF(C41&lt;8,"",VLOOKUP(A41,技能辅助表!A:O,8,FALSE))</f>
        <v>"1005"</v>
      </c>
      <c r="P41" s="4" t="str">
        <f>IF(C41&lt;8,"",VLOOKUP(A41,技能辅助表!A:O,9,FALSE))</f>
        <v>被动技能：受到暴击有100%几率发动一次反击，造成140%的攻击伤害</v>
      </c>
      <c r="Q41" s="4" t="str">
        <f>IF(C41&lt;9,"",VLOOKUP(A41,技能辅助表!A:O,10,FALSE))</f>
        <v>血腥护甲3</v>
      </c>
      <c r="R41" s="4" t="str">
        <f>IF(C41&lt;9,"",VLOOKUP(A41,技能辅助表!A:O,11,FALSE))</f>
        <v>"1007"</v>
      </c>
      <c r="S41" s="4" t="str">
        <f>IF(C41&lt;9,"",VLOOKUP(A41,技能辅助表!A:O,12,FALSE))</f>
        <v>被动技能：自身生命低于50%，提升友军护甲100%，持续3回合（只触发一次）</v>
      </c>
      <c r="T41" s="4" t="str">
        <f>IF(C41&lt;10,"",VLOOKUP(A41,技能辅助表!A:O,13,FALSE))</f>
        <v>地震术3</v>
      </c>
      <c r="U41" s="4">
        <f>IF(C41&lt;10,"",VLOOKUP(A41,技能辅助表!A:O,14,FALSE))</f>
        <v>2004</v>
      </c>
      <c r="V41" s="4" t="str">
        <f>IF(C41&lt;10,"",VLOOKUP(A41,技能辅助表!A:O,15,FALSE))</f>
        <v>主动技能：对后排敌人造成136%攻击伤害并有30%几率使目标眩晕2回合，增加自己30%免伤3回合</v>
      </c>
    </row>
    <row r="42" spans="1:22" x14ac:dyDescent="0.3">
      <c r="A42" s="2">
        <v>22036</v>
      </c>
      <c r="B42" s="2" t="s">
        <v>13</v>
      </c>
      <c r="C42" s="4">
        <v>7</v>
      </c>
      <c r="D42" s="4">
        <f>VLOOKUP($C42,计算辅助表!$A:$E,2,FALSE)</f>
        <v>2.4900000000000002</v>
      </c>
      <c r="E42" s="4">
        <f>VLOOKUP($C42,计算辅助表!$A:$E,3,FALSE)</f>
        <v>1</v>
      </c>
      <c r="F42" s="4">
        <f>VLOOKUP($C42,计算辅助表!$A:$E,4,FALSE)</f>
        <v>3.5200000000000005</v>
      </c>
      <c r="G42" s="4">
        <f>VLOOKUP($C42,计算辅助表!$A:$E,5,FALSE)</f>
        <v>1.6</v>
      </c>
      <c r="H42" s="4">
        <f>VLOOKUP(C42,计算辅助表!A:H,8,FALSE)</f>
        <v>160</v>
      </c>
      <c r="I42" s="4" t="str">
        <f>VLOOKUP(C42,计算辅助表!A:F,6,FALSE)</f>
        <v>[{"a":"item","t":"2004","n":2000}]</v>
      </c>
      <c r="J42" s="4" t="str">
        <f>VLOOKUP(C42,计算辅助表!A:G,7,FALSE)</f>
        <v>[{"samezhongzu":1,"star":5,"num":4}]</v>
      </c>
      <c r="K42" s="4" t="str">
        <f>VLOOKUP(A42,技能辅助表!A:O,4,FALSE)</f>
        <v>奥术之心3</v>
      </c>
      <c r="L42" s="4" t="str">
        <f>VLOOKUP(A42,技能辅助表!A:O,5,FALSE)</f>
        <v>"1004"</v>
      </c>
      <c r="M42" s="4" t="str">
        <f>VLOOKUP(A42,技能辅助表!A:O,6,FALSE)</f>
        <v>被动技能：攻击增加40%，生命增加30%</v>
      </c>
      <c r="N42" s="4" t="str">
        <f>IF(C42&lt;8,"",VLOOKUP(A42,技能辅助表!A:O,7,FALSE))</f>
        <v/>
      </c>
      <c r="O42" s="4" t="str">
        <f>IF(C42&lt;8,"",VLOOKUP(A42,技能辅助表!A:O,8,FALSE))</f>
        <v/>
      </c>
      <c r="P42" s="4" t="str">
        <f>IF(C42&lt;8,"",VLOOKUP(A42,技能辅助表!A:O,9,FALSE))</f>
        <v/>
      </c>
      <c r="Q42" s="4" t="str">
        <f>IF(C42&lt;9,"",VLOOKUP(A42,技能辅助表!A:O,10,FALSE))</f>
        <v/>
      </c>
      <c r="R42" s="4" t="str">
        <f>IF(C42&lt;9,"",VLOOKUP(A42,技能辅助表!A:O,11,FALSE))</f>
        <v/>
      </c>
      <c r="S42" s="4" t="str">
        <f>IF(C42&lt;9,"",VLOOKUP(A42,技能辅助表!A:O,12,FALSE))</f>
        <v/>
      </c>
      <c r="T42" s="4" t="str">
        <f>IF(C42&lt;10,"",VLOOKUP(A42,技能辅助表!A:O,13,FALSE))</f>
        <v/>
      </c>
      <c r="U42" s="4" t="str">
        <f>IF(C42&lt;10,"",VLOOKUP(A42,技能辅助表!A:O,14,FALSE))</f>
        <v/>
      </c>
      <c r="V42" s="4" t="str">
        <f>IF(C42&lt;10,"",VLOOKUP(A42,技能辅助表!A:O,15,FALSE))</f>
        <v/>
      </c>
    </row>
    <row r="43" spans="1:22" x14ac:dyDescent="0.3">
      <c r="A43" s="2">
        <v>22036</v>
      </c>
      <c r="B43" s="2" t="s">
        <v>13</v>
      </c>
      <c r="C43" s="4">
        <v>8</v>
      </c>
      <c r="D43" s="4">
        <f>VLOOKUP($C43,计算辅助表!$A:$E,2,FALSE)</f>
        <v>2.7800000000000002</v>
      </c>
      <c r="E43" s="4">
        <f>VLOOKUP($C43,计算辅助表!$A:$E,3,FALSE)</f>
        <v>1</v>
      </c>
      <c r="F43" s="4">
        <f>VLOOKUP($C43,计算辅助表!$A:$E,4,FALSE)</f>
        <v>4.84</v>
      </c>
      <c r="G43" s="4">
        <f>VLOOKUP($C43,计算辅助表!$A:$E,5,FALSE)</f>
        <v>1.6</v>
      </c>
      <c r="H43" s="4">
        <f>VLOOKUP(C43,计算辅助表!A:H,8,FALSE)</f>
        <v>180</v>
      </c>
      <c r="I43" s="4" t="str">
        <f>VLOOKUP(C43,计算辅助表!A:F,6,FALSE)</f>
        <v>[{"a":"item","t":"2004","n":3000}]</v>
      </c>
      <c r="J43" s="4" t="str">
        <f>VLOOKUP(C43,计算辅助表!A:G,7,FALSE)</f>
        <v>[{"samezhongzu":1,"star":6,"num":1},{"samezhongzu":1,"star":5,"num":3}]</v>
      </c>
      <c r="K43" s="4" t="str">
        <f>VLOOKUP(A43,技能辅助表!A:O,4,FALSE)</f>
        <v>奥术之心3</v>
      </c>
      <c r="L43" s="4" t="str">
        <f>VLOOKUP(A43,技能辅助表!A:O,5,FALSE)</f>
        <v>"1004"</v>
      </c>
      <c r="M43" s="4" t="str">
        <f>VLOOKUP(A43,技能辅助表!A:O,6,FALSE)</f>
        <v>被动技能：攻击增加40%，生命增加30%</v>
      </c>
      <c r="N43" s="4" t="str">
        <f>IF(C43&lt;8,"",VLOOKUP(A43,技能辅助表!A:O,7,FALSE))</f>
        <v>冰冻3</v>
      </c>
      <c r="O43" s="4" t="str">
        <f>IF(C43&lt;8,"",VLOOKUP(A43,技能辅助表!A:O,8,FALSE))</f>
        <v>"1005"</v>
      </c>
      <c r="P43" s="4" t="str">
        <f>IF(C43&lt;8,"",VLOOKUP(A43,技能辅助表!A:O,9,FALSE))</f>
        <v>被动技能：普攻有30%几率使目标冰冻，持续1回合</v>
      </c>
      <c r="Q43" s="4" t="str">
        <f>IF(C43&lt;9,"",VLOOKUP(A43,技能辅助表!A:O,10,FALSE))</f>
        <v/>
      </c>
      <c r="R43" s="4" t="str">
        <f>IF(C43&lt;9,"",VLOOKUP(A43,技能辅助表!A:O,11,FALSE))</f>
        <v/>
      </c>
      <c r="S43" s="4" t="str">
        <f>IF(C43&lt;9,"",VLOOKUP(A43,技能辅助表!A:O,12,FALSE))</f>
        <v/>
      </c>
      <c r="T43" s="4" t="str">
        <f>IF(C43&lt;10,"",VLOOKUP(A43,技能辅助表!A:O,13,FALSE))</f>
        <v/>
      </c>
      <c r="U43" s="4" t="str">
        <f>IF(C43&lt;10,"",VLOOKUP(A43,技能辅助表!A:O,14,FALSE))</f>
        <v/>
      </c>
      <c r="V43" s="4" t="str">
        <f>IF(C43&lt;10,"",VLOOKUP(A43,技能辅助表!A:O,15,FALSE))</f>
        <v/>
      </c>
    </row>
    <row r="44" spans="1:22" x14ac:dyDescent="0.3">
      <c r="A44" s="2">
        <v>22036</v>
      </c>
      <c r="B44" s="2" t="s">
        <v>13</v>
      </c>
      <c r="C44" s="4">
        <v>9</v>
      </c>
      <c r="D44" s="4">
        <f>VLOOKUP($C44,计算辅助表!$A:$E,2,FALSE)</f>
        <v>3.0700000000000003</v>
      </c>
      <c r="E44" s="4">
        <f>VLOOKUP($C44,计算辅助表!$A:$E,3,FALSE)</f>
        <v>1</v>
      </c>
      <c r="F44" s="4">
        <f>VLOOKUP($C44,计算辅助表!$A:$E,4,FALSE)</f>
        <v>6.16</v>
      </c>
      <c r="G44" s="4">
        <f>VLOOKUP($C44,计算辅助表!$A:$E,5,FALSE)</f>
        <v>1.6</v>
      </c>
      <c r="H44" s="4">
        <f>VLOOKUP(C44,计算辅助表!A:H,8,FALSE)</f>
        <v>200</v>
      </c>
      <c r="I44" s="4" t="str">
        <f>VLOOKUP(C44,计算辅助表!A:F,6,FALSE)</f>
        <v>[{"a":"item","t":"2004","n":4000}]</v>
      </c>
      <c r="J44" s="4" t="str">
        <f>VLOOKUP(C44,计算辅助表!A:G,7,FALSE)</f>
        <v>[{"sxhero":1,"num":1},{"samezhongzu":1,"star":6,"num":1},{"samezhongzu":1,"star":5,"num":2}]</v>
      </c>
      <c r="K44" s="4" t="str">
        <f>VLOOKUP(A44,技能辅助表!A:O,4,FALSE)</f>
        <v>奥术之心3</v>
      </c>
      <c r="L44" s="4" t="str">
        <f>VLOOKUP(A44,技能辅助表!A:O,5,FALSE)</f>
        <v>"1004"</v>
      </c>
      <c r="M44" s="4" t="str">
        <f>VLOOKUP(A44,技能辅助表!A:O,6,FALSE)</f>
        <v>被动技能：攻击增加40%，生命增加30%</v>
      </c>
      <c r="N44" s="4" t="str">
        <f>IF(C44&lt;8,"",VLOOKUP(A44,技能辅助表!A:O,7,FALSE))</f>
        <v>冰冻3</v>
      </c>
      <c r="O44" s="4" t="str">
        <f>IF(C44&lt;8,"",VLOOKUP(A44,技能辅助表!A:O,8,FALSE))</f>
        <v>"1005"</v>
      </c>
      <c r="P44" s="4" t="str">
        <f>IF(C44&lt;8,"",VLOOKUP(A44,技能辅助表!A:O,9,FALSE))</f>
        <v>被动技能：普攻有30%几率使目标冰冻，持续1回合</v>
      </c>
      <c r="Q44" s="4" t="str">
        <f>IF(C44&lt;9,"",VLOOKUP(A44,技能辅助表!A:O,10,FALSE))</f>
        <v>死亡诅咒3</v>
      </c>
      <c r="R44" s="4" t="str">
        <f>IF(C44&lt;9,"",VLOOKUP(A44,技能辅助表!A:O,11,FALSE))</f>
        <v>"1007"</v>
      </c>
      <c r="S44" s="4" t="str">
        <f>IF(C44&lt;9,"",VLOOKUP(A44,技能辅助表!A:O,12,FALSE))</f>
        <v>被动技能：英雄死亡有20%几率使所有敌人冰冻，持续2回合</v>
      </c>
      <c r="T44" s="4" t="str">
        <f>IF(C44&lt;10,"",VLOOKUP(A44,技能辅助表!A:O,13,FALSE))</f>
        <v/>
      </c>
      <c r="U44" s="4" t="str">
        <f>IF(C44&lt;10,"",VLOOKUP(A44,技能辅助表!A:O,14,FALSE))</f>
        <v/>
      </c>
      <c r="V44" s="4" t="str">
        <f>IF(C44&lt;10,"",VLOOKUP(A44,技能辅助表!A:O,15,FALSE))</f>
        <v/>
      </c>
    </row>
    <row r="45" spans="1:22" x14ac:dyDescent="0.3">
      <c r="A45" s="2">
        <v>22046</v>
      </c>
      <c r="B45" s="2" t="s">
        <v>14</v>
      </c>
      <c r="C45" s="4">
        <v>7</v>
      </c>
      <c r="D45" s="4">
        <f>VLOOKUP($C45,计算辅助表!$A:$E,2,FALSE)</f>
        <v>2.4900000000000002</v>
      </c>
      <c r="E45" s="4">
        <f>VLOOKUP($C45,计算辅助表!$A:$E,3,FALSE)</f>
        <v>1</v>
      </c>
      <c r="F45" s="4">
        <f>VLOOKUP($C45,计算辅助表!$A:$E,4,FALSE)</f>
        <v>3.5200000000000005</v>
      </c>
      <c r="G45" s="4">
        <f>VLOOKUP($C45,计算辅助表!$A:$E,5,FALSE)</f>
        <v>1.6</v>
      </c>
      <c r="H45" s="4">
        <f>VLOOKUP(C45,计算辅助表!A:H,8,FALSE)</f>
        <v>160</v>
      </c>
      <c r="I45" s="4" t="str">
        <f>VLOOKUP(C45,计算辅助表!A:F,6,FALSE)</f>
        <v>[{"a":"item","t":"2004","n":2000}]</v>
      </c>
      <c r="J45" s="4" t="str">
        <f>VLOOKUP(C45,计算辅助表!A:G,7,FALSE)</f>
        <v>[{"samezhongzu":1,"star":5,"num":4}]</v>
      </c>
      <c r="K45" s="4" t="str">
        <f>VLOOKUP(A45,技能辅助表!A:O,4,FALSE)</f>
        <v>秘法之心3</v>
      </c>
      <c r="L45" s="4" t="str">
        <f>VLOOKUP(A45,技能辅助表!A:O,5,FALSE)</f>
        <v>"1004"</v>
      </c>
      <c r="M45" s="4" t="str">
        <f>VLOOKUP(A45,技能辅助表!A:O,6,FALSE)</f>
        <v>被动技能：攻击增加25%，生命增加35%</v>
      </c>
      <c r="N45" s="4" t="str">
        <f>IF(C45&lt;8,"",VLOOKUP(A45,技能辅助表!A:O,7,FALSE))</f>
        <v/>
      </c>
      <c r="O45" s="4" t="str">
        <f>IF(C45&lt;8,"",VLOOKUP(A45,技能辅助表!A:O,8,FALSE))</f>
        <v/>
      </c>
      <c r="P45" s="4" t="str">
        <f>IF(C45&lt;8,"",VLOOKUP(A45,技能辅助表!A:O,9,FALSE))</f>
        <v/>
      </c>
      <c r="Q45" s="4" t="str">
        <f>IF(C45&lt;9,"",VLOOKUP(A45,技能辅助表!A:O,10,FALSE))</f>
        <v/>
      </c>
      <c r="R45" s="4" t="str">
        <f>IF(C45&lt;9,"",VLOOKUP(A45,技能辅助表!A:O,11,FALSE))</f>
        <v/>
      </c>
      <c r="S45" s="4" t="str">
        <f>IF(C45&lt;9,"",VLOOKUP(A45,技能辅助表!A:O,12,FALSE))</f>
        <v/>
      </c>
      <c r="T45" s="4" t="str">
        <f>IF(C45&lt;10,"",VLOOKUP(A45,技能辅助表!A:O,13,FALSE))</f>
        <v/>
      </c>
      <c r="U45" s="4" t="str">
        <f>IF(C45&lt;10,"",VLOOKUP(A45,技能辅助表!A:O,14,FALSE))</f>
        <v/>
      </c>
      <c r="V45" s="4" t="str">
        <f>IF(C45&lt;10,"",VLOOKUP(A45,技能辅助表!A:O,15,FALSE))</f>
        <v/>
      </c>
    </row>
    <row r="46" spans="1:22" x14ac:dyDescent="0.3">
      <c r="A46" s="2">
        <v>22046</v>
      </c>
      <c r="B46" s="2" t="s">
        <v>14</v>
      </c>
      <c r="C46" s="4">
        <v>8</v>
      </c>
      <c r="D46" s="4">
        <f>VLOOKUP($C46,计算辅助表!$A:$E,2,FALSE)</f>
        <v>2.7800000000000002</v>
      </c>
      <c r="E46" s="4">
        <f>VLOOKUP($C46,计算辅助表!$A:$E,3,FALSE)</f>
        <v>1</v>
      </c>
      <c r="F46" s="4">
        <f>VLOOKUP($C46,计算辅助表!$A:$E,4,FALSE)</f>
        <v>4.84</v>
      </c>
      <c r="G46" s="4">
        <f>VLOOKUP($C46,计算辅助表!$A:$E,5,FALSE)</f>
        <v>1.6</v>
      </c>
      <c r="H46" s="4">
        <f>VLOOKUP(C46,计算辅助表!A:H,8,FALSE)</f>
        <v>180</v>
      </c>
      <c r="I46" s="4" t="str">
        <f>VLOOKUP(C46,计算辅助表!A:F,6,FALSE)</f>
        <v>[{"a":"item","t":"2004","n":3000}]</v>
      </c>
      <c r="J46" s="4" t="str">
        <f>VLOOKUP(C46,计算辅助表!A:G,7,FALSE)</f>
        <v>[{"samezhongzu":1,"star":6,"num":1},{"samezhongzu":1,"star":5,"num":3}]</v>
      </c>
      <c r="K46" s="4" t="str">
        <f>VLOOKUP(A46,技能辅助表!A:O,4,FALSE)</f>
        <v>秘法之心3</v>
      </c>
      <c r="L46" s="4" t="str">
        <f>VLOOKUP(A46,技能辅助表!A:O,5,FALSE)</f>
        <v>"1004"</v>
      </c>
      <c r="M46" s="4" t="str">
        <f>VLOOKUP(A46,技能辅助表!A:O,6,FALSE)</f>
        <v>被动技能：攻击增加25%，生命增加35%</v>
      </c>
      <c r="N46" s="4" t="str">
        <f>IF(C46&lt;8,"",VLOOKUP(A46,技能辅助表!A:O,7,FALSE))</f>
        <v>绝地求生3</v>
      </c>
      <c r="O46" s="4" t="str">
        <f>IF(C46&lt;8,"",VLOOKUP(A46,技能辅助表!A:O,8,FALSE))</f>
        <v>"1005"</v>
      </c>
      <c r="P46" s="4" t="str">
        <f>IF(C46&lt;8,"",VLOOKUP(A46,技能辅助表!A:O,9,FALSE))</f>
        <v>被动技能：英雄死亡后，45%的机率使敌方后排目标眩晕，持续2回合</v>
      </c>
      <c r="Q46" s="4" t="str">
        <f>IF(C46&lt;9,"",VLOOKUP(A46,技能辅助表!A:O,10,FALSE))</f>
        <v/>
      </c>
      <c r="R46" s="4" t="str">
        <f>IF(C46&lt;9,"",VLOOKUP(A46,技能辅助表!A:O,11,FALSE))</f>
        <v/>
      </c>
      <c r="S46" s="4" t="str">
        <f>IF(C46&lt;9,"",VLOOKUP(A46,技能辅助表!A:O,12,FALSE))</f>
        <v/>
      </c>
      <c r="T46" s="4" t="str">
        <f>IF(C46&lt;10,"",VLOOKUP(A46,技能辅助表!A:O,13,FALSE))</f>
        <v/>
      </c>
      <c r="U46" s="4" t="str">
        <f>IF(C46&lt;10,"",VLOOKUP(A46,技能辅助表!A:O,14,FALSE))</f>
        <v/>
      </c>
      <c r="V46" s="4" t="str">
        <f>IF(C46&lt;10,"",VLOOKUP(A46,技能辅助表!A:O,15,FALSE))</f>
        <v/>
      </c>
    </row>
    <row r="47" spans="1:22" x14ac:dyDescent="0.3">
      <c r="A47" s="2">
        <v>22046</v>
      </c>
      <c r="B47" s="2" t="s">
        <v>14</v>
      </c>
      <c r="C47" s="4">
        <v>9</v>
      </c>
      <c r="D47" s="4">
        <f>VLOOKUP($C47,计算辅助表!$A:$E,2,FALSE)</f>
        <v>3.0700000000000003</v>
      </c>
      <c r="E47" s="4">
        <f>VLOOKUP($C47,计算辅助表!$A:$E,3,FALSE)</f>
        <v>1</v>
      </c>
      <c r="F47" s="4">
        <f>VLOOKUP($C47,计算辅助表!$A:$E,4,FALSE)</f>
        <v>6.16</v>
      </c>
      <c r="G47" s="4">
        <f>VLOOKUP($C47,计算辅助表!$A:$E,5,FALSE)</f>
        <v>1.6</v>
      </c>
      <c r="H47" s="4">
        <f>VLOOKUP(C47,计算辅助表!A:H,8,FALSE)</f>
        <v>200</v>
      </c>
      <c r="I47" s="4" t="str">
        <f>VLOOKUP(C47,计算辅助表!A:F,6,FALSE)</f>
        <v>[{"a":"item","t":"2004","n":4000}]</v>
      </c>
      <c r="J47" s="4" t="str">
        <f>VLOOKUP(C47,计算辅助表!A:G,7,FALSE)</f>
        <v>[{"sxhero":1,"num":1},{"samezhongzu":1,"star":6,"num":1},{"samezhongzu":1,"star":5,"num":2}]</v>
      </c>
      <c r="K47" s="4" t="str">
        <f>VLOOKUP(A47,技能辅助表!A:O,4,FALSE)</f>
        <v>秘法之心3</v>
      </c>
      <c r="L47" s="4" t="str">
        <f>VLOOKUP(A47,技能辅助表!A:O,5,FALSE)</f>
        <v>"1004"</v>
      </c>
      <c r="M47" s="4" t="str">
        <f>VLOOKUP(A47,技能辅助表!A:O,6,FALSE)</f>
        <v>被动技能：攻击增加25%，生命增加35%</v>
      </c>
      <c r="N47" s="4" t="str">
        <f>IF(C47&lt;8,"",VLOOKUP(A47,技能辅助表!A:O,7,FALSE))</f>
        <v>绝地求生3</v>
      </c>
      <c r="O47" s="4" t="str">
        <f>IF(C47&lt;8,"",VLOOKUP(A47,技能辅助表!A:O,8,FALSE))</f>
        <v>"1005"</v>
      </c>
      <c r="P47" s="4" t="str">
        <f>IF(C47&lt;8,"",VLOOKUP(A47,技能辅助表!A:O,9,FALSE))</f>
        <v>被动技能：英雄死亡后，45%的机率使敌方后排目标眩晕，持续2回合</v>
      </c>
      <c r="Q47" s="4" t="str">
        <f>IF(C47&lt;9,"",VLOOKUP(A47,技能辅助表!A:O,10,FALSE))</f>
        <v>眩晕3</v>
      </c>
      <c r="R47" s="4" t="str">
        <f>IF(C47&lt;9,"",VLOOKUP(A47,技能辅助表!A:O,11,FALSE))</f>
        <v>"1007"</v>
      </c>
      <c r="S47" s="4" t="str">
        <f>IF(C47&lt;9,"",VLOOKUP(A47,技能辅助表!A:O,12,FALSE))</f>
        <v>被动技能：普攻有65%几率使目标眩晕，持续2回合</v>
      </c>
      <c r="T47" s="4" t="str">
        <f>IF(C47&lt;10,"",VLOOKUP(A47,技能辅助表!A:O,13,FALSE))</f>
        <v/>
      </c>
      <c r="U47" s="4" t="str">
        <f>IF(C47&lt;10,"",VLOOKUP(A47,技能辅助表!A:O,14,FALSE))</f>
        <v/>
      </c>
      <c r="V47" s="4" t="str">
        <f>IF(C47&lt;10,"",VLOOKUP(A47,技能辅助表!A:O,15,FALSE))</f>
        <v/>
      </c>
    </row>
    <row r="48" spans="1:22" x14ac:dyDescent="0.3">
      <c r="A48" s="2">
        <v>22046</v>
      </c>
      <c r="B48" s="2" t="s">
        <v>14</v>
      </c>
      <c r="C48" s="4">
        <v>10</v>
      </c>
      <c r="D48" s="4">
        <f>VLOOKUP($C48,计算辅助表!$A:$E,2,FALSE)</f>
        <v>3.5100000000000002</v>
      </c>
      <c r="E48" s="4">
        <f>VLOOKUP($C48,计算辅助表!$A:$E,3,FALSE)</f>
        <v>1</v>
      </c>
      <c r="F48" s="4">
        <f>VLOOKUP($C48,计算辅助表!$A:$E,4,FALSE)</f>
        <v>8.14</v>
      </c>
      <c r="G48" s="4">
        <f>VLOOKUP($C48,计算辅助表!$A:$E,5,FALSE)</f>
        <v>1.6</v>
      </c>
      <c r="H48" s="4">
        <f>VLOOKUP(C48,计算辅助表!A:H,8,FALSE)</f>
        <v>250</v>
      </c>
      <c r="I48" s="4" t="str">
        <f>VLOOKUP(C48,计算辅助表!A:F,6,FALSE)</f>
        <v>[{"a":"item","t":"2004","n":10000}]</v>
      </c>
      <c r="J48" s="4" t="str">
        <f>VLOOKUP(C48,计算辅助表!A:G,7,FALSE)</f>
        <v>[{"sxhero":1,"num":2},{"samezhongzu":1,"star":6,"num":1},{"star":9,"num":1}]</v>
      </c>
      <c r="K48" s="4" t="str">
        <f>VLOOKUP(A48,技能辅助表!A:O,4,FALSE)</f>
        <v>秘法之心3</v>
      </c>
      <c r="L48" s="4" t="str">
        <f>VLOOKUP(A48,技能辅助表!A:O,5,FALSE)</f>
        <v>"1004"</v>
      </c>
      <c r="M48" s="4" t="str">
        <f>VLOOKUP(A48,技能辅助表!A:O,6,FALSE)</f>
        <v>被动技能：攻击增加25%，生命增加35%</v>
      </c>
      <c r="N48" s="4" t="str">
        <f>IF(C48&lt;8,"",VLOOKUP(A48,技能辅助表!A:O,7,FALSE))</f>
        <v>绝地求生3</v>
      </c>
      <c r="O48" s="4" t="str">
        <f>IF(C48&lt;8,"",VLOOKUP(A48,技能辅助表!A:O,8,FALSE))</f>
        <v>"1005"</v>
      </c>
      <c r="P48" s="4" t="str">
        <f>IF(C48&lt;8,"",VLOOKUP(A48,技能辅助表!A:O,9,FALSE))</f>
        <v>被动技能：英雄死亡后，45%的机率使敌方后排目标眩晕，持续2回合</v>
      </c>
      <c r="Q48" s="4" t="str">
        <f>IF(C48&lt;9,"",VLOOKUP(A48,技能辅助表!A:O,10,FALSE))</f>
        <v>眩晕3</v>
      </c>
      <c r="R48" s="4" t="str">
        <f>IF(C48&lt;9,"",VLOOKUP(A48,技能辅助表!A:O,11,FALSE))</f>
        <v>"1007"</v>
      </c>
      <c r="S48" s="4" t="str">
        <f>IF(C48&lt;9,"",VLOOKUP(A48,技能辅助表!A:O,12,FALSE))</f>
        <v>被动技能：普攻有65%几率使目标眩晕，持续2回合</v>
      </c>
      <c r="T48" s="4" t="str">
        <f>IF(C48&lt;10,"",VLOOKUP(A48,技能辅助表!A:O,13,FALSE))</f>
        <v>闪电术3</v>
      </c>
      <c r="U48" s="4">
        <f>IF(C48&lt;10,"",VLOOKUP(A48,技能辅助表!A:O,14,FALSE))</f>
        <v>2004</v>
      </c>
      <c r="V48" s="4" t="str">
        <f>IF(C48&lt;10,"",VLOOKUP(A48,技能辅助表!A:O,15,FALSE))</f>
        <v>主动技能：对所有敌人造成116%攻击伤害并有25%几率使目标眩晕2回合</v>
      </c>
    </row>
    <row r="49" spans="1:22" x14ac:dyDescent="0.3">
      <c r="A49" s="2">
        <v>22056</v>
      </c>
      <c r="B49" s="2" t="s">
        <v>15</v>
      </c>
      <c r="C49" s="4">
        <v>7</v>
      </c>
      <c r="D49" s="4">
        <f>VLOOKUP($C49,计算辅助表!$A:$E,2,FALSE)</f>
        <v>2.4900000000000002</v>
      </c>
      <c r="E49" s="4">
        <f>VLOOKUP($C49,计算辅助表!$A:$E,3,FALSE)</f>
        <v>1</v>
      </c>
      <c r="F49" s="4">
        <f>VLOOKUP($C49,计算辅助表!$A:$E,4,FALSE)</f>
        <v>3.5200000000000005</v>
      </c>
      <c r="G49" s="4">
        <f>VLOOKUP($C49,计算辅助表!$A:$E,5,FALSE)</f>
        <v>1.6</v>
      </c>
      <c r="H49" s="4">
        <f>VLOOKUP(C49,计算辅助表!A:H,8,FALSE)</f>
        <v>160</v>
      </c>
      <c r="I49" s="4" t="str">
        <f>VLOOKUP(C49,计算辅助表!A:F,6,FALSE)</f>
        <v>[{"a":"item","t":"2004","n":2000}]</v>
      </c>
      <c r="J49" s="4" t="str">
        <f>VLOOKUP(C49,计算辅助表!A:G,7,FALSE)</f>
        <v>[{"samezhongzu":1,"star":5,"num":4}]</v>
      </c>
      <c r="K49" s="4" t="str">
        <f>VLOOKUP(A49,技能辅助表!A:O,4,FALSE)</f>
        <v>精诚之心3</v>
      </c>
      <c r="L49" s="4" t="str">
        <f>VLOOKUP(A49,技能辅助表!A:O,5,FALSE)</f>
        <v>"1004"</v>
      </c>
      <c r="M49" s="4" t="str">
        <f>VLOOKUP(A49,技能辅助表!A:O,6,FALSE)</f>
        <v>被动技能：普攻时降低目标11%攻击，持续3回合</v>
      </c>
      <c r="N49" s="4" t="str">
        <f>IF(C49&lt;8,"",VLOOKUP(A49,技能辅助表!A:O,7,FALSE))</f>
        <v/>
      </c>
      <c r="O49" s="4" t="str">
        <f>IF(C49&lt;8,"",VLOOKUP(A49,技能辅助表!A:O,8,FALSE))</f>
        <v/>
      </c>
      <c r="P49" s="4" t="str">
        <f>IF(C49&lt;8,"",VLOOKUP(A49,技能辅助表!A:O,9,FALSE))</f>
        <v/>
      </c>
      <c r="Q49" s="4" t="str">
        <f>IF(C49&lt;9,"",VLOOKUP(A49,技能辅助表!A:O,10,FALSE))</f>
        <v/>
      </c>
      <c r="R49" s="4" t="str">
        <f>IF(C49&lt;9,"",VLOOKUP(A49,技能辅助表!A:O,11,FALSE))</f>
        <v/>
      </c>
      <c r="S49" s="4" t="str">
        <f>IF(C49&lt;9,"",VLOOKUP(A49,技能辅助表!A:O,12,FALSE))</f>
        <v/>
      </c>
      <c r="T49" s="4" t="str">
        <f>IF(C49&lt;10,"",VLOOKUP(A49,技能辅助表!A:O,13,FALSE))</f>
        <v/>
      </c>
      <c r="U49" s="4" t="str">
        <f>IF(C49&lt;10,"",VLOOKUP(A49,技能辅助表!A:O,14,FALSE))</f>
        <v/>
      </c>
      <c r="V49" s="4" t="str">
        <f>IF(C49&lt;10,"",VLOOKUP(A49,技能辅助表!A:O,15,FALSE))</f>
        <v/>
      </c>
    </row>
    <row r="50" spans="1:22" x14ac:dyDescent="0.3">
      <c r="A50" s="2">
        <v>22056</v>
      </c>
      <c r="B50" s="2" t="s">
        <v>15</v>
      </c>
      <c r="C50" s="4">
        <v>8</v>
      </c>
      <c r="D50" s="4">
        <f>VLOOKUP($C50,计算辅助表!$A:$E,2,FALSE)</f>
        <v>2.7800000000000002</v>
      </c>
      <c r="E50" s="4">
        <f>VLOOKUP($C50,计算辅助表!$A:$E,3,FALSE)</f>
        <v>1</v>
      </c>
      <c r="F50" s="4">
        <f>VLOOKUP($C50,计算辅助表!$A:$E,4,FALSE)</f>
        <v>4.84</v>
      </c>
      <c r="G50" s="4">
        <f>VLOOKUP($C50,计算辅助表!$A:$E,5,FALSE)</f>
        <v>1.6</v>
      </c>
      <c r="H50" s="4">
        <f>VLOOKUP(C50,计算辅助表!A:H,8,FALSE)</f>
        <v>180</v>
      </c>
      <c r="I50" s="4" t="str">
        <f>VLOOKUP(C50,计算辅助表!A:F,6,FALSE)</f>
        <v>[{"a":"item","t":"2004","n":3000}]</v>
      </c>
      <c r="J50" s="4" t="str">
        <f>VLOOKUP(C50,计算辅助表!A:G,7,FALSE)</f>
        <v>[{"samezhongzu":1,"star":6,"num":1},{"samezhongzu":1,"star":5,"num":3}]</v>
      </c>
      <c r="K50" s="4" t="str">
        <f>VLOOKUP(A50,技能辅助表!A:O,4,FALSE)</f>
        <v>精诚之心3</v>
      </c>
      <c r="L50" s="4" t="str">
        <f>VLOOKUP(A50,技能辅助表!A:O,5,FALSE)</f>
        <v>"1004"</v>
      </c>
      <c r="M50" s="4" t="str">
        <f>VLOOKUP(A50,技能辅助表!A:O,6,FALSE)</f>
        <v>被动技能：普攻时降低目标11%攻击，持续3回合</v>
      </c>
      <c r="N50" s="4" t="str">
        <f>IF(C50&lt;8,"",VLOOKUP(A50,技能辅助表!A:O,7,FALSE))</f>
        <v>魔能3</v>
      </c>
      <c r="O50" s="4" t="str">
        <f>IF(C50&lt;8,"",VLOOKUP(A50,技能辅助表!A:O,8,FALSE))</f>
        <v>"1005"</v>
      </c>
      <c r="P50" s="4" t="str">
        <f>IF(C50&lt;8,"",VLOOKUP(A50,技能辅助表!A:O,9,FALSE))</f>
        <v>被动技能：技能伤害增加95%，生命增加50%，精准增30%</v>
      </c>
      <c r="Q50" s="4" t="str">
        <f>IF(C50&lt;9,"",VLOOKUP(A50,技能辅助表!A:O,10,FALSE))</f>
        <v/>
      </c>
      <c r="R50" s="4" t="str">
        <f>IF(C50&lt;9,"",VLOOKUP(A50,技能辅助表!A:O,11,FALSE))</f>
        <v/>
      </c>
      <c r="S50" s="4" t="str">
        <f>IF(C50&lt;9,"",VLOOKUP(A50,技能辅助表!A:O,12,FALSE))</f>
        <v/>
      </c>
      <c r="T50" s="4" t="str">
        <f>IF(C50&lt;10,"",VLOOKUP(A50,技能辅助表!A:O,13,FALSE))</f>
        <v/>
      </c>
      <c r="U50" s="4" t="str">
        <f>IF(C50&lt;10,"",VLOOKUP(A50,技能辅助表!A:O,14,FALSE))</f>
        <v/>
      </c>
      <c r="V50" s="4" t="str">
        <f>IF(C50&lt;10,"",VLOOKUP(A50,技能辅助表!A:O,15,FALSE))</f>
        <v/>
      </c>
    </row>
    <row r="51" spans="1:22" x14ac:dyDescent="0.3">
      <c r="A51" s="2">
        <v>22056</v>
      </c>
      <c r="B51" s="2" t="s">
        <v>15</v>
      </c>
      <c r="C51" s="4">
        <v>9</v>
      </c>
      <c r="D51" s="4">
        <f>VLOOKUP($C51,计算辅助表!$A:$E,2,FALSE)</f>
        <v>3.0700000000000003</v>
      </c>
      <c r="E51" s="4">
        <f>VLOOKUP($C51,计算辅助表!$A:$E,3,FALSE)</f>
        <v>1</v>
      </c>
      <c r="F51" s="4">
        <f>VLOOKUP($C51,计算辅助表!$A:$E,4,FALSE)</f>
        <v>6.16</v>
      </c>
      <c r="G51" s="4">
        <f>VLOOKUP($C51,计算辅助表!$A:$E,5,FALSE)</f>
        <v>1.6</v>
      </c>
      <c r="H51" s="4">
        <f>VLOOKUP(C51,计算辅助表!A:H,8,FALSE)</f>
        <v>200</v>
      </c>
      <c r="I51" s="4" t="str">
        <f>VLOOKUP(C51,计算辅助表!A:F,6,FALSE)</f>
        <v>[{"a":"item","t":"2004","n":4000}]</v>
      </c>
      <c r="J51" s="4" t="str">
        <f>VLOOKUP(C51,计算辅助表!A:G,7,FALSE)</f>
        <v>[{"sxhero":1,"num":1},{"samezhongzu":1,"star":6,"num":1},{"samezhongzu":1,"star":5,"num":2}]</v>
      </c>
      <c r="K51" s="4" t="str">
        <f>VLOOKUP(A51,技能辅助表!A:O,4,FALSE)</f>
        <v>精诚之心3</v>
      </c>
      <c r="L51" s="4" t="str">
        <f>VLOOKUP(A51,技能辅助表!A:O,5,FALSE)</f>
        <v>"1004"</v>
      </c>
      <c r="M51" s="4" t="str">
        <f>VLOOKUP(A51,技能辅助表!A:O,6,FALSE)</f>
        <v>被动技能：普攻时降低目标11%攻击，持续3回合</v>
      </c>
      <c r="N51" s="4" t="str">
        <f>IF(C51&lt;8,"",VLOOKUP(A51,技能辅助表!A:O,7,FALSE))</f>
        <v>魔能3</v>
      </c>
      <c r="O51" s="4" t="str">
        <f>IF(C51&lt;8,"",VLOOKUP(A51,技能辅助表!A:O,8,FALSE))</f>
        <v>"1005"</v>
      </c>
      <c r="P51" s="4" t="str">
        <f>IF(C51&lt;8,"",VLOOKUP(A51,技能辅助表!A:O,9,FALSE))</f>
        <v>被动技能：技能伤害增加95%，生命增加50%，精准增30%</v>
      </c>
      <c r="Q51" s="4" t="str">
        <f>IF(C51&lt;9,"",VLOOKUP(A51,技能辅助表!A:O,10,FALSE))</f>
        <v>暴躁3</v>
      </c>
      <c r="R51" s="4" t="str">
        <f>IF(C51&lt;9,"",VLOOKUP(A51,技能辅助表!A:O,11,FALSE))</f>
        <v>"1007"</v>
      </c>
      <c r="S51" s="4" t="str">
        <f>IF(C51&lt;9,"",VLOOKUP(A51,技能辅助表!A:O,12,FALSE))</f>
        <v>被动技能：普攻有80%几率降低目标暴击15%，提升自己25%攻击，持续3回合</v>
      </c>
      <c r="T51" s="4" t="str">
        <f>IF(C51&lt;10,"",VLOOKUP(A51,技能辅助表!A:O,13,FALSE))</f>
        <v/>
      </c>
      <c r="U51" s="4" t="str">
        <f>IF(C51&lt;10,"",VLOOKUP(A51,技能辅助表!A:O,14,FALSE))</f>
        <v/>
      </c>
      <c r="V51" s="4" t="str">
        <f>IF(C51&lt;10,"",VLOOKUP(A51,技能辅助表!A:O,15,FALSE))</f>
        <v/>
      </c>
    </row>
    <row r="52" spans="1:22" x14ac:dyDescent="0.3">
      <c r="A52" s="2">
        <v>22056</v>
      </c>
      <c r="B52" s="2" t="s">
        <v>15</v>
      </c>
      <c r="C52" s="4">
        <v>10</v>
      </c>
      <c r="D52" s="4">
        <f>VLOOKUP($C52,计算辅助表!$A:$E,2,FALSE)</f>
        <v>3.5100000000000002</v>
      </c>
      <c r="E52" s="4">
        <f>VLOOKUP($C52,计算辅助表!$A:$E,3,FALSE)</f>
        <v>1</v>
      </c>
      <c r="F52" s="4">
        <f>VLOOKUP($C52,计算辅助表!$A:$E,4,FALSE)</f>
        <v>8.14</v>
      </c>
      <c r="G52" s="4">
        <f>VLOOKUP($C52,计算辅助表!$A:$E,5,FALSE)</f>
        <v>1.6</v>
      </c>
      <c r="H52" s="4">
        <f>VLOOKUP(C52,计算辅助表!A:H,8,FALSE)</f>
        <v>250</v>
      </c>
      <c r="I52" s="4" t="str">
        <f>VLOOKUP(C52,计算辅助表!A:F,6,FALSE)</f>
        <v>[{"a":"item","t":"2004","n":10000}]</v>
      </c>
      <c r="J52" s="4" t="str">
        <f>VLOOKUP(C52,计算辅助表!A:G,7,FALSE)</f>
        <v>[{"sxhero":1,"num":2},{"samezhongzu":1,"star":6,"num":1},{"star":9,"num":1}]</v>
      </c>
      <c r="K52" s="4" t="str">
        <f>VLOOKUP(A52,技能辅助表!A:O,4,FALSE)</f>
        <v>精诚之心3</v>
      </c>
      <c r="L52" s="4" t="str">
        <f>VLOOKUP(A52,技能辅助表!A:O,5,FALSE)</f>
        <v>"1004"</v>
      </c>
      <c r="M52" s="4" t="str">
        <f>VLOOKUP(A52,技能辅助表!A:O,6,FALSE)</f>
        <v>被动技能：普攻时降低目标11%攻击，持续3回合</v>
      </c>
      <c r="N52" s="4" t="str">
        <f>IF(C52&lt;8,"",VLOOKUP(A52,技能辅助表!A:O,7,FALSE))</f>
        <v>魔能3</v>
      </c>
      <c r="O52" s="4" t="str">
        <f>IF(C52&lt;8,"",VLOOKUP(A52,技能辅助表!A:O,8,FALSE))</f>
        <v>"1005"</v>
      </c>
      <c r="P52" s="4" t="str">
        <f>IF(C52&lt;8,"",VLOOKUP(A52,技能辅助表!A:O,9,FALSE))</f>
        <v>被动技能：技能伤害增加95%，生命增加50%，精准增30%</v>
      </c>
      <c r="Q52" s="4" t="str">
        <f>IF(C52&lt;9,"",VLOOKUP(A52,技能辅助表!A:O,10,FALSE))</f>
        <v>暴躁3</v>
      </c>
      <c r="R52" s="4" t="str">
        <f>IF(C52&lt;9,"",VLOOKUP(A52,技能辅助表!A:O,11,FALSE))</f>
        <v>"1007"</v>
      </c>
      <c r="S52" s="4" t="str">
        <f>IF(C52&lt;9,"",VLOOKUP(A52,技能辅助表!A:O,12,FALSE))</f>
        <v>被动技能：普攻有80%几率降低目标暴击15%，提升自己25%攻击，持续3回合</v>
      </c>
      <c r="T52" s="4" t="str">
        <f>IF(C52&lt;10,"",VLOOKUP(A52,技能辅助表!A:O,13,FALSE))</f>
        <v>混乱暗影3</v>
      </c>
      <c r="U52" s="4">
        <f>IF(C52&lt;10,"",VLOOKUP(A52,技能辅助表!A:O,14,FALSE))</f>
        <v>2004</v>
      </c>
      <c r="V52" s="4" t="str">
        <f>IF(C52&lt;10,"",VLOOKUP(A52,技能辅助表!A:O,15,FALSE))</f>
        <v>主动技能：对所有敌人造成146%攻击伤害，有100%几率使牧师类目标眩晕2回合并额外造成160%攻击伤害</v>
      </c>
    </row>
    <row r="53" spans="1:22" x14ac:dyDescent="0.3">
      <c r="A53" s="2">
        <v>23036</v>
      </c>
      <c r="B53" s="2" t="s">
        <v>16</v>
      </c>
      <c r="C53" s="4">
        <v>7</v>
      </c>
      <c r="D53" s="4">
        <f>VLOOKUP($C53,计算辅助表!$A:$E,2,FALSE)</f>
        <v>2.4900000000000002</v>
      </c>
      <c r="E53" s="4">
        <f>VLOOKUP($C53,计算辅助表!$A:$E,3,FALSE)</f>
        <v>1</v>
      </c>
      <c r="F53" s="4">
        <f>VLOOKUP($C53,计算辅助表!$A:$E,4,FALSE)</f>
        <v>3.5200000000000005</v>
      </c>
      <c r="G53" s="4">
        <f>VLOOKUP($C53,计算辅助表!$A:$E,5,FALSE)</f>
        <v>1.6</v>
      </c>
      <c r="H53" s="4">
        <f>VLOOKUP(C53,计算辅助表!A:H,8,FALSE)</f>
        <v>160</v>
      </c>
      <c r="I53" s="4" t="str">
        <f>VLOOKUP(C53,计算辅助表!A:F,6,FALSE)</f>
        <v>[{"a":"item","t":"2004","n":2000}]</v>
      </c>
      <c r="J53" s="4" t="str">
        <f>VLOOKUP(C53,计算辅助表!A:G,7,FALSE)</f>
        <v>[{"samezhongzu":1,"star":5,"num":4}]</v>
      </c>
      <c r="K53" s="4" t="str">
        <f>VLOOKUP(A53,技能辅助表!A:O,4,FALSE)</f>
        <v>疗伤3</v>
      </c>
      <c r="L53" s="4" t="str">
        <f>VLOOKUP(A53,技能辅助表!A:O,5,FALSE)</f>
        <v>"1004"</v>
      </c>
      <c r="M53" s="4" t="str">
        <f>VLOOKUP(A53,技能辅助表!A:O,6,FALSE)</f>
        <v>被动技能：普攻有100%几率对目标造成50%额外伤害并持续恢复随机1名友军50%攻击等量生命，持续3回合</v>
      </c>
      <c r="N53" s="4" t="str">
        <f>IF(C53&lt;8,"",VLOOKUP(A53,技能辅助表!A:O,7,FALSE))</f>
        <v/>
      </c>
      <c r="O53" s="4" t="str">
        <f>IF(C53&lt;8,"",VLOOKUP(A53,技能辅助表!A:O,8,FALSE))</f>
        <v/>
      </c>
      <c r="P53" s="4" t="str">
        <f>IF(C53&lt;8,"",VLOOKUP(A53,技能辅助表!A:O,9,FALSE))</f>
        <v/>
      </c>
      <c r="Q53" s="4" t="str">
        <f>IF(C53&lt;9,"",VLOOKUP(A53,技能辅助表!A:O,10,FALSE))</f>
        <v/>
      </c>
      <c r="R53" s="4" t="str">
        <f>IF(C53&lt;9,"",VLOOKUP(A53,技能辅助表!A:O,11,FALSE))</f>
        <v/>
      </c>
      <c r="S53" s="4" t="str">
        <f>IF(C53&lt;9,"",VLOOKUP(A53,技能辅助表!A:O,12,FALSE))</f>
        <v/>
      </c>
      <c r="T53" s="4" t="str">
        <f>IF(C53&lt;10,"",VLOOKUP(A53,技能辅助表!A:O,13,FALSE))</f>
        <v/>
      </c>
      <c r="U53" s="4" t="str">
        <f>IF(C53&lt;10,"",VLOOKUP(A53,技能辅助表!A:O,14,FALSE))</f>
        <v/>
      </c>
      <c r="V53" s="4" t="str">
        <f>IF(C53&lt;10,"",VLOOKUP(A53,技能辅助表!A:O,15,FALSE))</f>
        <v/>
      </c>
    </row>
    <row r="54" spans="1:22" x14ac:dyDescent="0.3">
      <c r="A54" s="2">
        <v>23036</v>
      </c>
      <c r="B54" s="2" t="s">
        <v>16</v>
      </c>
      <c r="C54" s="4">
        <v>8</v>
      </c>
      <c r="D54" s="4">
        <f>VLOOKUP($C54,计算辅助表!$A:$E,2,FALSE)</f>
        <v>2.7800000000000002</v>
      </c>
      <c r="E54" s="4">
        <f>VLOOKUP($C54,计算辅助表!$A:$E,3,FALSE)</f>
        <v>1</v>
      </c>
      <c r="F54" s="4">
        <f>VLOOKUP($C54,计算辅助表!$A:$E,4,FALSE)</f>
        <v>4.84</v>
      </c>
      <c r="G54" s="4">
        <f>VLOOKUP($C54,计算辅助表!$A:$E,5,FALSE)</f>
        <v>1.6</v>
      </c>
      <c r="H54" s="4">
        <f>VLOOKUP(C54,计算辅助表!A:H,8,FALSE)</f>
        <v>180</v>
      </c>
      <c r="I54" s="4" t="str">
        <f>VLOOKUP(C54,计算辅助表!A:F,6,FALSE)</f>
        <v>[{"a":"item","t":"2004","n":3000}]</v>
      </c>
      <c r="J54" s="4" t="str">
        <f>VLOOKUP(C54,计算辅助表!A:G,7,FALSE)</f>
        <v>[{"samezhongzu":1,"star":6,"num":1},{"samezhongzu":1,"star":5,"num":3}]</v>
      </c>
      <c r="K54" s="4" t="str">
        <f>VLOOKUP(A54,技能辅助表!A:O,4,FALSE)</f>
        <v>疗伤3</v>
      </c>
      <c r="L54" s="4" t="str">
        <f>VLOOKUP(A54,技能辅助表!A:O,5,FALSE)</f>
        <v>"1004"</v>
      </c>
      <c r="M54" s="4" t="str">
        <f>VLOOKUP(A54,技能辅助表!A:O,6,FALSE)</f>
        <v>被动技能：普攻有100%几率对目标造成50%额外伤害并持续恢复随机1名友军50%攻击等量生命，持续3回合</v>
      </c>
      <c r="N54" s="4" t="str">
        <f>IF(C54&lt;8,"",VLOOKUP(A54,技能辅助表!A:O,7,FALSE))</f>
        <v>生存法则3</v>
      </c>
      <c r="O54" s="4" t="str">
        <f>IF(C54&lt;8,"",VLOOKUP(A54,技能辅助表!A:O,8,FALSE))</f>
        <v>"1005"</v>
      </c>
      <c r="P54" s="4" t="str">
        <f>IF(C54&lt;8,"",VLOOKUP(A54,技能辅助表!A:O,9,FALSE))</f>
        <v>被动技能：生命增加35%，攻击增加25%</v>
      </c>
      <c r="Q54" s="4" t="str">
        <f>IF(C54&lt;9,"",VLOOKUP(A54,技能辅助表!A:O,10,FALSE))</f>
        <v/>
      </c>
      <c r="R54" s="4" t="str">
        <f>IF(C54&lt;9,"",VLOOKUP(A54,技能辅助表!A:O,11,FALSE))</f>
        <v/>
      </c>
      <c r="S54" s="4" t="str">
        <f>IF(C54&lt;9,"",VLOOKUP(A54,技能辅助表!A:O,12,FALSE))</f>
        <v/>
      </c>
      <c r="T54" s="4" t="str">
        <f>IF(C54&lt;10,"",VLOOKUP(A54,技能辅助表!A:O,13,FALSE))</f>
        <v/>
      </c>
      <c r="U54" s="4" t="str">
        <f>IF(C54&lt;10,"",VLOOKUP(A54,技能辅助表!A:O,14,FALSE))</f>
        <v/>
      </c>
      <c r="V54" s="4" t="str">
        <f>IF(C54&lt;10,"",VLOOKUP(A54,技能辅助表!A:O,15,FALSE))</f>
        <v/>
      </c>
    </row>
    <row r="55" spans="1:22" x14ac:dyDescent="0.3">
      <c r="A55" s="2">
        <v>23036</v>
      </c>
      <c r="B55" s="2" t="s">
        <v>16</v>
      </c>
      <c r="C55" s="4">
        <v>9</v>
      </c>
      <c r="D55" s="4">
        <f>VLOOKUP($C55,计算辅助表!$A:$E,2,FALSE)</f>
        <v>3.0700000000000003</v>
      </c>
      <c r="E55" s="4">
        <f>VLOOKUP($C55,计算辅助表!$A:$E,3,FALSE)</f>
        <v>1</v>
      </c>
      <c r="F55" s="4">
        <f>VLOOKUP($C55,计算辅助表!$A:$E,4,FALSE)</f>
        <v>6.16</v>
      </c>
      <c r="G55" s="4">
        <f>VLOOKUP($C55,计算辅助表!$A:$E,5,FALSE)</f>
        <v>1.6</v>
      </c>
      <c r="H55" s="4">
        <f>VLOOKUP(C55,计算辅助表!A:H,8,FALSE)</f>
        <v>200</v>
      </c>
      <c r="I55" s="4" t="str">
        <f>VLOOKUP(C55,计算辅助表!A:F,6,FALSE)</f>
        <v>[{"a":"item","t":"2004","n":4000}]</v>
      </c>
      <c r="J55" s="4" t="str">
        <f>VLOOKUP(C55,计算辅助表!A:G,7,FALSE)</f>
        <v>[{"sxhero":1,"num":1},{"samezhongzu":1,"star":6,"num":1},{"samezhongzu":1,"star":5,"num":2}]</v>
      </c>
      <c r="K55" s="4" t="str">
        <f>VLOOKUP(A55,技能辅助表!A:O,4,FALSE)</f>
        <v>疗伤3</v>
      </c>
      <c r="L55" s="4" t="str">
        <f>VLOOKUP(A55,技能辅助表!A:O,5,FALSE)</f>
        <v>"1004"</v>
      </c>
      <c r="M55" s="4" t="str">
        <f>VLOOKUP(A55,技能辅助表!A:O,6,FALSE)</f>
        <v>被动技能：普攻有100%几率对目标造成50%额外伤害并持续恢复随机1名友军50%攻击等量生命，持续3回合</v>
      </c>
      <c r="N55" s="4" t="str">
        <f>IF(C55&lt;8,"",VLOOKUP(A55,技能辅助表!A:O,7,FALSE))</f>
        <v>生存法则3</v>
      </c>
      <c r="O55" s="4" t="str">
        <f>IF(C55&lt;8,"",VLOOKUP(A55,技能辅助表!A:O,8,FALSE))</f>
        <v>"1005"</v>
      </c>
      <c r="P55" s="4" t="str">
        <f>IF(C55&lt;8,"",VLOOKUP(A55,技能辅助表!A:O,9,FALSE))</f>
        <v>被动技能：生命增加35%，攻击增加25%</v>
      </c>
      <c r="Q55" s="4" t="str">
        <f>IF(C55&lt;9,"",VLOOKUP(A55,技能辅助表!A:O,10,FALSE))</f>
        <v>奥术治愈3</v>
      </c>
      <c r="R55" s="4" t="str">
        <f>IF(C55&lt;9,"",VLOOKUP(A55,技能辅助表!A:O,11,FALSE))</f>
        <v>"1007"</v>
      </c>
      <c r="S55" s="4" t="str">
        <f>IF(C55&lt;9,"",VLOOKUP(A55,技能辅助表!A:O,12,FALSE))</f>
        <v>被动技能：当自身生命低于30%时，回复己方全体135%攻击等量生命（只触发一次）</v>
      </c>
      <c r="T55" s="4" t="str">
        <f>IF(C55&lt;10,"",VLOOKUP(A55,技能辅助表!A:O,13,FALSE))</f>
        <v/>
      </c>
      <c r="U55" s="4" t="str">
        <f>IF(C55&lt;10,"",VLOOKUP(A55,技能辅助表!A:O,14,FALSE))</f>
        <v/>
      </c>
      <c r="V55" s="4" t="str">
        <f>IF(C55&lt;10,"",VLOOKUP(A55,技能辅助表!A:O,15,FALSE))</f>
        <v/>
      </c>
    </row>
    <row r="56" spans="1:22" x14ac:dyDescent="0.3">
      <c r="A56" s="2">
        <v>23036</v>
      </c>
      <c r="B56" s="2" t="s">
        <v>16</v>
      </c>
      <c r="C56" s="4">
        <v>10</v>
      </c>
      <c r="D56" s="4">
        <f>VLOOKUP($C56,计算辅助表!$A:$E,2,FALSE)</f>
        <v>3.5100000000000002</v>
      </c>
      <c r="E56" s="4">
        <f>VLOOKUP($C56,计算辅助表!$A:$E,3,FALSE)</f>
        <v>1</v>
      </c>
      <c r="F56" s="4">
        <f>VLOOKUP($C56,计算辅助表!$A:$E,4,FALSE)</f>
        <v>8.14</v>
      </c>
      <c r="G56" s="4">
        <f>VLOOKUP($C56,计算辅助表!$A:$E,5,FALSE)</f>
        <v>1.6</v>
      </c>
      <c r="H56" s="4">
        <f>VLOOKUP(C56,计算辅助表!A:H,8,FALSE)</f>
        <v>250</v>
      </c>
      <c r="I56" s="4" t="str">
        <f>VLOOKUP(C56,计算辅助表!A:F,6,FALSE)</f>
        <v>[{"a":"item","t":"2004","n":10000}]</v>
      </c>
      <c r="J56" s="4" t="str">
        <f>VLOOKUP(C56,计算辅助表!A:G,7,FALSE)</f>
        <v>[{"sxhero":1,"num":2},{"samezhongzu":1,"star":6,"num":1},{"star":9,"num":1}]</v>
      </c>
      <c r="K56" s="4" t="str">
        <f>VLOOKUP(A56,技能辅助表!A:O,4,FALSE)</f>
        <v>疗伤3</v>
      </c>
      <c r="L56" s="4" t="str">
        <f>VLOOKUP(A56,技能辅助表!A:O,5,FALSE)</f>
        <v>"1004"</v>
      </c>
      <c r="M56" s="4" t="str">
        <f>VLOOKUP(A56,技能辅助表!A:O,6,FALSE)</f>
        <v>被动技能：普攻有100%几率对目标造成50%额外伤害并持续恢复随机1名友军50%攻击等量生命，持续3回合</v>
      </c>
      <c r="N56" s="4" t="str">
        <f>IF(C56&lt;8,"",VLOOKUP(A56,技能辅助表!A:O,7,FALSE))</f>
        <v>生存法则3</v>
      </c>
      <c r="O56" s="4" t="str">
        <f>IF(C56&lt;8,"",VLOOKUP(A56,技能辅助表!A:O,8,FALSE))</f>
        <v>"1005"</v>
      </c>
      <c r="P56" s="4" t="str">
        <f>IF(C56&lt;8,"",VLOOKUP(A56,技能辅助表!A:O,9,FALSE))</f>
        <v>被动技能：生命增加35%，攻击增加25%</v>
      </c>
      <c r="Q56" s="4" t="str">
        <f>IF(C56&lt;9,"",VLOOKUP(A56,技能辅助表!A:O,10,FALSE))</f>
        <v>奥术治愈3</v>
      </c>
      <c r="R56" s="4" t="str">
        <f>IF(C56&lt;9,"",VLOOKUP(A56,技能辅助表!A:O,11,FALSE))</f>
        <v>"1007"</v>
      </c>
      <c r="S56" s="4" t="str">
        <f>IF(C56&lt;9,"",VLOOKUP(A56,技能辅助表!A:O,12,FALSE))</f>
        <v>被动技能：当自身生命低于30%时，回复己方全体135%攻击等量生命（只触发一次）</v>
      </c>
      <c r="T56" s="4" t="str">
        <f>IF(C56&lt;10,"",VLOOKUP(A56,技能辅助表!A:O,13,FALSE))</f>
        <v>蓝色闪电激光</v>
      </c>
      <c r="U56" s="4">
        <f>IF(C56&lt;10,"",VLOOKUP(A56,技能辅助表!A:O,14,FALSE))</f>
        <v>2004</v>
      </c>
      <c r="V56" s="4" t="str">
        <f>IF(C56&lt;10,"",VLOOKUP(A56,技能辅助表!A:O,15,FALSE))</f>
        <v>主动技能：对随机2名后排敌人造成125%攻击伤害并持续恢复全体友军攻击效果200%生命3回合，并有30%的几率额外恢复340%攻击等量生命</v>
      </c>
    </row>
    <row r="57" spans="1:22" x14ac:dyDescent="0.3">
      <c r="A57" s="2">
        <v>24026</v>
      </c>
      <c r="B57" s="2" t="s">
        <v>17</v>
      </c>
      <c r="C57" s="4">
        <v>7</v>
      </c>
      <c r="D57" s="4">
        <f>VLOOKUP($C57,计算辅助表!$A:$E,2,FALSE)</f>
        <v>2.4900000000000002</v>
      </c>
      <c r="E57" s="4">
        <f>VLOOKUP($C57,计算辅助表!$A:$E,3,FALSE)</f>
        <v>1</v>
      </c>
      <c r="F57" s="4">
        <f>VLOOKUP($C57,计算辅助表!$A:$E,4,FALSE)</f>
        <v>3.5200000000000005</v>
      </c>
      <c r="G57" s="4">
        <f>VLOOKUP($C57,计算辅助表!$A:$E,5,FALSE)</f>
        <v>1.6</v>
      </c>
      <c r="H57" s="4">
        <f>VLOOKUP(C57,计算辅助表!A:H,8,FALSE)</f>
        <v>160</v>
      </c>
      <c r="I57" s="4" t="str">
        <f>VLOOKUP(C57,计算辅助表!A:F,6,FALSE)</f>
        <v>[{"a":"item","t":"2004","n":2000}]</v>
      </c>
      <c r="J57" s="4" t="str">
        <f>VLOOKUP(C57,计算辅助表!A:G,7,FALSE)</f>
        <v>[{"samezhongzu":1,"star":5,"num":4}]</v>
      </c>
      <c r="K57" s="4" t="str">
        <f>VLOOKUP(A57,技能辅助表!A:O,4,FALSE)</f>
        <v>剑术大师3</v>
      </c>
      <c r="L57" s="4" t="str">
        <f>VLOOKUP(A57,技能辅助表!A:O,5,FALSE)</f>
        <v>"1004"</v>
      </c>
      <c r="M57" s="4" t="str">
        <f>VLOOKUP(A57,技能辅助表!A:O,6,FALSE)</f>
        <v>被动技能：格挡增加30%，攻击增加40%</v>
      </c>
      <c r="N57" s="4" t="str">
        <f>IF(C57&lt;8,"",VLOOKUP(A57,技能辅助表!A:O,7,FALSE))</f>
        <v/>
      </c>
      <c r="O57" s="4" t="str">
        <f>IF(C57&lt;8,"",VLOOKUP(A57,技能辅助表!A:O,8,FALSE))</f>
        <v/>
      </c>
      <c r="P57" s="4" t="str">
        <f>IF(C57&lt;8,"",VLOOKUP(A57,技能辅助表!A:O,9,FALSE))</f>
        <v/>
      </c>
      <c r="Q57" s="4" t="str">
        <f>IF(C57&lt;9,"",VLOOKUP(A57,技能辅助表!A:O,10,FALSE))</f>
        <v/>
      </c>
      <c r="R57" s="4" t="str">
        <f>IF(C57&lt;9,"",VLOOKUP(A57,技能辅助表!A:O,11,FALSE))</f>
        <v/>
      </c>
      <c r="S57" s="4" t="str">
        <f>IF(C57&lt;9,"",VLOOKUP(A57,技能辅助表!A:O,12,FALSE))</f>
        <v/>
      </c>
      <c r="T57" s="4" t="str">
        <f>IF(C57&lt;10,"",VLOOKUP(A57,技能辅助表!A:O,13,FALSE))</f>
        <v/>
      </c>
      <c r="U57" s="4" t="str">
        <f>IF(C57&lt;10,"",VLOOKUP(A57,技能辅助表!A:O,14,FALSE))</f>
        <v/>
      </c>
      <c r="V57" s="4" t="str">
        <f>IF(C57&lt;10,"",VLOOKUP(A57,技能辅助表!A:O,15,FALSE))</f>
        <v/>
      </c>
    </row>
    <row r="58" spans="1:22" x14ac:dyDescent="0.3">
      <c r="A58" s="2">
        <v>24026</v>
      </c>
      <c r="B58" s="2" t="s">
        <v>17</v>
      </c>
      <c r="C58" s="4">
        <v>8</v>
      </c>
      <c r="D58" s="4">
        <f>VLOOKUP($C58,计算辅助表!$A:$E,2,FALSE)</f>
        <v>2.7800000000000002</v>
      </c>
      <c r="E58" s="4">
        <f>VLOOKUP($C58,计算辅助表!$A:$E,3,FALSE)</f>
        <v>1</v>
      </c>
      <c r="F58" s="4">
        <f>VLOOKUP($C58,计算辅助表!$A:$E,4,FALSE)</f>
        <v>4.84</v>
      </c>
      <c r="G58" s="4">
        <f>VLOOKUP($C58,计算辅助表!$A:$E,5,FALSE)</f>
        <v>1.6</v>
      </c>
      <c r="H58" s="4">
        <f>VLOOKUP(C58,计算辅助表!A:H,8,FALSE)</f>
        <v>180</v>
      </c>
      <c r="I58" s="4" t="str">
        <f>VLOOKUP(C58,计算辅助表!A:F,6,FALSE)</f>
        <v>[{"a":"item","t":"2004","n":3000}]</v>
      </c>
      <c r="J58" s="4" t="str">
        <f>VLOOKUP(C58,计算辅助表!A:G,7,FALSE)</f>
        <v>[{"samezhongzu":1,"star":6,"num":1},{"samezhongzu":1,"star":5,"num":3}]</v>
      </c>
      <c r="K58" s="4" t="str">
        <f>VLOOKUP(A58,技能辅助表!A:O,4,FALSE)</f>
        <v>剑术大师3</v>
      </c>
      <c r="L58" s="4" t="str">
        <f>VLOOKUP(A58,技能辅助表!A:O,5,FALSE)</f>
        <v>"1004"</v>
      </c>
      <c r="M58" s="4" t="str">
        <f>VLOOKUP(A58,技能辅助表!A:O,6,FALSE)</f>
        <v>被动技能：格挡增加30%，攻击增加40%</v>
      </c>
      <c r="N58" s="4" t="str">
        <f>IF(C58&lt;8,"",VLOOKUP(A58,技能辅助表!A:O,7,FALSE))</f>
        <v>流血3</v>
      </c>
      <c r="O58" s="4" t="str">
        <f>IF(C58&lt;8,"",VLOOKUP(A58,技能辅助表!A:O,8,FALSE))</f>
        <v>"1005"</v>
      </c>
      <c r="P58" s="4" t="str">
        <f>IF(C58&lt;8,"",VLOOKUP(A58,技能辅助表!A:O,9,FALSE))</f>
        <v>被动技能：普攻有50%几率使目标流血，每回合造成60%攻击伤害，持续2回合</v>
      </c>
      <c r="Q58" s="4" t="str">
        <f>IF(C58&lt;9,"",VLOOKUP(A58,技能辅助表!A:O,10,FALSE))</f>
        <v/>
      </c>
      <c r="R58" s="4" t="str">
        <f>IF(C58&lt;9,"",VLOOKUP(A58,技能辅助表!A:O,11,FALSE))</f>
        <v/>
      </c>
      <c r="S58" s="4" t="str">
        <f>IF(C58&lt;9,"",VLOOKUP(A58,技能辅助表!A:O,12,FALSE))</f>
        <v/>
      </c>
      <c r="T58" s="4" t="str">
        <f>IF(C58&lt;10,"",VLOOKUP(A58,技能辅助表!A:O,13,FALSE))</f>
        <v/>
      </c>
      <c r="U58" s="4" t="str">
        <f>IF(C58&lt;10,"",VLOOKUP(A58,技能辅助表!A:O,14,FALSE))</f>
        <v/>
      </c>
      <c r="V58" s="4" t="str">
        <f>IF(C58&lt;10,"",VLOOKUP(A58,技能辅助表!A:O,15,FALSE))</f>
        <v/>
      </c>
    </row>
    <row r="59" spans="1:22" x14ac:dyDescent="0.3">
      <c r="A59" s="2">
        <v>24026</v>
      </c>
      <c r="B59" s="2" t="s">
        <v>17</v>
      </c>
      <c r="C59" s="4">
        <v>9</v>
      </c>
      <c r="D59" s="4">
        <f>VLOOKUP($C59,计算辅助表!$A:$E,2,FALSE)</f>
        <v>3.0700000000000003</v>
      </c>
      <c r="E59" s="4">
        <f>VLOOKUP($C59,计算辅助表!$A:$E,3,FALSE)</f>
        <v>1</v>
      </c>
      <c r="F59" s="4">
        <f>VLOOKUP($C59,计算辅助表!$A:$E,4,FALSE)</f>
        <v>6.16</v>
      </c>
      <c r="G59" s="4">
        <f>VLOOKUP($C59,计算辅助表!$A:$E,5,FALSE)</f>
        <v>1.6</v>
      </c>
      <c r="H59" s="4">
        <f>VLOOKUP(C59,计算辅助表!A:H,8,FALSE)</f>
        <v>200</v>
      </c>
      <c r="I59" s="4" t="str">
        <f>VLOOKUP(C59,计算辅助表!A:F,6,FALSE)</f>
        <v>[{"a":"item","t":"2004","n":4000}]</v>
      </c>
      <c r="J59" s="4" t="str">
        <f>VLOOKUP(C59,计算辅助表!A:G,7,FALSE)</f>
        <v>[{"sxhero":1,"num":1},{"samezhongzu":1,"star":6,"num":1},{"samezhongzu":1,"star":5,"num":2}]</v>
      </c>
      <c r="K59" s="4" t="str">
        <f>VLOOKUP(A59,技能辅助表!A:O,4,FALSE)</f>
        <v>剑术大师3</v>
      </c>
      <c r="L59" s="4" t="str">
        <f>VLOOKUP(A59,技能辅助表!A:O,5,FALSE)</f>
        <v>"1004"</v>
      </c>
      <c r="M59" s="4" t="str">
        <f>VLOOKUP(A59,技能辅助表!A:O,6,FALSE)</f>
        <v>被动技能：格挡增加30%，攻击增加40%</v>
      </c>
      <c r="N59" s="4" t="str">
        <f>IF(C59&lt;8,"",VLOOKUP(A59,技能辅助表!A:O,7,FALSE))</f>
        <v>流血3</v>
      </c>
      <c r="O59" s="4" t="str">
        <f>IF(C59&lt;8,"",VLOOKUP(A59,技能辅助表!A:O,8,FALSE))</f>
        <v>"1005"</v>
      </c>
      <c r="P59" s="4" t="str">
        <f>IF(C59&lt;8,"",VLOOKUP(A59,技能辅助表!A:O,9,FALSE))</f>
        <v>被动技能：普攻有50%几率使目标流血，每回合造成60%攻击伤害，持续2回合</v>
      </c>
      <c r="Q59" s="4" t="str">
        <f>IF(C59&lt;9,"",VLOOKUP(A59,技能辅助表!A:O,10,FALSE))</f>
        <v>趁虚而入3</v>
      </c>
      <c r="R59" s="4" t="str">
        <f>IF(C59&lt;9,"",VLOOKUP(A59,技能辅助表!A:O,11,FALSE))</f>
        <v>"1007"</v>
      </c>
      <c r="S59" s="4" t="str">
        <f>IF(C59&lt;9,"",VLOOKUP(A59,技能辅助表!A:O,12,FALSE))</f>
        <v>被动技能：格挡成功，提升自己攻击18%，持续3回合</v>
      </c>
      <c r="T59" s="4" t="str">
        <f>IF(C59&lt;10,"",VLOOKUP(A59,技能辅助表!A:O,13,FALSE))</f>
        <v/>
      </c>
      <c r="U59" s="4" t="str">
        <f>IF(C59&lt;10,"",VLOOKUP(A59,技能辅助表!A:O,14,FALSE))</f>
        <v/>
      </c>
      <c r="V59" s="4" t="str">
        <f>IF(C59&lt;10,"",VLOOKUP(A59,技能辅助表!A:O,15,FALSE))</f>
        <v/>
      </c>
    </row>
    <row r="60" spans="1:22" x14ac:dyDescent="0.3">
      <c r="A60" s="2">
        <v>24036</v>
      </c>
      <c r="B60" s="2" t="s">
        <v>18</v>
      </c>
      <c r="C60" s="4">
        <v>7</v>
      </c>
      <c r="D60" s="4">
        <f>VLOOKUP($C60,计算辅助表!$A:$E,2,FALSE)</f>
        <v>2.4900000000000002</v>
      </c>
      <c r="E60" s="4">
        <f>VLOOKUP($C60,计算辅助表!$A:$E,3,FALSE)</f>
        <v>1</v>
      </c>
      <c r="F60" s="4">
        <f>VLOOKUP($C60,计算辅助表!$A:$E,4,FALSE)</f>
        <v>3.5200000000000005</v>
      </c>
      <c r="G60" s="4">
        <f>VLOOKUP($C60,计算辅助表!$A:$E,5,FALSE)</f>
        <v>1.6</v>
      </c>
      <c r="H60" s="4">
        <f>VLOOKUP(C60,计算辅助表!A:H,8,FALSE)</f>
        <v>160</v>
      </c>
      <c r="I60" s="4" t="str">
        <f>VLOOKUP(C60,计算辅助表!A:F,6,FALSE)</f>
        <v>[{"a":"item","t":"2004","n":2000}]</v>
      </c>
      <c r="J60" s="4" t="str">
        <f>VLOOKUP(C60,计算辅助表!A:G,7,FALSE)</f>
        <v>[{"samezhongzu":1,"star":5,"num":4}]</v>
      </c>
      <c r="K60" s="4" t="str">
        <f>VLOOKUP(A60,技能辅助表!A:O,4,FALSE)</f>
        <v>流血3</v>
      </c>
      <c r="L60" s="4" t="str">
        <f>VLOOKUP(A60,技能辅助表!A:O,5,FALSE)</f>
        <v>"1004"</v>
      </c>
      <c r="M60" s="4" t="str">
        <f>VLOOKUP(A60,技能辅助表!A:O,6,FALSE)</f>
        <v>被动技能：普攻有100%几率使目标流血，每回合造成96%攻击伤害，持续2回合</v>
      </c>
      <c r="N60" s="4" t="str">
        <f>IF(C60&lt;8,"",VLOOKUP(A60,技能辅助表!A:O,7,FALSE))</f>
        <v/>
      </c>
      <c r="O60" s="4" t="str">
        <f>IF(C60&lt;8,"",VLOOKUP(A60,技能辅助表!A:O,8,FALSE))</f>
        <v/>
      </c>
      <c r="P60" s="4" t="str">
        <f>IF(C60&lt;8,"",VLOOKUP(A60,技能辅助表!A:O,9,FALSE))</f>
        <v/>
      </c>
      <c r="Q60" s="4" t="str">
        <f>IF(C60&lt;9,"",VLOOKUP(A60,技能辅助表!A:O,10,FALSE))</f>
        <v/>
      </c>
      <c r="R60" s="4" t="str">
        <f>IF(C60&lt;9,"",VLOOKUP(A60,技能辅助表!A:O,11,FALSE))</f>
        <v/>
      </c>
      <c r="S60" s="4" t="str">
        <f>IF(C60&lt;9,"",VLOOKUP(A60,技能辅助表!A:O,12,FALSE))</f>
        <v/>
      </c>
      <c r="T60" s="4" t="str">
        <f>IF(C60&lt;10,"",VLOOKUP(A60,技能辅助表!A:O,13,FALSE))</f>
        <v/>
      </c>
      <c r="U60" s="4" t="str">
        <f>IF(C60&lt;10,"",VLOOKUP(A60,技能辅助表!A:O,14,FALSE))</f>
        <v/>
      </c>
      <c r="V60" s="4" t="str">
        <f>IF(C60&lt;10,"",VLOOKUP(A60,技能辅助表!A:O,15,FALSE))</f>
        <v/>
      </c>
    </row>
    <row r="61" spans="1:22" x14ac:dyDescent="0.3">
      <c r="A61" s="2">
        <v>24036</v>
      </c>
      <c r="B61" s="2" t="s">
        <v>18</v>
      </c>
      <c r="C61" s="4">
        <v>8</v>
      </c>
      <c r="D61" s="4">
        <f>VLOOKUP($C61,计算辅助表!$A:$E,2,FALSE)</f>
        <v>2.7800000000000002</v>
      </c>
      <c r="E61" s="4">
        <f>VLOOKUP($C61,计算辅助表!$A:$E,3,FALSE)</f>
        <v>1</v>
      </c>
      <c r="F61" s="4">
        <f>VLOOKUP($C61,计算辅助表!$A:$E,4,FALSE)</f>
        <v>4.84</v>
      </c>
      <c r="G61" s="4">
        <f>VLOOKUP($C61,计算辅助表!$A:$E,5,FALSE)</f>
        <v>1.6</v>
      </c>
      <c r="H61" s="4">
        <f>VLOOKUP(C61,计算辅助表!A:H,8,FALSE)</f>
        <v>180</v>
      </c>
      <c r="I61" s="4" t="str">
        <f>VLOOKUP(C61,计算辅助表!A:F,6,FALSE)</f>
        <v>[{"a":"item","t":"2004","n":3000}]</v>
      </c>
      <c r="J61" s="4" t="str">
        <f>VLOOKUP(C61,计算辅助表!A:G,7,FALSE)</f>
        <v>[{"samezhongzu":1,"star":6,"num":1},{"samezhongzu":1,"star":5,"num":3}]</v>
      </c>
      <c r="K61" s="4" t="str">
        <f>VLOOKUP(A61,技能辅助表!A:O,4,FALSE)</f>
        <v>流血3</v>
      </c>
      <c r="L61" s="4" t="str">
        <f>VLOOKUP(A61,技能辅助表!A:O,5,FALSE)</f>
        <v>"1004"</v>
      </c>
      <c r="M61" s="4" t="str">
        <f>VLOOKUP(A61,技能辅助表!A:O,6,FALSE)</f>
        <v>被动技能：普攻有100%几率使目标流血，每回合造成96%攻击伤害，持续2回合</v>
      </c>
      <c r="N61" s="4" t="str">
        <f>IF(C61&lt;8,"",VLOOKUP(A61,技能辅助表!A:O,7,FALSE))</f>
        <v>影舞3</v>
      </c>
      <c r="O61" s="4" t="str">
        <f>IF(C61&lt;8,"",VLOOKUP(A61,技能辅助表!A:O,8,FALSE))</f>
        <v>"1005"</v>
      </c>
      <c r="P61" s="4" t="str">
        <f>IF(C61&lt;8,"",VLOOKUP(A61,技能辅助表!A:O,9,FALSE))</f>
        <v>被动技能：格挡增加35%，攻击增加40%</v>
      </c>
      <c r="Q61" s="4" t="str">
        <f>IF(C61&lt;9,"",VLOOKUP(A61,技能辅助表!A:O,10,FALSE))</f>
        <v/>
      </c>
      <c r="R61" s="4" t="str">
        <f>IF(C61&lt;9,"",VLOOKUP(A61,技能辅助表!A:O,11,FALSE))</f>
        <v/>
      </c>
      <c r="S61" s="4" t="str">
        <f>IF(C61&lt;9,"",VLOOKUP(A61,技能辅助表!A:O,12,FALSE))</f>
        <v/>
      </c>
      <c r="T61" s="4" t="str">
        <f>IF(C61&lt;10,"",VLOOKUP(A61,技能辅助表!A:O,13,FALSE))</f>
        <v/>
      </c>
      <c r="U61" s="4" t="str">
        <f>IF(C61&lt;10,"",VLOOKUP(A61,技能辅助表!A:O,14,FALSE))</f>
        <v/>
      </c>
      <c r="V61" s="4" t="str">
        <f>IF(C61&lt;10,"",VLOOKUP(A61,技能辅助表!A:O,15,FALSE))</f>
        <v/>
      </c>
    </row>
    <row r="62" spans="1:22" x14ac:dyDescent="0.3">
      <c r="A62" s="2">
        <v>24036</v>
      </c>
      <c r="B62" s="2" t="s">
        <v>18</v>
      </c>
      <c r="C62" s="4">
        <v>9</v>
      </c>
      <c r="D62" s="4">
        <f>VLOOKUP($C62,计算辅助表!$A:$E,2,FALSE)</f>
        <v>3.0700000000000003</v>
      </c>
      <c r="E62" s="4">
        <f>VLOOKUP($C62,计算辅助表!$A:$E,3,FALSE)</f>
        <v>1</v>
      </c>
      <c r="F62" s="4">
        <f>VLOOKUP($C62,计算辅助表!$A:$E,4,FALSE)</f>
        <v>6.16</v>
      </c>
      <c r="G62" s="4">
        <f>VLOOKUP($C62,计算辅助表!$A:$E,5,FALSE)</f>
        <v>1.6</v>
      </c>
      <c r="H62" s="4">
        <f>VLOOKUP(C62,计算辅助表!A:H,8,FALSE)</f>
        <v>200</v>
      </c>
      <c r="I62" s="4" t="str">
        <f>VLOOKUP(C62,计算辅助表!A:F,6,FALSE)</f>
        <v>[{"a":"item","t":"2004","n":4000}]</v>
      </c>
      <c r="J62" s="4" t="str">
        <f>VLOOKUP(C62,计算辅助表!A:G,7,FALSE)</f>
        <v>[{"sxhero":1,"num":1},{"samezhongzu":1,"star":6,"num":1},{"samezhongzu":1,"star":5,"num":2}]</v>
      </c>
      <c r="K62" s="4" t="str">
        <f>VLOOKUP(A62,技能辅助表!A:O,4,FALSE)</f>
        <v>流血3</v>
      </c>
      <c r="L62" s="4" t="str">
        <f>VLOOKUP(A62,技能辅助表!A:O,5,FALSE)</f>
        <v>"1004"</v>
      </c>
      <c r="M62" s="4" t="str">
        <f>VLOOKUP(A62,技能辅助表!A:O,6,FALSE)</f>
        <v>被动技能：普攻有100%几率使目标流血，每回合造成96%攻击伤害，持续2回合</v>
      </c>
      <c r="N62" s="4" t="str">
        <f>IF(C62&lt;8,"",VLOOKUP(A62,技能辅助表!A:O,7,FALSE))</f>
        <v>影舞3</v>
      </c>
      <c r="O62" s="4" t="str">
        <f>IF(C62&lt;8,"",VLOOKUP(A62,技能辅助表!A:O,8,FALSE))</f>
        <v>"1005"</v>
      </c>
      <c r="P62" s="4" t="str">
        <f>IF(C62&lt;8,"",VLOOKUP(A62,技能辅助表!A:O,9,FALSE))</f>
        <v>被动技能：格挡增加35%，攻击增加40%</v>
      </c>
      <c r="Q62" s="4" t="str">
        <f>IF(C62&lt;9,"",VLOOKUP(A62,技能辅助表!A:O,10,FALSE))</f>
        <v>虚弱打击3</v>
      </c>
      <c r="R62" s="4" t="str">
        <f>IF(C62&lt;9,"",VLOOKUP(A62,技能辅助表!A:O,11,FALSE))</f>
        <v>"1007"</v>
      </c>
      <c r="S62" s="4" t="str">
        <f>IF(C62&lt;9,"",VLOOKUP(A62,技能辅助表!A:O,12,FALSE))</f>
        <v>被动技能：普通攻击变成攻击敌方生命最少的英雄，效果为120%，并偷取目标15%攻击3回合</v>
      </c>
      <c r="T62" s="4" t="str">
        <f>IF(C62&lt;10,"",VLOOKUP(A62,技能辅助表!A:O,13,FALSE))</f>
        <v/>
      </c>
      <c r="U62" s="4" t="str">
        <f>IF(C62&lt;10,"",VLOOKUP(A62,技能辅助表!A:O,14,FALSE))</f>
        <v/>
      </c>
      <c r="V62" s="4" t="str">
        <f>IF(C62&lt;10,"",VLOOKUP(A62,技能辅助表!A:O,15,FALSE))</f>
        <v/>
      </c>
    </row>
    <row r="63" spans="1:22" x14ac:dyDescent="0.3">
      <c r="A63" s="2">
        <v>24036</v>
      </c>
      <c r="B63" s="2" t="s">
        <v>18</v>
      </c>
      <c r="C63" s="4">
        <v>10</v>
      </c>
      <c r="D63" s="4">
        <f>VLOOKUP($C63,计算辅助表!$A:$E,2,FALSE)</f>
        <v>3.5100000000000002</v>
      </c>
      <c r="E63" s="4">
        <f>VLOOKUP($C63,计算辅助表!$A:$E,3,FALSE)</f>
        <v>1</v>
      </c>
      <c r="F63" s="4">
        <f>VLOOKUP($C63,计算辅助表!$A:$E,4,FALSE)</f>
        <v>8.14</v>
      </c>
      <c r="G63" s="4">
        <f>VLOOKUP($C63,计算辅助表!$A:$E,5,FALSE)</f>
        <v>1.6</v>
      </c>
      <c r="H63" s="4">
        <f>VLOOKUP(C63,计算辅助表!A:H,8,FALSE)</f>
        <v>250</v>
      </c>
      <c r="I63" s="4" t="str">
        <f>VLOOKUP(C63,计算辅助表!A:F,6,FALSE)</f>
        <v>[{"a":"item","t":"2004","n":10000}]</v>
      </c>
      <c r="J63" s="4" t="str">
        <f>VLOOKUP(C63,计算辅助表!A:G,7,FALSE)</f>
        <v>[{"sxhero":1,"num":2},{"samezhongzu":1,"star":6,"num":1},{"star":9,"num":1}]</v>
      </c>
      <c r="K63" s="4" t="str">
        <f>VLOOKUP(A63,技能辅助表!A:O,4,FALSE)</f>
        <v>流血3</v>
      </c>
      <c r="L63" s="4" t="str">
        <f>VLOOKUP(A63,技能辅助表!A:O,5,FALSE)</f>
        <v>"1004"</v>
      </c>
      <c r="M63" s="4" t="str">
        <f>VLOOKUP(A63,技能辅助表!A:O,6,FALSE)</f>
        <v>被动技能：普攻有100%几率使目标流血，每回合造成96%攻击伤害，持续2回合</v>
      </c>
      <c r="N63" s="4" t="str">
        <f>IF(C63&lt;8,"",VLOOKUP(A63,技能辅助表!A:O,7,FALSE))</f>
        <v>影舞3</v>
      </c>
      <c r="O63" s="4" t="str">
        <f>IF(C63&lt;8,"",VLOOKUP(A63,技能辅助表!A:O,8,FALSE))</f>
        <v>"1005"</v>
      </c>
      <c r="P63" s="4" t="str">
        <f>IF(C63&lt;8,"",VLOOKUP(A63,技能辅助表!A:O,9,FALSE))</f>
        <v>被动技能：格挡增加35%，攻击增加40%</v>
      </c>
      <c r="Q63" s="4" t="str">
        <f>IF(C63&lt;9,"",VLOOKUP(A63,技能辅助表!A:O,10,FALSE))</f>
        <v>虚弱打击3</v>
      </c>
      <c r="R63" s="4" t="str">
        <f>IF(C63&lt;9,"",VLOOKUP(A63,技能辅助表!A:O,11,FALSE))</f>
        <v>"1007"</v>
      </c>
      <c r="S63" s="4" t="str">
        <f>IF(C63&lt;9,"",VLOOKUP(A63,技能辅助表!A:O,12,FALSE))</f>
        <v>被动技能：普通攻击变成攻击敌方生命最少的英雄，效果为120%，并偷取目标15%攻击3回合</v>
      </c>
      <c r="T63" s="4" t="str">
        <f>IF(C63&lt;10,"",VLOOKUP(A63,技能辅助表!A:O,13,FALSE))</f>
        <v>疾风之刃3</v>
      </c>
      <c r="U63" s="4">
        <f>IF(C63&lt;10,"",VLOOKUP(A63,技能辅助表!A:O,14,FALSE))</f>
        <v>2004</v>
      </c>
      <c r="V63" s="4" t="str">
        <f>IF(C63&lt;10,"",VLOOKUP(A63,技能辅助表!A:O,15,FALSE))</f>
        <v>主动技能：对随机2名后排敌人造成220%攻击伤害，每回合额外造成102%攻击伤害，持续4回合</v>
      </c>
    </row>
    <row r="64" spans="1:22" x14ac:dyDescent="0.3">
      <c r="A64" s="2">
        <v>25066</v>
      </c>
      <c r="B64" s="2" t="s">
        <v>19</v>
      </c>
      <c r="C64" s="4">
        <v>7</v>
      </c>
      <c r="D64" s="4">
        <f>VLOOKUP($C64,计算辅助表!$A:$E,2,FALSE)</f>
        <v>2.4900000000000002</v>
      </c>
      <c r="E64" s="4">
        <f>VLOOKUP($C64,计算辅助表!$A:$E,3,FALSE)</f>
        <v>1</v>
      </c>
      <c r="F64" s="4">
        <f>VLOOKUP($C64,计算辅助表!$A:$E,4,FALSE)</f>
        <v>3.5200000000000005</v>
      </c>
      <c r="G64" s="4">
        <f>VLOOKUP($C64,计算辅助表!$A:$E,5,FALSE)</f>
        <v>1.6</v>
      </c>
      <c r="H64" s="4">
        <f>VLOOKUP(C64,计算辅助表!A:H,8,FALSE)</f>
        <v>160</v>
      </c>
      <c r="I64" s="4" t="str">
        <f>VLOOKUP(C64,计算辅助表!A:F,6,FALSE)</f>
        <v>[{"a":"item","t":"2004","n":2000}]</v>
      </c>
      <c r="J64" s="4" t="str">
        <f>VLOOKUP(C64,计算辅助表!A:G,7,FALSE)</f>
        <v>[{"samezhongzu":1,"star":5,"num":4}]</v>
      </c>
      <c r="K64" s="4" t="str">
        <f>VLOOKUP(A64,技能辅助表!A:O,4,FALSE)</f>
        <v>剑术宗师3</v>
      </c>
      <c r="L64" s="4" t="str">
        <f>VLOOKUP(A64,技能辅助表!A:O,5,FALSE)</f>
        <v>"1004"</v>
      </c>
      <c r="M64" s="4" t="str">
        <f>VLOOKUP(A64,技能辅助表!A:O,6,FALSE)</f>
        <v>被动技能：破甲增加32%，攻击增加40%</v>
      </c>
      <c r="N64" s="4" t="str">
        <f>IF(C64&lt;8,"",VLOOKUP(A64,技能辅助表!A:O,7,FALSE))</f>
        <v/>
      </c>
      <c r="O64" s="4" t="str">
        <f>IF(C64&lt;8,"",VLOOKUP(A64,技能辅助表!A:O,8,FALSE))</f>
        <v/>
      </c>
      <c r="P64" s="4" t="str">
        <f>IF(C64&lt;8,"",VLOOKUP(A64,技能辅助表!A:O,9,FALSE))</f>
        <v/>
      </c>
      <c r="Q64" s="4" t="str">
        <f>IF(C64&lt;9,"",VLOOKUP(A64,技能辅助表!A:O,10,FALSE))</f>
        <v/>
      </c>
      <c r="R64" s="4" t="str">
        <f>IF(C64&lt;9,"",VLOOKUP(A64,技能辅助表!A:O,11,FALSE))</f>
        <v/>
      </c>
      <c r="S64" s="4" t="str">
        <f>IF(C64&lt;9,"",VLOOKUP(A64,技能辅助表!A:O,12,FALSE))</f>
        <v/>
      </c>
      <c r="T64" s="4" t="str">
        <f>IF(C64&lt;10,"",VLOOKUP(A64,技能辅助表!A:O,13,FALSE))</f>
        <v/>
      </c>
      <c r="U64" s="4" t="str">
        <f>IF(C64&lt;10,"",VLOOKUP(A64,技能辅助表!A:O,14,FALSE))</f>
        <v/>
      </c>
      <c r="V64" s="4" t="str">
        <f>IF(C64&lt;10,"",VLOOKUP(A64,技能辅助表!A:O,15,FALSE))</f>
        <v/>
      </c>
    </row>
    <row r="65" spans="1:22" x14ac:dyDescent="0.3">
      <c r="A65" s="2">
        <v>25066</v>
      </c>
      <c r="B65" s="2" t="s">
        <v>19</v>
      </c>
      <c r="C65" s="4">
        <v>8</v>
      </c>
      <c r="D65" s="4">
        <f>VLOOKUP($C65,计算辅助表!$A:$E,2,FALSE)</f>
        <v>2.7800000000000002</v>
      </c>
      <c r="E65" s="4">
        <f>VLOOKUP($C65,计算辅助表!$A:$E,3,FALSE)</f>
        <v>1</v>
      </c>
      <c r="F65" s="4">
        <f>VLOOKUP($C65,计算辅助表!$A:$E,4,FALSE)</f>
        <v>4.84</v>
      </c>
      <c r="G65" s="4">
        <f>VLOOKUP($C65,计算辅助表!$A:$E,5,FALSE)</f>
        <v>1.6</v>
      </c>
      <c r="H65" s="4">
        <f>VLOOKUP(C65,计算辅助表!A:H,8,FALSE)</f>
        <v>180</v>
      </c>
      <c r="I65" s="4" t="str">
        <f>VLOOKUP(C65,计算辅助表!A:F,6,FALSE)</f>
        <v>[{"a":"item","t":"2004","n":3000}]</v>
      </c>
      <c r="J65" s="4" t="str">
        <f>VLOOKUP(C65,计算辅助表!A:G,7,FALSE)</f>
        <v>[{"samezhongzu":1,"star":6,"num":1},{"samezhongzu":1,"star":5,"num":3}]</v>
      </c>
      <c r="K65" s="4" t="str">
        <f>VLOOKUP(A65,技能辅助表!A:O,4,FALSE)</f>
        <v>剑术宗师3</v>
      </c>
      <c r="L65" s="4" t="str">
        <f>VLOOKUP(A65,技能辅助表!A:O,5,FALSE)</f>
        <v>"1004"</v>
      </c>
      <c r="M65" s="4" t="str">
        <f>VLOOKUP(A65,技能辅助表!A:O,6,FALSE)</f>
        <v>被动技能：破甲增加32%，攻击增加40%</v>
      </c>
      <c r="N65" s="4" t="str">
        <f>IF(C65&lt;8,"",VLOOKUP(A65,技能辅助表!A:O,7,FALSE))</f>
        <v>瘫痪3</v>
      </c>
      <c r="O65" s="4" t="str">
        <f>IF(C65&lt;8,"",VLOOKUP(A65,技能辅助表!A:O,8,FALSE))</f>
        <v>"1005"</v>
      </c>
      <c r="P65" s="4" t="str">
        <f>IF(C65&lt;8,"",VLOOKUP(A65,技能辅助表!A:O,9,FALSE))</f>
        <v>被动技能：受到攻击时降低攻击者9%攻击并增加自己9%攻击，持续3回合</v>
      </c>
      <c r="Q65" s="4" t="str">
        <f>IF(C65&lt;9,"",VLOOKUP(A65,技能辅助表!A:O,10,FALSE))</f>
        <v/>
      </c>
      <c r="R65" s="4" t="str">
        <f>IF(C65&lt;9,"",VLOOKUP(A65,技能辅助表!A:O,11,FALSE))</f>
        <v/>
      </c>
      <c r="S65" s="4" t="str">
        <f>IF(C65&lt;9,"",VLOOKUP(A65,技能辅助表!A:O,12,FALSE))</f>
        <v/>
      </c>
      <c r="T65" s="4" t="str">
        <f>IF(C65&lt;10,"",VLOOKUP(A65,技能辅助表!A:O,13,FALSE))</f>
        <v/>
      </c>
      <c r="U65" s="4" t="str">
        <f>IF(C65&lt;10,"",VLOOKUP(A65,技能辅助表!A:O,14,FALSE))</f>
        <v/>
      </c>
      <c r="V65" s="4" t="str">
        <f>IF(C65&lt;10,"",VLOOKUP(A65,技能辅助表!A:O,15,FALSE))</f>
        <v/>
      </c>
    </row>
    <row r="66" spans="1:22" x14ac:dyDescent="0.3">
      <c r="A66" s="2">
        <v>25066</v>
      </c>
      <c r="B66" s="2" t="s">
        <v>19</v>
      </c>
      <c r="C66" s="4">
        <v>9</v>
      </c>
      <c r="D66" s="4">
        <f>VLOOKUP($C66,计算辅助表!$A:$E,2,FALSE)</f>
        <v>3.0700000000000003</v>
      </c>
      <c r="E66" s="4">
        <f>VLOOKUP($C66,计算辅助表!$A:$E,3,FALSE)</f>
        <v>1</v>
      </c>
      <c r="F66" s="4">
        <f>VLOOKUP($C66,计算辅助表!$A:$E,4,FALSE)</f>
        <v>6.16</v>
      </c>
      <c r="G66" s="4">
        <f>VLOOKUP($C66,计算辅助表!$A:$E,5,FALSE)</f>
        <v>1.6</v>
      </c>
      <c r="H66" s="4">
        <f>VLOOKUP(C66,计算辅助表!A:H,8,FALSE)</f>
        <v>200</v>
      </c>
      <c r="I66" s="4" t="str">
        <f>VLOOKUP(C66,计算辅助表!A:F,6,FALSE)</f>
        <v>[{"a":"item","t":"2004","n":4000}]</v>
      </c>
      <c r="J66" s="4" t="str">
        <f>VLOOKUP(C66,计算辅助表!A:G,7,FALSE)</f>
        <v>[{"sxhero":1,"num":1},{"samezhongzu":1,"star":6,"num":1},{"samezhongzu":1,"star":5,"num":2}]</v>
      </c>
      <c r="K66" s="4" t="str">
        <f>VLOOKUP(A66,技能辅助表!A:O,4,FALSE)</f>
        <v>剑术宗师3</v>
      </c>
      <c r="L66" s="4" t="str">
        <f>VLOOKUP(A66,技能辅助表!A:O,5,FALSE)</f>
        <v>"1004"</v>
      </c>
      <c r="M66" s="4" t="str">
        <f>VLOOKUP(A66,技能辅助表!A:O,6,FALSE)</f>
        <v>被动技能：破甲增加32%，攻击增加40%</v>
      </c>
      <c r="N66" s="4" t="str">
        <f>IF(C66&lt;8,"",VLOOKUP(A66,技能辅助表!A:O,7,FALSE))</f>
        <v>瘫痪3</v>
      </c>
      <c r="O66" s="4" t="str">
        <f>IF(C66&lt;8,"",VLOOKUP(A66,技能辅助表!A:O,8,FALSE))</f>
        <v>"1005"</v>
      </c>
      <c r="P66" s="4" t="str">
        <f>IF(C66&lt;8,"",VLOOKUP(A66,技能辅助表!A:O,9,FALSE))</f>
        <v>被动技能：受到攻击时降低攻击者9%攻击并增加自己9%攻击，持续3回合</v>
      </c>
      <c r="Q66" s="4" t="str">
        <f>IF(C66&lt;9,"",VLOOKUP(A66,技能辅助表!A:O,10,FALSE))</f>
        <v>冰冻掌握3</v>
      </c>
      <c r="R66" s="4" t="str">
        <f>IF(C66&lt;9,"",VLOOKUP(A66,技能辅助表!A:O,11,FALSE))</f>
        <v>"1007"</v>
      </c>
      <c r="S66" s="4" t="str">
        <f>IF(C66&lt;9,"",VLOOKUP(A66,技能辅助表!A:O,12,FALSE))</f>
        <v>被动技能：对冰冻的目标，增加110%的额外伤害</v>
      </c>
      <c r="T66" s="4" t="str">
        <f>IF(C66&lt;10,"",VLOOKUP(A66,技能辅助表!A:O,13,FALSE))</f>
        <v/>
      </c>
      <c r="U66" s="4" t="str">
        <f>IF(C66&lt;10,"",VLOOKUP(A66,技能辅助表!A:O,14,FALSE))</f>
        <v/>
      </c>
      <c r="V66" s="4" t="str">
        <f>IF(C66&lt;10,"",VLOOKUP(A66,技能辅助表!A:O,15,FALSE))</f>
        <v/>
      </c>
    </row>
    <row r="67" spans="1:22" x14ac:dyDescent="0.3">
      <c r="A67" s="2">
        <v>25066</v>
      </c>
      <c r="B67" s="2" t="s">
        <v>19</v>
      </c>
      <c r="C67" s="4">
        <v>10</v>
      </c>
      <c r="D67" s="4">
        <f>VLOOKUP($C67,计算辅助表!$A:$E,2,FALSE)</f>
        <v>3.5100000000000002</v>
      </c>
      <c r="E67" s="4">
        <f>VLOOKUP($C67,计算辅助表!$A:$E,3,FALSE)</f>
        <v>1</v>
      </c>
      <c r="F67" s="4">
        <f>VLOOKUP($C67,计算辅助表!$A:$E,4,FALSE)</f>
        <v>8.14</v>
      </c>
      <c r="G67" s="4">
        <f>VLOOKUP($C67,计算辅助表!$A:$E,5,FALSE)</f>
        <v>1.6</v>
      </c>
      <c r="H67" s="4">
        <f>VLOOKUP(C67,计算辅助表!A:H,8,FALSE)</f>
        <v>250</v>
      </c>
      <c r="I67" s="4" t="str">
        <f>VLOOKUP(C67,计算辅助表!A:F,6,FALSE)</f>
        <v>[{"a":"item","t":"2004","n":10000}]</v>
      </c>
      <c r="J67" s="4" t="str">
        <f>VLOOKUP(C67,计算辅助表!A:G,7,FALSE)</f>
        <v>[{"sxhero":1,"num":2},{"samezhongzu":1,"star":6,"num":1},{"star":9,"num":1}]</v>
      </c>
      <c r="K67" s="4" t="str">
        <f>VLOOKUP(A67,技能辅助表!A:O,4,FALSE)</f>
        <v>剑术宗师3</v>
      </c>
      <c r="L67" s="4" t="str">
        <f>VLOOKUP(A67,技能辅助表!A:O,5,FALSE)</f>
        <v>"1004"</v>
      </c>
      <c r="M67" s="4" t="str">
        <f>VLOOKUP(A67,技能辅助表!A:O,6,FALSE)</f>
        <v>被动技能：破甲增加32%，攻击增加40%</v>
      </c>
      <c r="N67" s="4" t="str">
        <f>IF(C67&lt;8,"",VLOOKUP(A67,技能辅助表!A:O,7,FALSE))</f>
        <v>瘫痪3</v>
      </c>
      <c r="O67" s="4" t="str">
        <f>IF(C67&lt;8,"",VLOOKUP(A67,技能辅助表!A:O,8,FALSE))</f>
        <v>"1005"</v>
      </c>
      <c r="P67" s="4" t="str">
        <f>IF(C67&lt;8,"",VLOOKUP(A67,技能辅助表!A:O,9,FALSE))</f>
        <v>被动技能：受到攻击时降低攻击者9%攻击并增加自己9%攻击，持续3回合</v>
      </c>
      <c r="Q67" s="4" t="str">
        <f>IF(C67&lt;9,"",VLOOKUP(A67,技能辅助表!A:O,10,FALSE))</f>
        <v>冰冻掌握3</v>
      </c>
      <c r="R67" s="4" t="str">
        <f>IF(C67&lt;9,"",VLOOKUP(A67,技能辅助表!A:O,11,FALSE))</f>
        <v>"1007"</v>
      </c>
      <c r="S67" s="4" t="str">
        <f>IF(C67&lt;9,"",VLOOKUP(A67,技能辅助表!A:O,12,FALSE))</f>
        <v>被动技能：对冰冻的目标，增加110%的额外伤害</v>
      </c>
      <c r="T67" s="4" t="str">
        <f>IF(C67&lt;10,"",VLOOKUP(A67,技能辅助表!A:O,13,FALSE))</f>
        <v>冰刃3</v>
      </c>
      <c r="U67" s="4">
        <f>IF(C67&lt;10,"",VLOOKUP(A67,技能辅助表!A:O,14,FALSE))</f>
        <v>2004</v>
      </c>
      <c r="V67" s="4" t="str">
        <f>IF(C67&lt;10,"",VLOOKUP(A67,技能辅助表!A:O,15,FALSE))</f>
        <v>主动技能：对所有敌人造成148%攻击伤害并有30%几率使目标冰冻2回合，并额外获得30点怒气</v>
      </c>
    </row>
    <row r="68" spans="1:22" x14ac:dyDescent="0.3">
      <c r="A68" s="2">
        <v>25076</v>
      </c>
      <c r="B68" s="2" t="s">
        <v>20</v>
      </c>
      <c r="C68" s="4">
        <v>7</v>
      </c>
      <c r="D68" s="4">
        <f>VLOOKUP($C68,计算辅助表!$A:$E,2,FALSE)</f>
        <v>2.4900000000000002</v>
      </c>
      <c r="E68" s="4">
        <f>VLOOKUP($C68,计算辅助表!$A:$E,3,FALSE)</f>
        <v>1</v>
      </c>
      <c r="F68" s="4">
        <f>VLOOKUP($C68,计算辅助表!$A:$E,4,FALSE)</f>
        <v>3.5200000000000005</v>
      </c>
      <c r="G68" s="4">
        <f>VLOOKUP($C68,计算辅助表!$A:$E,5,FALSE)</f>
        <v>1.6</v>
      </c>
      <c r="H68" s="4">
        <f>VLOOKUP(C68,计算辅助表!A:H,8,FALSE)</f>
        <v>160</v>
      </c>
      <c r="I68" s="4" t="str">
        <f>VLOOKUP(C68,计算辅助表!A:F,6,FALSE)</f>
        <v>[{"a":"item","t":"2004","n":2000}]</v>
      </c>
      <c r="J68" s="4" t="str">
        <f>VLOOKUP(C68,计算辅助表!A:G,7,FALSE)</f>
        <v>[{"samezhongzu":1,"star":5,"num":4}]</v>
      </c>
      <c r="K68" s="4" t="str">
        <f>VLOOKUP(A68,技能辅助表!A:O,4,FALSE)</f>
        <v>忍术3</v>
      </c>
      <c r="L68" s="4" t="str">
        <f>VLOOKUP(A68,技能辅助表!A:O,5,FALSE)</f>
        <v>"1004"</v>
      </c>
      <c r="M68" s="4" t="str">
        <f>VLOOKUP(A68,技能辅助表!A:O,6,FALSE)</f>
        <v>被动技能：格挡增加40%，速度增加60，生命增加25%</v>
      </c>
      <c r="N68" s="4" t="str">
        <f>IF(C68&lt;8,"",VLOOKUP(A68,技能辅助表!A:O,7,FALSE))</f>
        <v/>
      </c>
      <c r="O68" s="4" t="str">
        <f>IF(C68&lt;8,"",VLOOKUP(A68,技能辅助表!A:O,8,FALSE))</f>
        <v/>
      </c>
      <c r="P68" s="4" t="str">
        <f>IF(C68&lt;8,"",VLOOKUP(A68,技能辅助表!A:O,9,FALSE))</f>
        <v/>
      </c>
      <c r="Q68" s="4" t="str">
        <f>IF(C68&lt;9,"",VLOOKUP(A68,技能辅助表!A:O,10,FALSE))</f>
        <v/>
      </c>
      <c r="R68" s="4" t="str">
        <f>IF(C68&lt;9,"",VLOOKUP(A68,技能辅助表!A:O,11,FALSE))</f>
        <v/>
      </c>
      <c r="S68" s="4" t="str">
        <f>IF(C68&lt;9,"",VLOOKUP(A68,技能辅助表!A:O,12,FALSE))</f>
        <v/>
      </c>
      <c r="T68" s="4" t="str">
        <f>IF(C68&lt;10,"",VLOOKUP(A68,技能辅助表!A:O,13,FALSE))</f>
        <v/>
      </c>
      <c r="U68" s="4" t="str">
        <f>IF(C68&lt;10,"",VLOOKUP(A68,技能辅助表!A:O,14,FALSE))</f>
        <v/>
      </c>
      <c r="V68" s="4" t="str">
        <f>IF(C68&lt;10,"",VLOOKUP(A68,技能辅助表!A:O,15,FALSE))</f>
        <v/>
      </c>
    </row>
    <row r="69" spans="1:22" x14ac:dyDescent="0.3">
      <c r="A69" s="2">
        <v>25076</v>
      </c>
      <c r="B69" s="2" t="s">
        <v>20</v>
      </c>
      <c r="C69" s="4">
        <v>8</v>
      </c>
      <c r="D69" s="4">
        <f>VLOOKUP($C69,计算辅助表!$A:$E,2,FALSE)</f>
        <v>2.7800000000000002</v>
      </c>
      <c r="E69" s="4">
        <f>VLOOKUP($C69,计算辅助表!$A:$E,3,FALSE)</f>
        <v>1</v>
      </c>
      <c r="F69" s="4">
        <f>VLOOKUP($C69,计算辅助表!$A:$E,4,FALSE)</f>
        <v>4.84</v>
      </c>
      <c r="G69" s="4">
        <f>VLOOKUP($C69,计算辅助表!$A:$E,5,FALSE)</f>
        <v>1.6</v>
      </c>
      <c r="H69" s="4">
        <f>VLOOKUP(C69,计算辅助表!A:H,8,FALSE)</f>
        <v>180</v>
      </c>
      <c r="I69" s="4" t="str">
        <f>VLOOKUP(C69,计算辅助表!A:F,6,FALSE)</f>
        <v>[{"a":"item","t":"2004","n":3000}]</v>
      </c>
      <c r="J69" s="4" t="str">
        <f>VLOOKUP(C69,计算辅助表!A:G,7,FALSE)</f>
        <v>[{"samezhongzu":1,"star":6,"num":1},{"samezhongzu":1,"star":5,"num":3}]</v>
      </c>
      <c r="K69" s="4" t="str">
        <f>VLOOKUP(A69,技能辅助表!A:O,4,FALSE)</f>
        <v>忍术3</v>
      </c>
      <c r="L69" s="4" t="str">
        <f>VLOOKUP(A69,技能辅助表!A:O,5,FALSE)</f>
        <v>"1004"</v>
      </c>
      <c r="M69" s="4" t="str">
        <f>VLOOKUP(A69,技能辅助表!A:O,6,FALSE)</f>
        <v>被动技能：格挡增加40%，速度增加60，生命增加25%</v>
      </c>
      <c r="N69" s="4" t="str">
        <f>IF(C69&lt;8,"",VLOOKUP(A69,技能辅助表!A:O,7,FALSE))</f>
        <v>敏锐3</v>
      </c>
      <c r="O69" s="4" t="str">
        <f>IF(C69&lt;8,"",VLOOKUP(A69,技能辅助表!A:O,8,FALSE))</f>
        <v>"1005"</v>
      </c>
      <c r="P69" s="4" t="str">
        <f>IF(C69&lt;8,"",VLOOKUP(A69,技能辅助表!A:O,9,FALSE))</f>
        <v>被动技能：每次格挡回复自身220%攻击等量生命</v>
      </c>
      <c r="Q69" s="4" t="str">
        <f>IF(C69&lt;9,"",VLOOKUP(A69,技能辅助表!A:O,10,FALSE))</f>
        <v/>
      </c>
      <c r="R69" s="4" t="str">
        <f>IF(C69&lt;9,"",VLOOKUP(A69,技能辅助表!A:O,11,FALSE))</f>
        <v/>
      </c>
      <c r="S69" s="4" t="str">
        <f>IF(C69&lt;9,"",VLOOKUP(A69,技能辅助表!A:O,12,FALSE))</f>
        <v/>
      </c>
      <c r="T69" s="4" t="str">
        <f>IF(C69&lt;10,"",VLOOKUP(A69,技能辅助表!A:O,13,FALSE))</f>
        <v/>
      </c>
      <c r="U69" s="4" t="str">
        <f>IF(C69&lt;10,"",VLOOKUP(A69,技能辅助表!A:O,14,FALSE))</f>
        <v/>
      </c>
      <c r="V69" s="4" t="str">
        <f>IF(C69&lt;10,"",VLOOKUP(A69,技能辅助表!A:O,15,FALSE))</f>
        <v/>
      </c>
    </row>
    <row r="70" spans="1:22" x14ac:dyDescent="0.3">
      <c r="A70" s="2">
        <v>25076</v>
      </c>
      <c r="B70" s="2" t="s">
        <v>20</v>
      </c>
      <c r="C70" s="4">
        <v>9</v>
      </c>
      <c r="D70" s="4">
        <f>VLOOKUP($C70,计算辅助表!$A:$E,2,FALSE)</f>
        <v>3.0700000000000003</v>
      </c>
      <c r="E70" s="4">
        <f>VLOOKUP($C70,计算辅助表!$A:$E,3,FALSE)</f>
        <v>1</v>
      </c>
      <c r="F70" s="4">
        <f>VLOOKUP($C70,计算辅助表!$A:$E,4,FALSE)</f>
        <v>6.16</v>
      </c>
      <c r="G70" s="4">
        <f>VLOOKUP($C70,计算辅助表!$A:$E,5,FALSE)</f>
        <v>1.6</v>
      </c>
      <c r="H70" s="4">
        <f>VLOOKUP(C70,计算辅助表!A:H,8,FALSE)</f>
        <v>200</v>
      </c>
      <c r="I70" s="4" t="str">
        <f>VLOOKUP(C70,计算辅助表!A:F,6,FALSE)</f>
        <v>[{"a":"item","t":"2004","n":4000}]</v>
      </c>
      <c r="J70" s="4" t="str">
        <f>VLOOKUP(C70,计算辅助表!A:G,7,FALSE)</f>
        <v>[{"sxhero":1,"num":1},{"samezhongzu":1,"star":6,"num":1},{"samezhongzu":1,"star":5,"num":2}]</v>
      </c>
      <c r="K70" s="4" t="str">
        <f>VLOOKUP(A70,技能辅助表!A:O,4,FALSE)</f>
        <v>忍术3</v>
      </c>
      <c r="L70" s="4" t="str">
        <f>VLOOKUP(A70,技能辅助表!A:O,5,FALSE)</f>
        <v>"1004"</v>
      </c>
      <c r="M70" s="4" t="str">
        <f>VLOOKUP(A70,技能辅助表!A:O,6,FALSE)</f>
        <v>被动技能：格挡增加40%，速度增加60，生命增加25%</v>
      </c>
      <c r="N70" s="4" t="str">
        <f>IF(C70&lt;8,"",VLOOKUP(A70,技能辅助表!A:O,7,FALSE))</f>
        <v>敏锐3</v>
      </c>
      <c r="O70" s="4" t="str">
        <f>IF(C70&lt;8,"",VLOOKUP(A70,技能辅助表!A:O,8,FALSE))</f>
        <v>"1005"</v>
      </c>
      <c r="P70" s="4" t="str">
        <f>IF(C70&lt;8,"",VLOOKUP(A70,技能辅助表!A:O,9,FALSE))</f>
        <v>被动技能：每次格挡回复自身220%攻击等量生命</v>
      </c>
      <c r="Q70" s="4" t="str">
        <f>IF(C70&lt;9,"",VLOOKUP(A70,技能辅助表!A:O,10,FALSE))</f>
        <v>乱攻3</v>
      </c>
      <c r="R70" s="4" t="str">
        <f>IF(C70&lt;9,"",VLOOKUP(A70,技能辅助表!A:O,11,FALSE))</f>
        <v>"1007"</v>
      </c>
      <c r="S70" s="4" t="str">
        <f>IF(C70&lt;9,"",VLOOKUP(A70,技能辅助表!A:O,12,FALSE))</f>
        <v>被动技能：普通攻击变为攻击前排敌人，效果为95%，同时减少目标20%精准2回合</v>
      </c>
      <c r="T70" s="4" t="str">
        <f>IF(C70&lt;10,"",VLOOKUP(A70,技能辅助表!A:O,13,FALSE))</f>
        <v/>
      </c>
      <c r="U70" s="4" t="str">
        <f>IF(C70&lt;10,"",VLOOKUP(A70,技能辅助表!A:O,14,FALSE))</f>
        <v/>
      </c>
      <c r="V70" s="4" t="str">
        <f>IF(C70&lt;10,"",VLOOKUP(A70,技能辅助表!A:O,15,FALSE))</f>
        <v/>
      </c>
    </row>
    <row r="71" spans="1:22" x14ac:dyDescent="0.3">
      <c r="A71" s="2">
        <v>25076</v>
      </c>
      <c r="B71" s="2" t="s">
        <v>20</v>
      </c>
      <c r="C71" s="4">
        <v>10</v>
      </c>
      <c r="D71" s="4">
        <f>VLOOKUP($C71,计算辅助表!$A:$E,2,FALSE)</f>
        <v>3.5100000000000002</v>
      </c>
      <c r="E71" s="4">
        <f>VLOOKUP($C71,计算辅助表!$A:$E,3,FALSE)</f>
        <v>1</v>
      </c>
      <c r="F71" s="4">
        <f>VLOOKUP($C71,计算辅助表!$A:$E,4,FALSE)</f>
        <v>8.14</v>
      </c>
      <c r="G71" s="4">
        <f>VLOOKUP($C71,计算辅助表!$A:$E,5,FALSE)</f>
        <v>1.6</v>
      </c>
      <c r="H71" s="4">
        <f>VLOOKUP(C71,计算辅助表!A:H,8,FALSE)</f>
        <v>250</v>
      </c>
      <c r="I71" s="4" t="str">
        <f>VLOOKUP(C71,计算辅助表!A:F,6,FALSE)</f>
        <v>[{"a":"item","t":"2004","n":10000}]</v>
      </c>
      <c r="J71" s="4" t="str">
        <f>VLOOKUP(C71,计算辅助表!A:G,7,FALSE)</f>
        <v>[{"sxhero":1,"num":2},{"samezhongzu":1,"star":6,"num":1},{"star":9,"num":1}]</v>
      </c>
      <c r="K71" s="4" t="str">
        <f>VLOOKUP(A71,技能辅助表!A:O,4,FALSE)</f>
        <v>忍术3</v>
      </c>
      <c r="L71" s="4" t="str">
        <f>VLOOKUP(A71,技能辅助表!A:O,5,FALSE)</f>
        <v>"1004"</v>
      </c>
      <c r="M71" s="4" t="str">
        <f>VLOOKUP(A71,技能辅助表!A:O,6,FALSE)</f>
        <v>被动技能：格挡增加40%，速度增加60，生命增加25%</v>
      </c>
      <c r="N71" s="4" t="str">
        <f>IF(C71&lt;8,"",VLOOKUP(A71,技能辅助表!A:O,7,FALSE))</f>
        <v>敏锐3</v>
      </c>
      <c r="O71" s="4" t="str">
        <f>IF(C71&lt;8,"",VLOOKUP(A71,技能辅助表!A:O,8,FALSE))</f>
        <v>"1005"</v>
      </c>
      <c r="P71" s="4" t="str">
        <f>IF(C71&lt;8,"",VLOOKUP(A71,技能辅助表!A:O,9,FALSE))</f>
        <v>被动技能：每次格挡回复自身220%攻击等量生命</v>
      </c>
      <c r="Q71" s="4" t="str">
        <f>IF(C71&lt;9,"",VLOOKUP(A71,技能辅助表!A:O,10,FALSE))</f>
        <v>乱攻3</v>
      </c>
      <c r="R71" s="4" t="str">
        <f>IF(C71&lt;9,"",VLOOKUP(A71,技能辅助表!A:O,11,FALSE))</f>
        <v>"1007"</v>
      </c>
      <c r="S71" s="4" t="str">
        <f>IF(C71&lt;9,"",VLOOKUP(A71,技能辅助表!A:O,12,FALSE))</f>
        <v>被动技能：普通攻击变为攻击前排敌人，效果为95%，同时减少目标20%精准2回合</v>
      </c>
      <c r="T71" s="4" t="str">
        <f>IF(C71&lt;10,"",VLOOKUP(A71,技能辅助表!A:O,13,FALSE))</f>
        <v>彩虹激光3</v>
      </c>
      <c r="U71" s="4">
        <f>IF(C71&lt;10,"",VLOOKUP(A71,技能辅助表!A:O,14,FALSE))</f>
        <v>2004</v>
      </c>
      <c r="V71" s="4" t="str">
        <f>IF(C71&lt;10,"",VLOOKUP(A71,技能辅助表!A:O,15,FALSE))</f>
        <v>主动技能：对随机4名敌人造成302%攻击伤害，增加自身40%攻击3回合</v>
      </c>
    </row>
    <row r="72" spans="1:22" x14ac:dyDescent="0.3">
      <c r="A72" s="2">
        <v>31076</v>
      </c>
      <c r="B72" s="2" t="s">
        <v>21</v>
      </c>
      <c r="C72" s="4">
        <v>7</v>
      </c>
      <c r="D72" s="4">
        <f>VLOOKUP($C72,计算辅助表!$A:$E,2,FALSE)</f>
        <v>2.4900000000000002</v>
      </c>
      <c r="E72" s="4">
        <f>VLOOKUP($C72,计算辅助表!$A:$E,3,FALSE)</f>
        <v>1</v>
      </c>
      <c r="F72" s="4">
        <f>VLOOKUP($C72,计算辅助表!$A:$E,4,FALSE)</f>
        <v>3.5200000000000005</v>
      </c>
      <c r="G72" s="4">
        <f>VLOOKUP($C72,计算辅助表!$A:$E,5,FALSE)</f>
        <v>1.6</v>
      </c>
      <c r="H72" s="4">
        <f>VLOOKUP(C72,计算辅助表!A:H,8,FALSE)</f>
        <v>160</v>
      </c>
      <c r="I72" s="4" t="str">
        <f>VLOOKUP(C72,计算辅助表!A:F,6,FALSE)</f>
        <v>[{"a":"item","t":"2004","n":2000}]</v>
      </c>
      <c r="J72" s="4" t="str">
        <f>VLOOKUP(C72,计算辅助表!A:G,7,FALSE)</f>
        <v>[{"samezhongzu":1,"star":5,"num":4}]</v>
      </c>
      <c r="K72" s="4" t="str">
        <f>VLOOKUP(A72,技能辅助表!A:O,4,FALSE)</f>
        <v>恐惧之念3</v>
      </c>
      <c r="L72" s="4" t="str">
        <f>VLOOKUP(A72,技能辅助表!A:O,5,FALSE)</f>
        <v>"1004"</v>
      </c>
      <c r="M72" s="4" t="str">
        <f>VLOOKUP(A72,技能辅助表!A:O,6,FALSE)</f>
        <v>被动技能：受到攻击降低攻击者18%暴击，持续3回合</v>
      </c>
      <c r="N72" s="4" t="str">
        <f>IF(C72&lt;8,"",VLOOKUP(A72,技能辅助表!A:O,7,FALSE))</f>
        <v/>
      </c>
      <c r="O72" s="4" t="str">
        <f>IF(C72&lt;8,"",VLOOKUP(A72,技能辅助表!A:O,8,FALSE))</f>
        <v/>
      </c>
      <c r="P72" s="4" t="str">
        <f>IF(C72&lt;8,"",VLOOKUP(A72,技能辅助表!A:O,9,FALSE))</f>
        <v/>
      </c>
      <c r="Q72" s="4" t="str">
        <f>IF(C72&lt;9,"",VLOOKUP(A72,技能辅助表!A:O,10,FALSE))</f>
        <v/>
      </c>
      <c r="R72" s="4" t="str">
        <f>IF(C72&lt;9,"",VLOOKUP(A72,技能辅助表!A:O,11,FALSE))</f>
        <v/>
      </c>
      <c r="S72" s="4" t="str">
        <f>IF(C72&lt;9,"",VLOOKUP(A72,技能辅助表!A:O,12,FALSE))</f>
        <v/>
      </c>
      <c r="T72" s="4" t="str">
        <f>IF(C72&lt;10,"",VLOOKUP(A72,技能辅助表!A:O,13,FALSE))</f>
        <v/>
      </c>
      <c r="U72" s="4" t="str">
        <f>IF(C72&lt;10,"",VLOOKUP(A72,技能辅助表!A:O,14,FALSE))</f>
        <v/>
      </c>
      <c r="V72" s="4" t="str">
        <f>IF(C72&lt;10,"",VLOOKUP(A72,技能辅助表!A:O,15,FALSE))</f>
        <v/>
      </c>
    </row>
    <row r="73" spans="1:22" x14ac:dyDescent="0.3">
      <c r="A73" s="2">
        <v>31076</v>
      </c>
      <c r="B73" s="2" t="s">
        <v>21</v>
      </c>
      <c r="C73" s="4">
        <v>8</v>
      </c>
      <c r="D73" s="4">
        <f>VLOOKUP($C73,计算辅助表!$A:$E,2,FALSE)</f>
        <v>2.7800000000000002</v>
      </c>
      <c r="E73" s="4">
        <f>VLOOKUP($C73,计算辅助表!$A:$E,3,FALSE)</f>
        <v>1</v>
      </c>
      <c r="F73" s="4">
        <f>VLOOKUP($C73,计算辅助表!$A:$E,4,FALSE)</f>
        <v>4.84</v>
      </c>
      <c r="G73" s="4">
        <f>VLOOKUP($C73,计算辅助表!$A:$E,5,FALSE)</f>
        <v>1.6</v>
      </c>
      <c r="H73" s="4">
        <f>VLOOKUP(C73,计算辅助表!A:H,8,FALSE)</f>
        <v>180</v>
      </c>
      <c r="I73" s="4" t="str">
        <f>VLOOKUP(C73,计算辅助表!A:F,6,FALSE)</f>
        <v>[{"a":"item","t":"2004","n":3000}]</v>
      </c>
      <c r="J73" s="4" t="str">
        <f>VLOOKUP(C73,计算辅助表!A:G,7,FALSE)</f>
        <v>[{"samezhongzu":1,"star":6,"num":1},{"samezhongzu":1,"star":5,"num":3}]</v>
      </c>
      <c r="K73" s="4" t="str">
        <f>VLOOKUP(A73,技能辅助表!A:O,4,FALSE)</f>
        <v>恐惧之念3</v>
      </c>
      <c r="L73" s="4" t="str">
        <f>VLOOKUP(A73,技能辅助表!A:O,5,FALSE)</f>
        <v>"1004"</v>
      </c>
      <c r="M73" s="4" t="str">
        <f>VLOOKUP(A73,技能辅助表!A:O,6,FALSE)</f>
        <v>被动技能：受到攻击降低攻击者18%暴击，持续3回合</v>
      </c>
      <c r="N73" s="4" t="str">
        <f>IF(C73&lt;8,"",VLOOKUP(A73,技能辅助表!A:O,7,FALSE))</f>
        <v>恶魔之心3</v>
      </c>
      <c r="O73" s="4" t="str">
        <f>IF(C73&lt;8,"",VLOOKUP(A73,技能辅助表!A:O,8,FALSE))</f>
        <v>"1005"</v>
      </c>
      <c r="P73" s="4" t="str">
        <f>IF(C73&lt;8,"",VLOOKUP(A73,技能辅助表!A:O,9,FALSE))</f>
        <v>被动技能：护甲增加40%，生命增加40%</v>
      </c>
      <c r="Q73" s="4" t="str">
        <f>IF(C73&lt;9,"",VLOOKUP(A73,技能辅助表!A:O,10,FALSE))</f>
        <v/>
      </c>
      <c r="R73" s="4" t="str">
        <f>IF(C73&lt;9,"",VLOOKUP(A73,技能辅助表!A:O,11,FALSE))</f>
        <v/>
      </c>
      <c r="S73" s="4" t="str">
        <f>IF(C73&lt;9,"",VLOOKUP(A73,技能辅助表!A:O,12,FALSE))</f>
        <v/>
      </c>
      <c r="T73" s="4" t="str">
        <f>IF(C73&lt;10,"",VLOOKUP(A73,技能辅助表!A:O,13,FALSE))</f>
        <v/>
      </c>
      <c r="U73" s="4" t="str">
        <f>IF(C73&lt;10,"",VLOOKUP(A73,技能辅助表!A:O,14,FALSE))</f>
        <v/>
      </c>
      <c r="V73" s="4" t="str">
        <f>IF(C73&lt;10,"",VLOOKUP(A73,技能辅助表!A:O,15,FALSE))</f>
        <v/>
      </c>
    </row>
    <row r="74" spans="1:22" x14ac:dyDescent="0.3">
      <c r="A74" s="2">
        <v>31076</v>
      </c>
      <c r="B74" s="2" t="s">
        <v>21</v>
      </c>
      <c r="C74" s="4">
        <v>9</v>
      </c>
      <c r="D74" s="4">
        <f>VLOOKUP($C74,计算辅助表!$A:$E,2,FALSE)</f>
        <v>3.0700000000000003</v>
      </c>
      <c r="E74" s="4">
        <f>VLOOKUP($C74,计算辅助表!$A:$E,3,FALSE)</f>
        <v>1</v>
      </c>
      <c r="F74" s="4">
        <f>VLOOKUP($C74,计算辅助表!$A:$E,4,FALSE)</f>
        <v>6.16</v>
      </c>
      <c r="G74" s="4">
        <f>VLOOKUP($C74,计算辅助表!$A:$E,5,FALSE)</f>
        <v>1.6</v>
      </c>
      <c r="H74" s="4">
        <f>VLOOKUP(C74,计算辅助表!A:H,8,FALSE)</f>
        <v>200</v>
      </c>
      <c r="I74" s="4" t="str">
        <f>VLOOKUP(C74,计算辅助表!A:F,6,FALSE)</f>
        <v>[{"a":"item","t":"2004","n":4000}]</v>
      </c>
      <c r="J74" s="4" t="str">
        <f>VLOOKUP(C74,计算辅助表!A:G,7,FALSE)</f>
        <v>[{"sxhero":1,"num":1},{"samezhongzu":1,"star":6,"num":1},{"samezhongzu":1,"star":5,"num":2}]</v>
      </c>
      <c r="K74" s="4" t="str">
        <f>VLOOKUP(A74,技能辅助表!A:O,4,FALSE)</f>
        <v>恐惧之念3</v>
      </c>
      <c r="L74" s="4" t="str">
        <f>VLOOKUP(A74,技能辅助表!A:O,5,FALSE)</f>
        <v>"1004"</v>
      </c>
      <c r="M74" s="4" t="str">
        <f>VLOOKUP(A74,技能辅助表!A:O,6,FALSE)</f>
        <v>被动技能：受到攻击降低攻击者18%暴击，持续3回合</v>
      </c>
      <c r="N74" s="4" t="str">
        <f>IF(C74&lt;8,"",VLOOKUP(A74,技能辅助表!A:O,7,FALSE))</f>
        <v>恶魔之心3</v>
      </c>
      <c r="O74" s="4" t="str">
        <f>IF(C74&lt;8,"",VLOOKUP(A74,技能辅助表!A:O,8,FALSE))</f>
        <v>"1005"</v>
      </c>
      <c r="P74" s="4" t="str">
        <f>IF(C74&lt;8,"",VLOOKUP(A74,技能辅助表!A:O,9,FALSE))</f>
        <v>被动技能：护甲增加40%，生命增加40%</v>
      </c>
      <c r="Q74" s="4" t="str">
        <f>IF(C74&lt;9,"",VLOOKUP(A74,技能辅助表!A:O,10,FALSE))</f>
        <v>魔王铠甲3</v>
      </c>
      <c r="R74" s="4" t="str">
        <f>IF(C74&lt;9,"",VLOOKUP(A74,技能辅助表!A:O,11,FALSE))</f>
        <v>"1007"</v>
      </c>
      <c r="S74" s="4" t="str">
        <f>IF(C74&lt;9,"",VLOOKUP(A74,技能辅助表!A:O,12,FALSE))</f>
        <v>被动技能：自身生命低于30%，提升自己护甲120%，持续3回合（只触发一次）</v>
      </c>
      <c r="T74" s="4" t="str">
        <f>IF(C74&lt;10,"",VLOOKUP(A74,技能辅助表!A:O,13,FALSE))</f>
        <v/>
      </c>
      <c r="U74" s="4" t="str">
        <f>IF(C74&lt;10,"",VLOOKUP(A74,技能辅助表!A:O,14,FALSE))</f>
        <v/>
      </c>
      <c r="V74" s="4" t="str">
        <f>IF(C74&lt;10,"",VLOOKUP(A74,技能辅助表!A:O,15,FALSE))</f>
        <v/>
      </c>
    </row>
    <row r="75" spans="1:22" x14ac:dyDescent="0.3">
      <c r="A75" s="2">
        <v>31076</v>
      </c>
      <c r="B75" s="2" t="s">
        <v>21</v>
      </c>
      <c r="C75" s="4">
        <v>10</v>
      </c>
      <c r="D75" s="4">
        <f>VLOOKUP($C75,计算辅助表!$A:$E,2,FALSE)</f>
        <v>3.5100000000000002</v>
      </c>
      <c r="E75" s="4">
        <f>VLOOKUP($C75,计算辅助表!$A:$E,3,FALSE)</f>
        <v>1</v>
      </c>
      <c r="F75" s="4">
        <f>VLOOKUP($C75,计算辅助表!$A:$E,4,FALSE)</f>
        <v>8.14</v>
      </c>
      <c r="G75" s="4">
        <f>VLOOKUP($C75,计算辅助表!$A:$E,5,FALSE)</f>
        <v>1.6</v>
      </c>
      <c r="H75" s="4">
        <f>VLOOKUP(C75,计算辅助表!A:H,8,FALSE)</f>
        <v>250</v>
      </c>
      <c r="I75" s="4" t="str">
        <f>VLOOKUP(C75,计算辅助表!A:F,6,FALSE)</f>
        <v>[{"a":"item","t":"2004","n":10000}]</v>
      </c>
      <c r="J75" s="4" t="str">
        <f>VLOOKUP(C75,计算辅助表!A:G,7,FALSE)</f>
        <v>[{"sxhero":1,"num":2},{"samezhongzu":1,"star":6,"num":1},{"star":9,"num":1}]</v>
      </c>
      <c r="K75" s="4" t="str">
        <f>VLOOKUP(A75,技能辅助表!A:O,4,FALSE)</f>
        <v>恐惧之念3</v>
      </c>
      <c r="L75" s="4" t="str">
        <f>VLOOKUP(A75,技能辅助表!A:O,5,FALSE)</f>
        <v>"1004"</v>
      </c>
      <c r="M75" s="4" t="str">
        <f>VLOOKUP(A75,技能辅助表!A:O,6,FALSE)</f>
        <v>被动技能：受到攻击降低攻击者18%暴击，持续3回合</v>
      </c>
      <c r="N75" s="4" t="str">
        <f>IF(C75&lt;8,"",VLOOKUP(A75,技能辅助表!A:O,7,FALSE))</f>
        <v>恶魔之心3</v>
      </c>
      <c r="O75" s="4" t="str">
        <f>IF(C75&lt;8,"",VLOOKUP(A75,技能辅助表!A:O,8,FALSE))</f>
        <v>"1005"</v>
      </c>
      <c r="P75" s="4" t="str">
        <f>IF(C75&lt;8,"",VLOOKUP(A75,技能辅助表!A:O,9,FALSE))</f>
        <v>被动技能：护甲增加40%，生命增加40%</v>
      </c>
      <c r="Q75" s="4" t="str">
        <f>IF(C75&lt;9,"",VLOOKUP(A75,技能辅助表!A:O,10,FALSE))</f>
        <v>魔王铠甲3</v>
      </c>
      <c r="R75" s="4" t="str">
        <f>IF(C75&lt;9,"",VLOOKUP(A75,技能辅助表!A:O,11,FALSE))</f>
        <v>"1007"</v>
      </c>
      <c r="S75" s="4" t="str">
        <f>IF(C75&lt;9,"",VLOOKUP(A75,技能辅助表!A:O,12,FALSE))</f>
        <v>被动技能：自身生命低于30%，提升自己护甲120%，持续3回合（只触发一次）</v>
      </c>
      <c r="T75" s="4" t="str">
        <f>IF(C75&lt;10,"",VLOOKUP(A75,技能辅助表!A:O,13,FALSE))</f>
        <v>黑暗之刃3</v>
      </c>
      <c r="U75" s="4">
        <f>IF(C75&lt;10,"",VLOOKUP(A75,技能辅助表!A:O,14,FALSE))</f>
        <v>2004</v>
      </c>
      <c r="V75" s="4" t="str">
        <f>IF(C75&lt;10,"",VLOOKUP(A75,技能辅助表!A:O,15,FALSE))</f>
        <v>主动技能：对单个敌人造成320%攻击伤害并使血量最少的友军回复560%攻击等量生命，增加60%的攻击2回合</v>
      </c>
    </row>
    <row r="76" spans="1:22" x14ac:dyDescent="0.3">
      <c r="A76" s="2">
        <v>31086</v>
      </c>
      <c r="B76" s="2" t="s">
        <v>22</v>
      </c>
      <c r="C76" s="4">
        <v>7</v>
      </c>
      <c r="D76" s="4">
        <f>VLOOKUP($C76,计算辅助表!$A:$E,2,FALSE)</f>
        <v>2.4900000000000002</v>
      </c>
      <c r="E76" s="4">
        <f>VLOOKUP($C76,计算辅助表!$A:$E,3,FALSE)</f>
        <v>1</v>
      </c>
      <c r="F76" s="4">
        <f>VLOOKUP($C76,计算辅助表!$A:$E,4,FALSE)</f>
        <v>3.5200000000000005</v>
      </c>
      <c r="G76" s="4">
        <f>VLOOKUP($C76,计算辅助表!$A:$E,5,FALSE)</f>
        <v>1.6</v>
      </c>
      <c r="H76" s="4">
        <f>VLOOKUP(C76,计算辅助表!A:H,8,FALSE)</f>
        <v>160</v>
      </c>
      <c r="I76" s="4" t="str">
        <f>VLOOKUP(C76,计算辅助表!A:F,6,FALSE)</f>
        <v>[{"a":"item","t":"2004","n":2000}]</v>
      </c>
      <c r="J76" s="4" t="str">
        <f>VLOOKUP(C76,计算辅助表!A:G,7,FALSE)</f>
        <v>[{"samezhongzu":1,"star":5,"num":4}]</v>
      </c>
      <c r="K76" s="4" t="str">
        <f>VLOOKUP(A76,技能辅助表!A:O,4,FALSE)</f>
        <v>恶魔之心3</v>
      </c>
      <c r="L76" s="4" t="str">
        <f>VLOOKUP(A76,技能辅助表!A:O,5,FALSE)</f>
        <v>"1004"</v>
      </c>
      <c r="M76" s="4" t="str">
        <f>VLOOKUP(A76,技能辅助表!A:O,6,FALSE)</f>
        <v>被动技能：护甲增加40%，生命增加40%</v>
      </c>
      <c r="N76" s="4" t="str">
        <f>IF(C76&lt;8,"",VLOOKUP(A76,技能辅助表!A:O,7,FALSE))</f>
        <v/>
      </c>
      <c r="O76" s="4" t="str">
        <f>IF(C76&lt;8,"",VLOOKUP(A76,技能辅助表!A:O,8,FALSE))</f>
        <v/>
      </c>
      <c r="P76" s="4" t="str">
        <f>IF(C76&lt;8,"",VLOOKUP(A76,技能辅助表!A:O,9,FALSE))</f>
        <v/>
      </c>
      <c r="Q76" s="4" t="str">
        <f>IF(C76&lt;9,"",VLOOKUP(A76,技能辅助表!A:O,10,FALSE))</f>
        <v/>
      </c>
      <c r="R76" s="4" t="str">
        <f>IF(C76&lt;9,"",VLOOKUP(A76,技能辅助表!A:O,11,FALSE))</f>
        <v/>
      </c>
      <c r="S76" s="4" t="str">
        <f>IF(C76&lt;9,"",VLOOKUP(A76,技能辅助表!A:O,12,FALSE))</f>
        <v/>
      </c>
      <c r="T76" s="4" t="str">
        <f>IF(C76&lt;10,"",VLOOKUP(A76,技能辅助表!A:O,13,FALSE))</f>
        <v/>
      </c>
      <c r="U76" s="4" t="str">
        <f>IF(C76&lt;10,"",VLOOKUP(A76,技能辅助表!A:O,14,FALSE))</f>
        <v/>
      </c>
      <c r="V76" s="4" t="str">
        <f>IF(C76&lt;10,"",VLOOKUP(A76,技能辅助表!A:O,15,FALSE))</f>
        <v/>
      </c>
    </row>
    <row r="77" spans="1:22" x14ac:dyDescent="0.3">
      <c r="A77" s="2">
        <v>31086</v>
      </c>
      <c r="B77" s="2" t="s">
        <v>22</v>
      </c>
      <c r="C77" s="4">
        <v>8</v>
      </c>
      <c r="D77" s="4">
        <f>VLOOKUP($C77,计算辅助表!$A:$E,2,FALSE)</f>
        <v>2.7800000000000002</v>
      </c>
      <c r="E77" s="4">
        <f>VLOOKUP($C77,计算辅助表!$A:$E,3,FALSE)</f>
        <v>1</v>
      </c>
      <c r="F77" s="4">
        <f>VLOOKUP($C77,计算辅助表!$A:$E,4,FALSE)</f>
        <v>4.84</v>
      </c>
      <c r="G77" s="4">
        <f>VLOOKUP($C77,计算辅助表!$A:$E,5,FALSE)</f>
        <v>1.6</v>
      </c>
      <c r="H77" s="4">
        <f>VLOOKUP(C77,计算辅助表!A:H,8,FALSE)</f>
        <v>180</v>
      </c>
      <c r="I77" s="4" t="str">
        <f>VLOOKUP(C77,计算辅助表!A:F,6,FALSE)</f>
        <v>[{"a":"item","t":"2004","n":3000}]</v>
      </c>
      <c r="J77" s="4" t="str">
        <f>VLOOKUP(C77,计算辅助表!A:G,7,FALSE)</f>
        <v>[{"samezhongzu":1,"star":6,"num":1},{"samezhongzu":1,"star":5,"num":3}]</v>
      </c>
      <c r="K77" s="4" t="str">
        <f>VLOOKUP(A77,技能辅助表!A:O,4,FALSE)</f>
        <v>恶魔之心3</v>
      </c>
      <c r="L77" s="4" t="str">
        <f>VLOOKUP(A77,技能辅助表!A:O,5,FALSE)</f>
        <v>"1004"</v>
      </c>
      <c r="M77" s="4" t="str">
        <f>VLOOKUP(A77,技能辅助表!A:O,6,FALSE)</f>
        <v>被动技能：护甲增加40%，生命增加40%</v>
      </c>
      <c r="N77" s="4" t="str">
        <f>IF(C77&lt;8,"",VLOOKUP(A77,技能辅助表!A:O,7,FALSE))</f>
        <v>反击3</v>
      </c>
      <c r="O77" s="4" t="str">
        <f>IF(C77&lt;8,"",VLOOKUP(A77,技能辅助表!A:O,8,FALSE))</f>
        <v>"1005"</v>
      </c>
      <c r="P77" s="4" t="str">
        <f>IF(C77&lt;8,"",VLOOKUP(A77,技能辅助表!A:O,9,FALSE))</f>
        <v>被动技能：受到暴击有100%几率发动一次反击，造成320%的攻击伤害</v>
      </c>
      <c r="Q77" s="4" t="str">
        <f>IF(C77&lt;9,"",VLOOKUP(A77,技能辅助表!A:O,10,FALSE))</f>
        <v/>
      </c>
      <c r="R77" s="4" t="str">
        <f>IF(C77&lt;9,"",VLOOKUP(A77,技能辅助表!A:O,11,FALSE))</f>
        <v/>
      </c>
      <c r="S77" s="4" t="str">
        <f>IF(C77&lt;9,"",VLOOKUP(A77,技能辅助表!A:O,12,FALSE))</f>
        <v/>
      </c>
      <c r="T77" s="4" t="str">
        <f>IF(C77&lt;10,"",VLOOKUP(A77,技能辅助表!A:O,13,FALSE))</f>
        <v/>
      </c>
      <c r="U77" s="4" t="str">
        <f>IF(C77&lt;10,"",VLOOKUP(A77,技能辅助表!A:O,14,FALSE))</f>
        <v/>
      </c>
      <c r="V77" s="4" t="str">
        <f>IF(C77&lt;10,"",VLOOKUP(A77,技能辅助表!A:O,15,FALSE))</f>
        <v/>
      </c>
    </row>
    <row r="78" spans="1:22" x14ac:dyDescent="0.3">
      <c r="A78" s="2">
        <v>31086</v>
      </c>
      <c r="B78" s="2" t="s">
        <v>22</v>
      </c>
      <c r="C78" s="4">
        <v>9</v>
      </c>
      <c r="D78" s="4">
        <f>VLOOKUP($C78,计算辅助表!$A:$E,2,FALSE)</f>
        <v>3.0700000000000003</v>
      </c>
      <c r="E78" s="4">
        <f>VLOOKUP($C78,计算辅助表!$A:$E,3,FALSE)</f>
        <v>1</v>
      </c>
      <c r="F78" s="4">
        <f>VLOOKUP($C78,计算辅助表!$A:$E,4,FALSE)</f>
        <v>6.16</v>
      </c>
      <c r="G78" s="4">
        <f>VLOOKUP($C78,计算辅助表!$A:$E,5,FALSE)</f>
        <v>1.6</v>
      </c>
      <c r="H78" s="4">
        <f>VLOOKUP(C78,计算辅助表!A:H,8,FALSE)</f>
        <v>200</v>
      </c>
      <c r="I78" s="4" t="str">
        <f>VLOOKUP(C78,计算辅助表!A:F,6,FALSE)</f>
        <v>[{"a":"item","t":"2004","n":4000}]</v>
      </c>
      <c r="J78" s="4" t="str">
        <f>VLOOKUP(C78,计算辅助表!A:G,7,FALSE)</f>
        <v>[{"sxhero":1,"num":1},{"samezhongzu":1,"star":6,"num":1},{"samezhongzu":1,"star":5,"num":2}]</v>
      </c>
      <c r="K78" s="4" t="str">
        <f>VLOOKUP(A78,技能辅助表!A:O,4,FALSE)</f>
        <v>恶魔之心3</v>
      </c>
      <c r="L78" s="4" t="str">
        <f>VLOOKUP(A78,技能辅助表!A:O,5,FALSE)</f>
        <v>"1004"</v>
      </c>
      <c r="M78" s="4" t="str">
        <f>VLOOKUP(A78,技能辅助表!A:O,6,FALSE)</f>
        <v>被动技能：护甲增加40%，生命增加40%</v>
      </c>
      <c r="N78" s="4" t="str">
        <f>IF(C78&lt;8,"",VLOOKUP(A78,技能辅助表!A:O,7,FALSE))</f>
        <v>反击3</v>
      </c>
      <c r="O78" s="4" t="str">
        <f>IF(C78&lt;8,"",VLOOKUP(A78,技能辅助表!A:O,8,FALSE))</f>
        <v>"1005"</v>
      </c>
      <c r="P78" s="4" t="str">
        <f>IF(C78&lt;8,"",VLOOKUP(A78,技能辅助表!A:O,9,FALSE))</f>
        <v>被动技能：受到暴击有100%几率发动一次反击，造成320%的攻击伤害</v>
      </c>
      <c r="Q78" s="4" t="str">
        <f>IF(C78&lt;9,"",VLOOKUP(A78,技能辅助表!A:O,10,FALSE))</f>
        <v>晶石护体3</v>
      </c>
      <c r="R78" s="4" t="str">
        <f>IF(C78&lt;9,"",VLOOKUP(A78,技能辅助表!A:O,11,FALSE))</f>
        <v>"1007"</v>
      </c>
      <c r="S78" s="4" t="str">
        <f>IF(C78&lt;9,"",VLOOKUP(A78,技能辅助表!A:O,12,FALSE))</f>
        <v>被动技能：自身生命低于50%，提升自己减伤45%，持续3回合（只触发一次）</v>
      </c>
      <c r="T78" s="4" t="str">
        <f>IF(C78&lt;10,"",VLOOKUP(A78,技能辅助表!A:O,13,FALSE))</f>
        <v/>
      </c>
      <c r="U78" s="4" t="str">
        <f>IF(C78&lt;10,"",VLOOKUP(A78,技能辅助表!A:O,14,FALSE))</f>
        <v/>
      </c>
      <c r="V78" s="4" t="str">
        <f>IF(C78&lt;10,"",VLOOKUP(A78,技能辅助表!A:O,15,FALSE))</f>
        <v/>
      </c>
    </row>
    <row r="79" spans="1:22" x14ac:dyDescent="0.3">
      <c r="A79" s="2">
        <v>31086</v>
      </c>
      <c r="B79" s="2" t="s">
        <v>22</v>
      </c>
      <c r="C79" s="4">
        <v>10</v>
      </c>
      <c r="D79" s="4">
        <f>VLOOKUP($C79,计算辅助表!$A:$E,2,FALSE)</f>
        <v>3.5100000000000002</v>
      </c>
      <c r="E79" s="4">
        <f>VLOOKUP($C79,计算辅助表!$A:$E,3,FALSE)</f>
        <v>1</v>
      </c>
      <c r="F79" s="4">
        <f>VLOOKUP($C79,计算辅助表!$A:$E,4,FALSE)</f>
        <v>8.14</v>
      </c>
      <c r="G79" s="4">
        <f>VLOOKUP($C79,计算辅助表!$A:$E,5,FALSE)</f>
        <v>1.6</v>
      </c>
      <c r="H79" s="4">
        <f>VLOOKUP(C79,计算辅助表!A:H,8,FALSE)</f>
        <v>250</v>
      </c>
      <c r="I79" s="4" t="str">
        <f>VLOOKUP(C79,计算辅助表!A:F,6,FALSE)</f>
        <v>[{"a":"item","t":"2004","n":10000}]</v>
      </c>
      <c r="J79" s="4" t="str">
        <f>VLOOKUP(C79,计算辅助表!A:G,7,FALSE)</f>
        <v>[{"sxhero":1,"num":2},{"samezhongzu":1,"star":6,"num":1},{"star":9,"num":1}]</v>
      </c>
      <c r="K79" s="4" t="str">
        <f>VLOOKUP(A79,技能辅助表!A:O,4,FALSE)</f>
        <v>恶魔之心3</v>
      </c>
      <c r="L79" s="4" t="str">
        <f>VLOOKUP(A79,技能辅助表!A:O,5,FALSE)</f>
        <v>"1004"</v>
      </c>
      <c r="M79" s="4" t="str">
        <f>VLOOKUP(A79,技能辅助表!A:O,6,FALSE)</f>
        <v>被动技能：护甲增加40%，生命增加40%</v>
      </c>
      <c r="N79" s="4" t="str">
        <f>IF(C79&lt;8,"",VLOOKUP(A79,技能辅助表!A:O,7,FALSE))</f>
        <v>反击3</v>
      </c>
      <c r="O79" s="4" t="str">
        <f>IF(C79&lt;8,"",VLOOKUP(A79,技能辅助表!A:O,8,FALSE))</f>
        <v>"1005"</v>
      </c>
      <c r="P79" s="4" t="str">
        <f>IF(C79&lt;8,"",VLOOKUP(A79,技能辅助表!A:O,9,FALSE))</f>
        <v>被动技能：受到暴击有100%几率发动一次反击，造成320%的攻击伤害</v>
      </c>
      <c r="Q79" s="4" t="str">
        <f>IF(C79&lt;9,"",VLOOKUP(A79,技能辅助表!A:O,10,FALSE))</f>
        <v>晶石护体3</v>
      </c>
      <c r="R79" s="4" t="str">
        <f>IF(C79&lt;9,"",VLOOKUP(A79,技能辅助表!A:O,11,FALSE))</f>
        <v>"1007"</v>
      </c>
      <c r="S79" s="4" t="str">
        <f>IF(C79&lt;9,"",VLOOKUP(A79,技能辅助表!A:O,12,FALSE))</f>
        <v>被动技能：自身生命低于50%，提升自己减伤45%，持续3回合（只触发一次）</v>
      </c>
      <c r="T79" s="4" t="str">
        <f>IF(C79&lt;10,"",VLOOKUP(A79,技能辅助表!A:O,13,FALSE))</f>
        <v>地震术3</v>
      </c>
      <c r="U79" s="4">
        <f>IF(C79&lt;10,"",VLOOKUP(A79,技能辅助表!A:O,14,FALSE))</f>
        <v>2004</v>
      </c>
      <c r="V79" s="4" t="str">
        <f>IF(C79&lt;10,"",VLOOKUP(A79,技能辅助表!A:O,15,FALSE))</f>
        <v>主动技能：对后排敌人造成119%攻击伤害，有32%几率使目标眩晕2回合并有20%的几率给目标附加一个250%攻击伤害的回合印记，回合印记2回合后触发伤害</v>
      </c>
    </row>
    <row r="80" spans="1:22" x14ac:dyDescent="0.3">
      <c r="A80" s="2">
        <v>32036</v>
      </c>
      <c r="B80" s="2" t="s">
        <v>23</v>
      </c>
      <c r="C80" s="4">
        <v>7</v>
      </c>
      <c r="D80" s="4">
        <f>VLOOKUP($C80,计算辅助表!$A:$E,2,FALSE)</f>
        <v>2.4900000000000002</v>
      </c>
      <c r="E80" s="4">
        <f>VLOOKUP($C80,计算辅助表!$A:$E,3,FALSE)</f>
        <v>1</v>
      </c>
      <c r="F80" s="4">
        <f>VLOOKUP($C80,计算辅助表!$A:$E,4,FALSE)</f>
        <v>3.5200000000000005</v>
      </c>
      <c r="G80" s="4">
        <f>VLOOKUP($C80,计算辅助表!$A:$E,5,FALSE)</f>
        <v>1.6</v>
      </c>
      <c r="H80" s="4">
        <f>VLOOKUP(C80,计算辅助表!A:H,8,FALSE)</f>
        <v>160</v>
      </c>
      <c r="I80" s="4" t="str">
        <f>VLOOKUP(C80,计算辅助表!A:F,6,FALSE)</f>
        <v>[{"a":"item","t":"2004","n":2000}]</v>
      </c>
      <c r="J80" s="4" t="str">
        <f>VLOOKUP(C80,计算辅助表!A:G,7,FALSE)</f>
        <v>[{"samezhongzu":1,"star":5,"num":4}]</v>
      </c>
      <c r="K80" s="4" t="str">
        <f>VLOOKUP(A80,技能辅助表!A:O,4,FALSE)</f>
        <v>嗜攻3</v>
      </c>
      <c r="L80" s="4" t="str">
        <f>VLOOKUP(A80,技能辅助表!A:O,5,FALSE)</f>
        <v>"1004"</v>
      </c>
      <c r="M80" s="4" t="str">
        <f>VLOOKUP(A80,技能辅助表!A:O,6,FALSE)</f>
        <v>被动技能：攻击增加30%</v>
      </c>
      <c r="N80" s="4" t="str">
        <f>IF(C80&lt;8,"",VLOOKUP(A80,技能辅助表!A:O,7,FALSE))</f>
        <v/>
      </c>
      <c r="O80" s="4" t="str">
        <f>IF(C80&lt;8,"",VLOOKUP(A80,技能辅助表!A:O,8,FALSE))</f>
        <v/>
      </c>
      <c r="P80" s="4" t="str">
        <f>IF(C80&lt;8,"",VLOOKUP(A80,技能辅助表!A:O,9,FALSE))</f>
        <v/>
      </c>
      <c r="Q80" s="4" t="str">
        <f>IF(C80&lt;9,"",VLOOKUP(A80,技能辅助表!A:O,10,FALSE))</f>
        <v/>
      </c>
      <c r="R80" s="4" t="str">
        <f>IF(C80&lt;9,"",VLOOKUP(A80,技能辅助表!A:O,11,FALSE))</f>
        <v/>
      </c>
      <c r="S80" s="4" t="str">
        <f>IF(C80&lt;9,"",VLOOKUP(A80,技能辅助表!A:O,12,FALSE))</f>
        <v/>
      </c>
      <c r="T80" s="4" t="str">
        <f>IF(C80&lt;10,"",VLOOKUP(A80,技能辅助表!A:O,13,FALSE))</f>
        <v/>
      </c>
      <c r="U80" s="4" t="str">
        <f>IF(C80&lt;10,"",VLOOKUP(A80,技能辅助表!A:O,14,FALSE))</f>
        <v/>
      </c>
      <c r="V80" s="4" t="str">
        <f>IF(C80&lt;10,"",VLOOKUP(A80,技能辅助表!A:O,15,FALSE))</f>
        <v/>
      </c>
    </row>
    <row r="81" spans="1:22" x14ac:dyDescent="0.3">
      <c r="A81" s="2">
        <v>32036</v>
      </c>
      <c r="B81" s="2" t="s">
        <v>23</v>
      </c>
      <c r="C81" s="4">
        <v>8</v>
      </c>
      <c r="D81" s="4">
        <f>VLOOKUP($C81,计算辅助表!$A:$E,2,FALSE)</f>
        <v>2.7800000000000002</v>
      </c>
      <c r="E81" s="4">
        <f>VLOOKUP($C81,计算辅助表!$A:$E,3,FALSE)</f>
        <v>1</v>
      </c>
      <c r="F81" s="4">
        <f>VLOOKUP($C81,计算辅助表!$A:$E,4,FALSE)</f>
        <v>4.84</v>
      </c>
      <c r="G81" s="4">
        <f>VLOOKUP($C81,计算辅助表!$A:$E,5,FALSE)</f>
        <v>1.6</v>
      </c>
      <c r="H81" s="4">
        <f>VLOOKUP(C81,计算辅助表!A:H,8,FALSE)</f>
        <v>180</v>
      </c>
      <c r="I81" s="4" t="str">
        <f>VLOOKUP(C81,计算辅助表!A:F,6,FALSE)</f>
        <v>[{"a":"item","t":"2004","n":3000}]</v>
      </c>
      <c r="J81" s="4" t="str">
        <f>VLOOKUP(C81,计算辅助表!A:G,7,FALSE)</f>
        <v>[{"samezhongzu":1,"star":6,"num":1},{"samezhongzu":1,"star":5,"num":3}]</v>
      </c>
      <c r="K81" s="4" t="str">
        <f>VLOOKUP(A81,技能辅助表!A:O,4,FALSE)</f>
        <v>嗜攻3</v>
      </c>
      <c r="L81" s="4" t="str">
        <f>VLOOKUP(A81,技能辅助表!A:O,5,FALSE)</f>
        <v>"1004"</v>
      </c>
      <c r="M81" s="4" t="str">
        <f>VLOOKUP(A81,技能辅助表!A:O,6,FALSE)</f>
        <v>被动技能：攻击增加30%</v>
      </c>
      <c r="N81" s="4" t="str">
        <f>IF(C81&lt;8,"",VLOOKUP(A81,技能辅助表!A:O,7,FALSE))</f>
        <v>热忱3</v>
      </c>
      <c r="O81" s="4" t="str">
        <f>IF(C81&lt;8,"",VLOOKUP(A81,技能辅助表!A:O,8,FALSE))</f>
        <v>"1005"</v>
      </c>
      <c r="P81" s="4" t="str">
        <f>IF(C81&lt;8,"",VLOOKUP(A81,技能辅助表!A:O,9,FALSE))</f>
        <v>被动技能：对燃烧的目标，增加45%的额外伤害</v>
      </c>
      <c r="Q81" s="4" t="str">
        <f>IF(C81&lt;9,"",VLOOKUP(A81,技能辅助表!A:O,10,FALSE))</f>
        <v/>
      </c>
      <c r="R81" s="4" t="str">
        <f>IF(C81&lt;9,"",VLOOKUP(A81,技能辅助表!A:O,11,FALSE))</f>
        <v/>
      </c>
      <c r="S81" s="4" t="str">
        <f>IF(C81&lt;9,"",VLOOKUP(A81,技能辅助表!A:O,12,FALSE))</f>
        <v/>
      </c>
      <c r="T81" s="4" t="str">
        <f>IF(C81&lt;10,"",VLOOKUP(A81,技能辅助表!A:O,13,FALSE))</f>
        <v/>
      </c>
      <c r="U81" s="4" t="str">
        <f>IF(C81&lt;10,"",VLOOKUP(A81,技能辅助表!A:O,14,FALSE))</f>
        <v/>
      </c>
      <c r="V81" s="4" t="str">
        <f>IF(C81&lt;10,"",VLOOKUP(A81,技能辅助表!A:O,15,FALSE))</f>
        <v/>
      </c>
    </row>
    <row r="82" spans="1:22" x14ac:dyDescent="0.3">
      <c r="A82" s="2">
        <v>32036</v>
      </c>
      <c r="B82" s="2" t="s">
        <v>23</v>
      </c>
      <c r="C82" s="4">
        <v>9</v>
      </c>
      <c r="D82" s="4">
        <f>VLOOKUP($C82,计算辅助表!$A:$E,2,FALSE)</f>
        <v>3.0700000000000003</v>
      </c>
      <c r="E82" s="4">
        <f>VLOOKUP($C82,计算辅助表!$A:$E,3,FALSE)</f>
        <v>1</v>
      </c>
      <c r="F82" s="4">
        <f>VLOOKUP($C82,计算辅助表!$A:$E,4,FALSE)</f>
        <v>6.16</v>
      </c>
      <c r="G82" s="4">
        <f>VLOOKUP($C82,计算辅助表!$A:$E,5,FALSE)</f>
        <v>1.6</v>
      </c>
      <c r="H82" s="4">
        <f>VLOOKUP(C82,计算辅助表!A:H,8,FALSE)</f>
        <v>200</v>
      </c>
      <c r="I82" s="4" t="str">
        <f>VLOOKUP(C82,计算辅助表!A:F,6,FALSE)</f>
        <v>[{"a":"item","t":"2004","n":4000}]</v>
      </c>
      <c r="J82" s="4" t="str">
        <f>VLOOKUP(C82,计算辅助表!A:G,7,FALSE)</f>
        <v>[{"sxhero":1,"num":1},{"samezhongzu":1,"star":6,"num":1},{"samezhongzu":1,"star":5,"num":2}]</v>
      </c>
      <c r="K82" s="4" t="str">
        <f>VLOOKUP(A82,技能辅助表!A:O,4,FALSE)</f>
        <v>嗜攻3</v>
      </c>
      <c r="L82" s="4" t="str">
        <f>VLOOKUP(A82,技能辅助表!A:O,5,FALSE)</f>
        <v>"1004"</v>
      </c>
      <c r="M82" s="4" t="str">
        <f>VLOOKUP(A82,技能辅助表!A:O,6,FALSE)</f>
        <v>被动技能：攻击增加30%</v>
      </c>
      <c r="N82" s="4" t="str">
        <f>IF(C82&lt;8,"",VLOOKUP(A82,技能辅助表!A:O,7,FALSE))</f>
        <v>热忱3</v>
      </c>
      <c r="O82" s="4" t="str">
        <f>IF(C82&lt;8,"",VLOOKUP(A82,技能辅助表!A:O,8,FALSE))</f>
        <v>"1005"</v>
      </c>
      <c r="P82" s="4" t="str">
        <f>IF(C82&lt;8,"",VLOOKUP(A82,技能辅助表!A:O,9,FALSE))</f>
        <v>被动技能：对燃烧的目标，增加45%的额外伤害</v>
      </c>
      <c r="Q82" s="4" t="str">
        <f>IF(C82&lt;9,"",VLOOKUP(A82,技能辅助表!A:O,10,FALSE))</f>
        <v>舍生取义3</v>
      </c>
      <c r="R82" s="4" t="str">
        <f>IF(C82&lt;9,"",VLOOKUP(A82,技能辅助表!A:O,11,FALSE))</f>
        <v>"1007"</v>
      </c>
      <c r="S82" s="4" t="str">
        <f>IF(C82&lt;9,"",VLOOKUP(A82,技能辅助表!A:O,12,FALSE))</f>
        <v>被动技能：英雄死亡可提升己方全体37%攻击3回合</v>
      </c>
      <c r="T82" s="4" t="str">
        <f>IF(C82&lt;10,"",VLOOKUP(A82,技能辅助表!A:O,13,FALSE))</f>
        <v/>
      </c>
      <c r="U82" s="4" t="str">
        <f>IF(C82&lt;10,"",VLOOKUP(A82,技能辅助表!A:O,14,FALSE))</f>
        <v/>
      </c>
      <c r="V82" s="4" t="str">
        <f>IF(C82&lt;10,"",VLOOKUP(A82,技能辅助表!A:O,15,FALSE))</f>
        <v/>
      </c>
    </row>
    <row r="83" spans="1:22" x14ac:dyDescent="0.3">
      <c r="A83" s="2">
        <v>32046</v>
      </c>
      <c r="B83" s="2" t="s">
        <v>24</v>
      </c>
      <c r="C83" s="4">
        <v>7</v>
      </c>
      <c r="D83" s="4">
        <f>VLOOKUP($C83,计算辅助表!$A:$E,2,FALSE)</f>
        <v>2.4900000000000002</v>
      </c>
      <c r="E83" s="4">
        <f>VLOOKUP($C83,计算辅助表!$A:$E,3,FALSE)</f>
        <v>1</v>
      </c>
      <c r="F83" s="4">
        <f>VLOOKUP($C83,计算辅助表!$A:$E,4,FALSE)</f>
        <v>3.5200000000000005</v>
      </c>
      <c r="G83" s="4">
        <f>VLOOKUP($C83,计算辅助表!$A:$E,5,FALSE)</f>
        <v>1.6</v>
      </c>
      <c r="H83" s="4">
        <f>VLOOKUP(C83,计算辅助表!A:H,8,FALSE)</f>
        <v>160</v>
      </c>
      <c r="I83" s="4" t="str">
        <f>VLOOKUP(C83,计算辅助表!A:F,6,FALSE)</f>
        <v>[{"a":"item","t":"2004","n":2000}]</v>
      </c>
      <c r="J83" s="4" t="str">
        <f>VLOOKUP(C83,计算辅助表!A:G,7,FALSE)</f>
        <v>[{"samezhongzu":1,"star":5,"num":4}]</v>
      </c>
      <c r="K83" s="4" t="str">
        <f>VLOOKUP(A83,技能辅助表!A:O,4,FALSE)</f>
        <v>吸攻2</v>
      </c>
      <c r="L83" s="4" t="str">
        <f>VLOOKUP(A83,技能辅助表!A:O,5,FALSE)</f>
        <v>"1004"</v>
      </c>
      <c r="M83" s="4" t="str">
        <f>VLOOKUP(A83,技能辅助表!A:O,6,FALSE)</f>
        <v>被动技能：普攻时偷取目标20%攻击</v>
      </c>
      <c r="N83" s="4" t="str">
        <f>IF(C83&lt;8,"",VLOOKUP(A83,技能辅助表!A:O,7,FALSE))</f>
        <v/>
      </c>
      <c r="O83" s="4" t="str">
        <f>IF(C83&lt;8,"",VLOOKUP(A83,技能辅助表!A:O,8,FALSE))</f>
        <v/>
      </c>
      <c r="P83" s="4" t="str">
        <f>IF(C83&lt;8,"",VLOOKUP(A83,技能辅助表!A:O,9,FALSE))</f>
        <v/>
      </c>
      <c r="Q83" s="4" t="str">
        <f>IF(C83&lt;9,"",VLOOKUP(A83,技能辅助表!A:O,10,FALSE))</f>
        <v/>
      </c>
      <c r="R83" s="4" t="str">
        <f>IF(C83&lt;9,"",VLOOKUP(A83,技能辅助表!A:O,11,FALSE))</f>
        <v/>
      </c>
      <c r="S83" s="4" t="str">
        <f>IF(C83&lt;9,"",VLOOKUP(A83,技能辅助表!A:O,12,FALSE))</f>
        <v/>
      </c>
      <c r="T83" s="4" t="str">
        <f>IF(C83&lt;10,"",VLOOKUP(A83,技能辅助表!A:O,13,FALSE))</f>
        <v/>
      </c>
      <c r="U83" s="4" t="str">
        <f>IF(C83&lt;10,"",VLOOKUP(A83,技能辅助表!A:O,14,FALSE))</f>
        <v/>
      </c>
      <c r="V83" s="4" t="str">
        <f>IF(C83&lt;10,"",VLOOKUP(A83,技能辅助表!A:O,15,FALSE))</f>
        <v/>
      </c>
    </row>
    <row r="84" spans="1:22" x14ac:dyDescent="0.3">
      <c r="A84" s="2">
        <v>32046</v>
      </c>
      <c r="B84" s="2" t="s">
        <v>24</v>
      </c>
      <c r="C84" s="4">
        <v>8</v>
      </c>
      <c r="D84" s="4">
        <f>VLOOKUP($C84,计算辅助表!$A:$E,2,FALSE)</f>
        <v>2.7800000000000002</v>
      </c>
      <c r="E84" s="4">
        <f>VLOOKUP($C84,计算辅助表!$A:$E,3,FALSE)</f>
        <v>1</v>
      </c>
      <c r="F84" s="4">
        <f>VLOOKUP($C84,计算辅助表!$A:$E,4,FALSE)</f>
        <v>4.84</v>
      </c>
      <c r="G84" s="4">
        <f>VLOOKUP($C84,计算辅助表!$A:$E,5,FALSE)</f>
        <v>1.6</v>
      </c>
      <c r="H84" s="4">
        <f>VLOOKUP(C84,计算辅助表!A:H,8,FALSE)</f>
        <v>180</v>
      </c>
      <c r="I84" s="4" t="str">
        <f>VLOOKUP(C84,计算辅助表!A:F,6,FALSE)</f>
        <v>[{"a":"item","t":"2004","n":3000}]</v>
      </c>
      <c r="J84" s="4" t="str">
        <f>VLOOKUP(C84,计算辅助表!A:G,7,FALSE)</f>
        <v>[{"samezhongzu":1,"star":6,"num":1},{"samezhongzu":1,"star":5,"num":3}]</v>
      </c>
      <c r="K84" s="4" t="str">
        <f>VLOOKUP(A84,技能辅助表!A:O,4,FALSE)</f>
        <v>吸攻2</v>
      </c>
      <c r="L84" s="4" t="str">
        <f>VLOOKUP(A84,技能辅助表!A:O,5,FALSE)</f>
        <v>"1004"</v>
      </c>
      <c r="M84" s="4" t="str">
        <f>VLOOKUP(A84,技能辅助表!A:O,6,FALSE)</f>
        <v>被动技能：普攻时偷取目标20%攻击</v>
      </c>
      <c r="N84" s="4" t="str">
        <f>IF(C84&lt;8,"",VLOOKUP(A84,技能辅助表!A:O,7,FALSE))</f>
        <v>刺客杀手3</v>
      </c>
      <c r="O84" s="4" t="str">
        <f>IF(C84&lt;8,"",VLOOKUP(A84,技能辅助表!A:O,8,FALSE))</f>
        <v>"1005"</v>
      </c>
      <c r="P84" s="4" t="str">
        <f>IF(C84&lt;8,"",VLOOKUP(A84,技能辅助表!A:O,9,FALSE))</f>
        <v>被动技能：对刺客增加40%的额外伤害</v>
      </c>
      <c r="Q84" s="4" t="str">
        <f>IF(C84&lt;9,"",VLOOKUP(A84,技能辅助表!A:O,10,FALSE))</f>
        <v/>
      </c>
      <c r="R84" s="4" t="str">
        <f>IF(C84&lt;9,"",VLOOKUP(A84,技能辅助表!A:O,11,FALSE))</f>
        <v/>
      </c>
      <c r="S84" s="4" t="str">
        <f>IF(C84&lt;9,"",VLOOKUP(A84,技能辅助表!A:O,12,FALSE))</f>
        <v/>
      </c>
      <c r="T84" s="4" t="str">
        <f>IF(C84&lt;10,"",VLOOKUP(A84,技能辅助表!A:O,13,FALSE))</f>
        <v/>
      </c>
      <c r="U84" s="4" t="str">
        <f>IF(C84&lt;10,"",VLOOKUP(A84,技能辅助表!A:O,14,FALSE))</f>
        <v/>
      </c>
      <c r="V84" s="4" t="str">
        <f>IF(C84&lt;10,"",VLOOKUP(A84,技能辅助表!A:O,15,FALSE))</f>
        <v/>
      </c>
    </row>
    <row r="85" spans="1:22" x14ac:dyDescent="0.3">
      <c r="A85" s="2">
        <v>32046</v>
      </c>
      <c r="B85" s="2" t="s">
        <v>24</v>
      </c>
      <c r="C85" s="4">
        <v>9</v>
      </c>
      <c r="D85" s="4">
        <f>VLOOKUP($C85,计算辅助表!$A:$E,2,FALSE)</f>
        <v>3.0700000000000003</v>
      </c>
      <c r="E85" s="4">
        <f>VLOOKUP($C85,计算辅助表!$A:$E,3,FALSE)</f>
        <v>1</v>
      </c>
      <c r="F85" s="4">
        <f>VLOOKUP($C85,计算辅助表!$A:$E,4,FALSE)</f>
        <v>6.16</v>
      </c>
      <c r="G85" s="4">
        <f>VLOOKUP($C85,计算辅助表!$A:$E,5,FALSE)</f>
        <v>1.6</v>
      </c>
      <c r="H85" s="4">
        <f>VLOOKUP(C85,计算辅助表!A:H,8,FALSE)</f>
        <v>200</v>
      </c>
      <c r="I85" s="4" t="str">
        <f>VLOOKUP(C85,计算辅助表!A:F,6,FALSE)</f>
        <v>[{"a":"item","t":"2004","n":4000}]</v>
      </c>
      <c r="J85" s="4" t="str">
        <f>VLOOKUP(C85,计算辅助表!A:G,7,FALSE)</f>
        <v>[{"sxhero":1,"num":1},{"samezhongzu":1,"star":6,"num":1},{"samezhongzu":1,"star":5,"num":2}]</v>
      </c>
      <c r="K85" s="4" t="str">
        <f>VLOOKUP(A85,技能辅助表!A:O,4,FALSE)</f>
        <v>吸攻2</v>
      </c>
      <c r="L85" s="4" t="str">
        <f>VLOOKUP(A85,技能辅助表!A:O,5,FALSE)</f>
        <v>"1004"</v>
      </c>
      <c r="M85" s="4" t="str">
        <f>VLOOKUP(A85,技能辅助表!A:O,6,FALSE)</f>
        <v>被动技能：普攻时偷取目标20%攻击</v>
      </c>
      <c r="N85" s="4" t="str">
        <f>IF(C85&lt;8,"",VLOOKUP(A85,技能辅助表!A:O,7,FALSE))</f>
        <v>刺客杀手3</v>
      </c>
      <c r="O85" s="4" t="str">
        <f>IF(C85&lt;8,"",VLOOKUP(A85,技能辅助表!A:O,8,FALSE))</f>
        <v>"1005"</v>
      </c>
      <c r="P85" s="4" t="str">
        <f>IF(C85&lt;8,"",VLOOKUP(A85,技能辅助表!A:O,9,FALSE))</f>
        <v>被动技能：对刺客增加40%的额外伤害</v>
      </c>
      <c r="Q85" s="4" t="str">
        <f>IF(C85&lt;9,"",VLOOKUP(A85,技能辅助表!A:O,10,FALSE))</f>
        <v>狂暴之力3</v>
      </c>
      <c r="R85" s="4" t="str">
        <f>IF(C85&lt;9,"",VLOOKUP(A85,技能辅助表!A:O,11,FALSE))</f>
        <v>"1007"</v>
      </c>
      <c r="S85" s="4" t="str">
        <f>IF(C85&lt;9,"",VLOOKUP(A85,技能辅助表!A:O,12,FALSE))</f>
        <v>被动技能：自身生命低于50%，提升自己暴击20%，持续3回合（只触发一次）</v>
      </c>
      <c r="T85" s="4" t="str">
        <f>IF(C85&lt;10,"",VLOOKUP(A85,技能辅助表!A:O,13,FALSE))</f>
        <v/>
      </c>
      <c r="U85" s="4" t="str">
        <f>IF(C85&lt;10,"",VLOOKUP(A85,技能辅助表!A:O,14,FALSE))</f>
        <v/>
      </c>
      <c r="V85" s="4" t="str">
        <f>IF(C85&lt;10,"",VLOOKUP(A85,技能辅助表!A:O,15,FALSE))</f>
        <v/>
      </c>
    </row>
    <row r="86" spans="1:22" x14ac:dyDescent="0.3">
      <c r="A86" s="2">
        <v>32056</v>
      </c>
      <c r="B86" s="2" t="s">
        <v>25</v>
      </c>
      <c r="C86" s="4">
        <v>7</v>
      </c>
      <c r="D86" s="4">
        <f>VLOOKUP($C86,计算辅助表!$A:$E,2,FALSE)</f>
        <v>2.4900000000000002</v>
      </c>
      <c r="E86" s="4">
        <f>VLOOKUP($C86,计算辅助表!$A:$E,3,FALSE)</f>
        <v>1</v>
      </c>
      <c r="F86" s="4">
        <f>VLOOKUP($C86,计算辅助表!$A:$E,4,FALSE)</f>
        <v>3.5200000000000005</v>
      </c>
      <c r="G86" s="4">
        <f>VLOOKUP($C86,计算辅助表!$A:$E,5,FALSE)</f>
        <v>1.6</v>
      </c>
      <c r="H86" s="4">
        <f>VLOOKUP(C86,计算辅助表!A:H,8,FALSE)</f>
        <v>160</v>
      </c>
      <c r="I86" s="4" t="str">
        <f>VLOOKUP(C86,计算辅助表!A:F,6,FALSE)</f>
        <v>[{"a":"item","t":"2004","n":2000}]</v>
      </c>
      <c r="J86" s="4" t="str">
        <f>VLOOKUP(C86,计算辅助表!A:G,7,FALSE)</f>
        <v>[{"samezhongzu":1,"star":5,"num":4}]</v>
      </c>
      <c r="K86" s="4" t="str">
        <f>VLOOKUP(A86,技能辅助表!A:O,4,FALSE)</f>
        <v>毒性攻击3</v>
      </c>
      <c r="L86" s="4" t="str">
        <f>VLOOKUP(A86,技能辅助表!A:O,5,FALSE)</f>
        <v>"1004"</v>
      </c>
      <c r="M86" s="4" t="str">
        <f>VLOOKUP(A86,技能辅助表!A:O,6,FALSE)</f>
        <v>被动技能：普攻有80%几率使目标中毒，每回合造成80%攻击伤害，持续2回合</v>
      </c>
      <c r="N86" s="4" t="str">
        <f>IF(C86&lt;8,"",VLOOKUP(A86,技能辅助表!A:O,7,FALSE))</f>
        <v/>
      </c>
      <c r="O86" s="4" t="str">
        <f>IF(C86&lt;8,"",VLOOKUP(A86,技能辅助表!A:O,8,FALSE))</f>
        <v/>
      </c>
      <c r="P86" s="4" t="str">
        <f>IF(C86&lt;8,"",VLOOKUP(A86,技能辅助表!A:O,9,FALSE))</f>
        <v/>
      </c>
      <c r="Q86" s="4" t="str">
        <f>IF(C86&lt;9,"",VLOOKUP(A86,技能辅助表!A:O,10,FALSE))</f>
        <v/>
      </c>
      <c r="R86" s="4" t="str">
        <f>IF(C86&lt;9,"",VLOOKUP(A86,技能辅助表!A:O,11,FALSE))</f>
        <v/>
      </c>
      <c r="S86" s="4" t="str">
        <f>IF(C86&lt;9,"",VLOOKUP(A86,技能辅助表!A:O,12,FALSE))</f>
        <v/>
      </c>
      <c r="T86" s="4" t="str">
        <f>IF(C86&lt;10,"",VLOOKUP(A86,技能辅助表!A:O,13,FALSE))</f>
        <v/>
      </c>
      <c r="U86" s="4" t="str">
        <f>IF(C86&lt;10,"",VLOOKUP(A86,技能辅助表!A:O,14,FALSE))</f>
        <v/>
      </c>
      <c r="V86" s="4" t="str">
        <f>IF(C86&lt;10,"",VLOOKUP(A86,技能辅助表!A:O,15,FALSE))</f>
        <v/>
      </c>
    </row>
    <row r="87" spans="1:22" x14ac:dyDescent="0.3">
      <c r="A87" s="2">
        <v>32056</v>
      </c>
      <c r="B87" s="2" t="s">
        <v>25</v>
      </c>
      <c r="C87" s="4">
        <v>8</v>
      </c>
      <c r="D87" s="4">
        <f>VLOOKUP($C87,计算辅助表!$A:$E,2,FALSE)</f>
        <v>2.7800000000000002</v>
      </c>
      <c r="E87" s="4">
        <f>VLOOKUP($C87,计算辅助表!$A:$E,3,FALSE)</f>
        <v>1</v>
      </c>
      <c r="F87" s="4">
        <f>VLOOKUP($C87,计算辅助表!$A:$E,4,FALSE)</f>
        <v>4.84</v>
      </c>
      <c r="G87" s="4">
        <f>VLOOKUP($C87,计算辅助表!$A:$E,5,FALSE)</f>
        <v>1.6</v>
      </c>
      <c r="H87" s="4">
        <f>VLOOKUP(C87,计算辅助表!A:H,8,FALSE)</f>
        <v>180</v>
      </c>
      <c r="I87" s="4" t="str">
        <f>VLOOKUP(C87,计算辅助表!A:F,6,FALSE)</f>
        <v>[{"a":"item","t":"2004","n":3000}]</v>
      </c>
      <c r="J87" s="4" t="str">
        <f>VLOOKUP(C87,计算辅助表!A:G,7,FALSE)</f>
        <v>[{"samezhongzu":1,"star":6,"num":1},{"samezhongzu":1,"star":5,"num":3}]</v>
      </c>
      <c r="K87" s="4" t="str">
        <f>VLOOKUP(A87,技能辅助表!A:O,4,FALSE)</f>
        <v>毒性攻击3</v>
      </c>
      <c r="L87" s="4" t="str">
        <f>VLOOKUP(A87,技能辅助表!A:O,5,FALSE)</f>
        <v>"1004"</v>
      </c>
      <c r="M87" s="4" t="str">
        <f>VLOOKUP(A87,技能辅助表!A:O,6,FALSE)</f>
        <v>被动技能：普攻有80%几率使目标中毒，每回合造成80%攻击伤害，持续2回合</v>
      </c>
      <c r="N87" s="4" t="str">
        <f>IF(C87&lt;8,"",VLOOKUP(A87,技能辅助表!A:O,7,FALSE))</f>
        <v>噩梦魔咒3</v>
      </c>
      <c r="O87" s="4" t="str">
        <f>IF(C87&lt;8,"",VLOOKUP(A87,技能辅助表!A:O,8,FALSE))</f>
        <v>"1005"</v>
      </c>
      <c r="P87" s="4" t="str">
        <f>IF(C87&lt;8,"",VLOOKUP(A87,技能辅助表!A:O,9,FALSE))</f>
        <v>被动技能：英雄死亡可使敌方全体中毒，每回合造成105%攻击伤害，持续3回合</v>
      </c>
      <c r="Q87" s="4" t="str">
        <f>IF(C87&lt;9,"",VLOOKUP(A87,技能辅助表!A:O,10,FALSE))</f>
        <v/>
      </c>
      <c r="R87" s="4" t="str">
        <f>IF(C87&lt;9,"",VLOOKUP(A87,技能辅助表!A:O,11,FALSE))</f>
        <v/>
      </c>
      <c r="S87" s="4" t="str">
        <f>IF(C87&lt;9,"",VLOOKUP(A87,技能辅助表!A:O,12,FALSE))</f>
        <v/>
      </c>
      <c r="T87" s="4" t="str">
        <f>IF(C87&lt;10,"",VLOOKUP(A87,技能辅助表!A:O,13,FALSE))</f>
        <v/>
      </c>
      <c r="U87" s="4" t="str">
        <f>IF(C87&lt;10,"",VLOOKUP(A87,技能辅助表!A:O,14,FALSE))</f>
        <v/>
      </c>
      <c r="V87" s="4" t="str">
        <f>IF(C87&lt;10,"",VLOOKUP(A87,技能辅助表!A:O,15,FALSE))</f>
        <v/>
      </c>
    </row>
    <row r="88" spans="1:22" x14ac:dyDescent="0.3">
      <c r="A88" s="2">
        <v>32056</v>
      </c>
      <c r="B88" s="2" t="s">
        <v>25</v>
      </c>
      <c r="C88" s="4">
        <v>9</v>
      </c>
      <c r="D88" s="4">
        <f>VLOOKUP($C88,计算辅助表!$A:$E,2,FALSE)</f>
        <v>3.0700000000000003</v>
      </c>
      <c r="E88" s="4">
        <f>VLOOKUP($C88,计算辅助表!$A:$E,3,FALSE)</f>
        <v>1</v>
      </c>
      <c r="F88" s="4">
        <f>VLOOKUP($C88,计算辅助表!$A:$E,4,FALSE)</f>
        <v>6.16</v>
      </c>
      <c r="G88" s="4">
        <f>VLOOKUP($C88,计算辅助表!$A:$E,5,FALSE)</f>
        <v>1.6</v>
      </c>
      <c r="H88" s="4">
        <f>VLOOKUP(C88,计算辅助表!A:H,8,FALSE)</f>
        <v>200</v>
      </c>
      <c r="I88" s="4" t="str">
        <f>VLOOKUP(C88,计算辅助表!A:F,6,FALSE)</f>
        <v>[{"a":"item","t":"2004","n":4000}]</v>
      </c>
      <c r="J88" s="4" t="str">
        <f>VLOOKUP(C88,计算辅助表!A:G,7,FALSE)</f>
        <v>[{"sxhero":1,"num":1},{"samezhongzu":1,"star":6,"num":1},{"samezhongzu":1,"star":5,"num":2}]</v>
      </c>
      <c r="K88" s="4" t="str">
        <f>VLOOKUP(A88,技能辅助表!A:O,4,FALSE)</f>
        <v>毒性攻击3</v>
      </c>
      <c r="L88" s="4" t="str">
        <f>VLOOKUP(A88,技能辅助表!A:O,5,FALSE)</f>
        <v>"1004"</v>
      </c>
      <c r="M88" s="4" t="str">
        <f>VLOOKUP(A88,技能辅助表!A:O,6,FALSE)</f>
        <v>被动技能：普攻有80%几率使目标中毒，每回合造成80%攻击伤害，持续2回合</v>
      </c>
      <c r="N88" s="4" t="str">
        <f>IF(C88&lt;8,"",VLOOKUP(A88,技能辅助表!A:O,7,FALSE))</f>
        <v>噩梦魔咒3</v>
      </c>
      <c r="O88" s="4" t="str">
        <f>IF(C88&lt;8,"",VLOOKUP(A88,技能辅助表!A:O,8,FALSE))</f>
        <v>"1005"</v>
      </c>
      <c r="P88" s="4" t="str">
        <f>IF(C88&lt;8,"",VLOOKUP(A88,技能辅助表!A:O,9,FALSE))</f>
        <v>被动技能：英雄死亡可使敌方全体中毒，每回合造成105%攻击伤害，持续3回合</v>
      </c>
      <c r="Q88" s="4" t="str">
        <f>IF(C88&lt;9,"",VLOOKUP(A88,技能辅助表!A:O,10,FALSE))</f>
        <v>毒性皮肤3</v>
      </c>
      <c r="R88" s="4" t="str">
        <f>IF(C88&lt;9,"",VLOOKUP(A88,技能辅助表!A:O,11,FALSE))</f>
        <v>"1007"</v>
      </c>
      <c r="S88" s="4" t="str">
        <f>IF(C88&lt;9,"",VLOOKUP(A88,技能辅助表!A:O,12,FALSE))</f>
        <v>被动技能：受到攻击时60%几率使目标中毒，每回合造成72%攻击伤害，持续3回合</v>
      </c>
      <c r="T88" s="4" t="str">
        <f>IF(C88&lt;10,"",VLOOKUP(A88,技能辅助表!A:O,13,FALSE))</f>
        <v/>
      </c>
      <c r="U88" s="4" t="str">
        <f>IF(C88&lt;10,"",VLOOKUP(A88,技能辅助表!A:O,14,FALSE))</f>
        <v/>
      </c>
      <c r="V88" s="4" t="str">
        <f>IF(C88&lt;10,"",VLOOKUP(A88,技能辅助表!A:O,15,FALSE))</f>
        <v/>
      </c>
    </row>
    <row r="89" spans="1:22" x14ac:dyDescent="0.3">
      <c r="A89" s="2">
        <v>32056</v>
      </c>
      <c r="B89" s="2" t="s">
        <v>25</v>
      </c>
      <c r="C89" s="4">
        <v>10</v>
      </c>
      <c r="D89" s="4">
        <f>VLOOKUP($C89,计算辅助表!$A:$E,2,FALSE)</f>
        <v>3.5100000000000002</v>
      </c>
      <c r="E89" s="4">
        <f>VLOOKUP($C89,计算辅助表!$A:$E,3,FALSE)</f>
        <v>1</v>
      </c>
      <c r="F89" s="4">
        <f>VLOOKUP($C89,计算辅助表!$A:$E,4,FALSE)</f>
        <v>8.14</v>
      </c>
      <c r="G89" s="4">
        <f>VLOOKUP($C89,计算辅助表!$A:$E,5,FALSE)</f>
        <v>1.6</v>
      </c>
      <c r="H89" s="4">
        <f>VLOOKUP(C89,计算辅助表!A:H,8,FALSE)</f>
        <v>250</v>
      </c>
      <c r="I89" s="4" t="str">
        <f>VLOOKUP(C89,计算辅助表!A:F,6,FALSE)</f>
        <v>[{"a":"item","t":"2004","n":10000}]</v>
      </c>
      <c r="J89" s="4" t="str">
        <f>VLOOKUP(C89,计算辅助表!A:G,7,FALSE)</f>
        <v>[{"sxhero":1,"num":2},{"samezhongzu":1,"star":6,"num":1},{"star":9,"num":1}]</v>
      </c>
      <c r="K89" s="4" t="str">
        <f>VLOOKUP(A89,技能辅助表!A:O,4,FALSE)</f>
        <v>毒性攻击3</v>
      </c>
      <c r="L89" s="4" t="str">
        <f>VLOOKUP(A89,技能辅助表!A:O,5,FALSE)</f>
        <v>"1004"</v>
      </c>
      <c r="M89" s="4" t="str">
        <f>VLOOKUP(A89,技能辅助表!A:O,6,FALSE)</f>
        <v>被动技能：普攻有80%几率使目标中毒，每回合造成80%攻击伤害，持续2回合</v>
      </c>
      <c r="N89" s="4" t="str">
        <f>IF(C89&lt;8,"",VLOOKUP(A89,技能辅助表!A:O,7,FALSE))</f>
        <v>噩梦魔咒3</v>
      </c>
      <c r="O89" s="4" t="str">
        <f>IF(C89&lt;8,"",VLOOKUP(A89,技能辅助表!A:O,8,FALSE))</f>
        <v>"1005"</v>
      </c>
      <c r="P89" s="4" t="str">
        <f>IF(C89&lt;8,"",VLOOKUP(A89,技能辅助表!A:O,9,FALSE))</f>
        <v>被动技能：英雄死亡可使敌方全体中毒，每回合造成105%攻击伤害，持续3回合</v>
      </c>
      <c r="Q89" s="4" t="str">
        <f>IF(C89&lt;9,"",VLOOKUP(A89,技能辅助表!A:O,10,FALSE))</f>
        <v>毒性皮肤3</v>
      </c>
      <c r="R89" s="4" t="str">
        <f>IF(C89&lt;9,"",VLOOKUP(A89,技能辅助表!A:O,11,FALSE))</f>
        <v>"1007"</v>
      </c>
      <c r="S89" s="4" t="str">
        <f>IF(C89&lt;9,"",VLOOKUP(A89,技能辅助表!A:O,12,FALSE))</f>
        <v>被动技能：受到攻击时60%几率使目标中毒，每回合造成72%攻击伤害，持续3回合</v>
      </c>
      <c r="T89" s="4" t="str">
        <f>IF(C89&lt;10,"",VLOOKUP(A89,技能辅助表!A:O,13,FALSE))</f>
        <v>毒爆术3</v>
      </c>
      <c r="U89" s="4">
        <f>IF(C89&lt;10,"",VLOOKUP(A89,技能辅助表!A:O,14,FALSE))</f>
        <v>2004</v>
      </c>
      <c r="V89" s="4" t="str">
        <f>IF(C89&lt;10,"",VLOOKUP(A89,技能辅助表!A:O,15,FALSE))</f>
        <v>主动技能：对所有敌人造成72%攻击伤害并中毒，每回合额外造成102%攻击伤害，持续3回合</v>
      </c>
    </row>
    <row r="90" spans="1:22" x14ac:dyDescent="0.3">
      <c r="A90" s="2">
        <v>33026</v>
      </c>
      <c r="B90" s="2" t="s">
        <v>26</v>
      </c>
      <c r="C90" s="4">
        <v>7</v>
      </c>
      <c r="D90" s="4">
        <f>VLOOKUP($C90,计算辅助表!$A:$E,2,FALSE)</f>
        <v>2.4900000000000002</v>
      </c>
      <c r="E90" s="4">
        <f>VLOOKUP($C90,计算辅助表!$A:$E,3,FALSE)</f>
        <v>1</v>
      </c>
      <c r="F90" s="4">
        <f>VLOOKUP($C90,计算辅助表!$A:$E,4,FALSE)</f>
        <v>3.5200000000000005</v>
      </c>
      <c r="G90" s="4">
        <f>VLOOKUP($C90,计算辅助表!$A:$E,5,FALSE)</f>
        <v>1.6</v>
      </c>
      <c r="H90" s="4">
        <f>VLOOKUP(C90,计算辅助表!A:H,8,FALSE)</f>
        <v>160</v>
      </c>
      <c r="I90" s="4" t="str">
        <f>VLOOKUP(C90,计算辅助表!A:F,6,FALSE)</f>
        <v>[{"a":"item","t":"2004","n":2000}]</v>
      </c>
      <c r="J90" s="4" t="str">
        <f>VLOOKUP(C90,计算辅助表!A:G,7,FALSE)</f>
        <v>[{"samezhongzu":1,"star":5,"num":4}]</v>
      </c>
      <c r="K90" s="4" t="str">
        <f>VLOOKUP(A90,技能辅助表!A:O,4,FALSE)</f>
        <v>生命绽放3</v>
      </c>
      <c r="L90" s="4" t="str">
        <f>VLOOKUP(A90,技能辅助表!A:O,5,FALSE)</f>
        <v>"1004"</v>
      </c>
      <c r="M90" s="4" t="str">
        <f>VLOOKUP(A90,技能辅助表!A:O,6,FALSE)</f>
        <v>被动技能：普攻有50%几率使血量最少的友军恢复150%攻击等量生命</v>
      </c>
      <c r="N90" s="4" t="str">
        <f>IF(C90&lt;8,"",VLOOKUP(A90,技能辅助表!A:O,7,FALSE))</f>
        <v/>
      </c>
      <c r="O90" s="4" t="str">
        <f>IF(C90&lt;8,"",VLOOKUP(A90,技能辅助表!A:O,8,FALSE))</f>
        <v/>
      </c>
      <c r="P90" s="4" t="str">
        <f>IF(C90&lt;8,"",VLOOKUP(A90,技能辅助表!A:O,9,FALSE))</f>
        <v/>
      </c>
      <c r="Q90" s="4" t="str">
        <f>IF(C90&lt;9,"",VLOOKUP(A90,技能辅助表!A:O,10,FALSE))</f>
        <v/>
      </c>
      <c r="R90" s="4" t="str">
        <f>IF(C90&lt;9,"",VLOOKUP(A90,技能辅助表!A:O,11,FALSE))</f>
        <v/>
      </c>
      <c r="S90" s="4" t="str">
        <f>IF(C90&lt;9,"",VLOOKUP(A90,技能辅助表!A:O,12,FALSE))</f>
        <v/>
      </c>
      <c r="T90" s="4" t="str">
        <f>IF(C90&lt;10,"",VLOOKUP(A90,技能辅助表!A:O,13,FALSE))</f>
        <v/>
      </c>
      <c r="U90" s="4" t="str">
        <f>IF(C90&lt;10,"",VLOOKUP(A90,技能辅助表!A:O,14,FALSE))</f>
        <v/>
      </c>
      <c r="V90" s="4" t="str">
        <f>IF(C90&lt;10,"",VLOOKUP(A90,技能辅助表!A:O,15,FALSE))</f>
        <v/>
      </c>
    </row>
    <row r="91" spans="1:22" x14ac:dyDescent="0.3">
      <c r="A91" s="2">
        <v>33026</v>
      </c>
      <c r="B91" s="2" t="s">
        <v>26</v>
      </c>
      <c r="C91" s="4">
        <v>8</v>
      </c>
      <c r="D91" s="4">
        <f>VLOOKUP($C91,计算辅助表!$A:$E,2,FALSE)</f>
        <v>2.7800000000000002</v>
      </c>
      <c r="E91" s="4">
        <f>VLOOKUP($C91,计算辅助表!$A:$E,3,FALSE)</f>
        <v>1</v>
      </c>
      <c r="F91" s="4">
        <f>VLOOKUP($C91,计算辅助表!$A:$E,4,FALSE)</f>
        <v>4.84</v>
      </c>
      <c r="G91" s="4">
        <f>VLOOKUP($C91,计算辅助表!$A:$E,5,FALSE)</f>
        <v>1.6</v>
      </c>
      <c r="H91" s="4">
        <f>VLOOKUP(C91,计算辅助表!A:H,8,FALSE)</f>
        <v>180</v>
      </c>
      <c r="I91" s="4" t="str">
        <f>VLOOKUP(C91,计算辅助表!A:F,6,FALSE)</f>
        <v>[{"a":"item","t":"2004","n":3000}]</v>
      </c>
      <c r="J91" s="4" t="str">
        <f>VLOOKUP(C91,计算辅助表!A:G,7,FALSE)</f>
        <v>[{"samezhongzu":1,"star":6,"num":1},{"samezhongzu":1,"star":5,"num":3}]</v>
      </c>
      <c r="K91" s="4" t="str">
        <f>VLOOKUP(A91,技能辅助表!A:O,4,FALSE)</f>
        <v>生命绽放3</v>
      </c>
      <c r="L91" s="4" t="str">
        <f>VLOOKUP(A91,技能辅助表!A:O,5,FALSE)</f>
        <v>"1004"</v>
      </c>
      <c r="M91" s="4" t="str">
        <f>VLOOKUP(A91,技能辅助表!A:O,6,FALSE)</f>
        <v>被动技能：普攻有50%几率使血量最少的友军恢复150%攻击等量生命</v>
      </c>
      <c r="N91" s="4" t="str">
        <f>IF(C91&lt;8,"",VLOOKUP(A91,技能辅助表!A:O,7,FALSE))</f>
        <v>自愈3</v>
      </c>
      <c r="O91" s="4" t="str">
        <f>IF(C91&lt;8,"",VLOOKUP(A91,技能辅助表!A:O,8,FALSE))</f>
        <v>"1005"</v>
      </c>
      <c r="P91" s="4" t="str">
        <f>IF(C91&lt;8,"",VLOOKUP(A91,技能辅助表!A:O,9,FALSE))</f>
        <v>被动技能：受到攻击时100%几率使自己恢复56%攻击等量生命</v>
      </c>
      <c r="Q91" s="4" t="str">
        <f>IF(C91&lt;9,"",VLOOKUP(A91,技能辅助表!A:O,10,FALSE))</f>
        <v/>
      </c>
      <c r="R91" s="4" t="str">
        <f>IF(C91&lt;9,"",VLOOKUP(A91,技能辅助表!A:O,11,FALSE))</f>
        <v/>
      </c>
      <c r="S91" s="4" t="str">
        <f>IF(C91&lt;9,"",VLOOKUP(A91,技能辅助表!A:O,12,FALSE))</f>
        <v/>
      </c>
      <c r="T91" s="4" t="str">
        <f>IF(C91&lt;10,"",VLOOKUP(A91,技能辅助表!A:O,13,FALSE))</f>
        <v/>
      </c>
      <c r="U91" s="4" t="str">
        <f>IF(C91&lt;10,"",VLOOKUP(A91,技能辅助表!A:O,14,FALSE))</f>
        <v/>
      </c>
      <c r="V91" s="4" t="str">
        <f>IF(C91&lt;10,"",VLOOKUP(A91,技能辅助表!A:O,15,FALSE))</f>
        <v/>
      </c>
    </row>
    <row r="92" spans="1:22" x14ac:dyDescent="0.3">
      <c r="A92" s="2">
        <v>33026</v>
      </c>
      <c r="B92" s="2" t="s">
        <v>26</v>
      </c>
      <c r="C92" s="4">
        <v>9</v>
      </c>
      <c r="D92" s="4">
        <f>VLOOKUP($C92,计算辅助表!$A:$E,2,FALSE)</f>
        <v>3.0700000000000003</v>
      </c>
      <c r="E92" s="4">
        <f>VLOOKUP($C92,计算辅助表!$A:$E,3,FALSE)</f>
        <v>1</v>
      </c>
      <c r="F92" s="4">
        <f>VLOOKUP($C92,计算辅助表!$A:$E,4,FALSE)</f>
        <v>6.16</v>
      </c>
      <c r="G92" s="4">
        <f>VLOOKUP($C92,计算辅助表!$A:$E,5,FALSE)</f>
        <v>1.6</v>
      </c>
      <c r="H92" s="4">
        <f>VLOOKUP(C92,计算辅助表!A:H,8,FALSE)</f>
        <v>200</v>
      </c>
      <c r="I92" s="4" t="str">
        <f>VLOOKUP(C92,计算辅助表!A:F,6,FALSE)</f>
        <v>[{"a":"item","t":"2004","n":4000}]</v>
      </c>
      <c r="J92" s="4" t="str">
        <f>VLOOKUP(C92,计算辅助表!A:G,7,FALSE)</f>
        <v>[{"sxhero":1,"num":1},{"samezhongzu":1,"star":6,"num":1},{"samezhongzu":1,"star":5,"num":2}]</v>
      </c>
      <c r="K92" s="4" t="str">
        <f>VLOOKUP(A92,技能辅助表!A:O,4,FALSE)</f>
        <v>生命绽放3</v>
      </c>
      <c r="L92" s="4" t="str">
        <f>VLOOKUP(A92,技能辅助表!A:O,5,FALSE)</f>
        <v>"1004"</v>
      </c>
      <c r="M92" s="4" t="str">
        <f>VLOOKUP(A92,技能辅助表!A:O,6,FALSE)</f>
        <v>被动技能：普攻有50%几率使血量最少的友军恢复150%攻击等量生命</v>
      </c>
      <c r="N92" s="4" t="str">
        <f>IF(C92&lt;8,"",VLOOKUP(A92,技能辅助表!A:O,7,FALSE))</f>
        <v>自愈3</v>
      </c>
      <c r="O92" s="4" t="str">
        <f>IF(C92&lt;8,"",VLOOKUP(A92,技能辅助表!A:O,8,FALSE))</f>
        <v>"1005"</v>
      </c>
      <c r="P92" s="4" t="str">
        <f>IF(C92&lt;8,"",VLOOKUP(A92,技能辅助表!A:O,9,FALSE))</f>
        <v>被动技能：受到攻击时100%几率使自己恢复56%攻击等量生命</v>
      </c>
      <c r="Q92" s="4" t="str">
        <f>IF(C92&lt;9,"",VLOOKUP(A92,技能辅助表!A:O,10,FALSE))</f>
        <v>恶魔之心3</v>
      </c>
      <c r="R92" s="4" t="str">
        <f>IF(C92&lt;9,"",VLOOKUP(A92,技能辅助表!A:O,11,FALSE))</f>
        <v>"1007"</v>
      </c>
      <c r="S92" s="4" t="str">
        <f>IF(C92&lt;9,"",VLOOKUP(A92,技能辅助表!A:O,12,FALSE))</f>
        <v>被动技能：攻击增加25%，生命增加20%</v>
      </c>
      <c r="T92" s="4" t="str">
        <f>IF(C92&lt;10,"",VLOOKUP(A92,技能辅助表!A:O,13,FALSE))</f>
        <v/>
      </c>
      <c r="U92" s="4" t="str">
        <f>IF(C92&lt;10,"",VLOOKUP(A92,技能辅助表!A:O,14,FALSE))</f>
        <v/>
      </c>
      <c r="V92" s="4" t="str">
        <f>IF(C92&lt;10,"",VLOOKUP(A92,技能辅助表!A:O,15,FALSE))</f>
        <v/>
      </c>
    </row>
    <row r="93" spans="1:22" x14ac:dyDescent="0.3">
      <c r="A93" s="2">
        <v>34026</v>
      </c>
      <c r="B93" s="2" t="s">
        <v>27</v>
      </c>
      <c r="C93" s="4">
        <v>7</v>
      </c>
      <c r="D93" s="4">
        <f>VLOOKUP($C93,计算辅助表!$A:$E,2,FALSE)</f>
        <v>2.4900000000000002</v>
      </c>
      <c r="E93" s="4">
        <f>VLOOKUP($C93,计算辅助表!$A:$E,3,FALSE)</f>
        <v>1</v>
      </c>
      <c r="F93" s="4">
        <f>VLOOKUP($C93,计算辅助表!$A:$E,4,FALSE)</f>
        <v>3.5200000000000005</v>
      </c>
      <c r="G93" s="4">
        <f>VLOOKUP($C93,计算辅助表!$A:$E,5,FALSE)</f>
        <v>1.6</v>
      </c>
      <c r="H93" s="4">
        <f>VLOOKUP(C93,计算辅助表!A:H,8,FALSE)</f>
        <v>160</v>
      </c>
      <c r="I93" s="4" t="str">
        <f>VLOOKUP(C93,计算辅助表!A:F,6,FALSE)</f>
        <v>[{"a":"item","t":"2004","n":2000}]</v>
      </c>
      <c r="J93" s="4" t="str">
        <f>VLOOKUP(C93,计算辅助表!A:G,7,FALSE)</f>
        <v>[{"samezhongzu":1,"star":5,"num":4}]</v>
      </c>
      <c r="K93" s="4" t="str">
        <f>VLOOKUP(A93,技能辅助表!A:O,4,FALSE)</f>
        <v>恶魔力量3</v>
      </c>
      <c r="L93" s="4" t="str">
        <f>VLOOKUP(A93,技能辅助表!A:O,5,FALSE)</f>
        <v>"1004"</v>
      </c>
      <c r="M93" s="4" t="str">
        <f>VLOOKUP(A93,技能辅助表!A:O,6,FALSE)</f>
        <v>被动技能：攻击增加35%，暴击增加30%，生命增加20%</v>
      </c>
      <c r="N93" s="4" t="str">
        <f>IF(C93&lt;8,"",VLOOKUP(A93,技能辅助表!A:O,7,FALSE))</f>
        <v/>
      </c>
      <c r="O93" s="4" t="str">
        <f>IF(C93&lt;8,"",VLOOKUP(A93,技能辅助表!A:O,8,FALSE))</f>
        <v/>
      </c>
      <c r="P93" s="4" t="str">
        <f>IF(C93&lt;8,"",VLOOKUP(A93,技能辅助表!A:O,9,FALSE))</f>
        <v/>
      </c>
      <c r="Q93" s="4" t="str">
        <f>IF(C93&lt;9,"",VLOOKUP(A93,技能辅助表!A:O,10,FALSE))</f>
        <v/>
      </c>
      <c r="R93" s="4" t="str">
        <f>IF(C93&lt;9,"",VLOOKUP(A93,技能辅助表!A:O,11,FALSE))</f>
        <v/>
      </c>
      <c r="S93" s="4" t="str">
        <f>IF(C93&lt;9,"",VLOOKUP(A93,技能辅助表!A:O,12,FALSE))</f>
        <v/>
      </c>
      <c r="T93" s="4" t="str">
        <f>IF(C93&lt;10,"",VLOOKUP(A93,技能辅助表!A:O,13,FALSE))</f>
        <v/>
      </c>
      <c r="U93" s="4" t="str">
        <f>IF(C93&lt;10,"",VLOOKUP(A93,技能辅助表!A:O,14,FALSE))</f>
        <v/>
      </c>
      <c r="V93" s="4" t="str">
        <f>IF(C93&lt;10,"",VLOOKUP(A93,技能辅助表!A:O,15,FALSE))</f>
        <v/>
      </c>
    </row>
    <row r="94" spans="1:22" x14ac:dyDescent="0.3">
      <c r="A94" s="2">
        <v>34026</v>
      </c>
      <c r="B94" s="2" t="s">
        <v>27</v>
      </c>
      <c r="C94" s="4">
        <v>8</v>
      </c>
      <c r="D94" s="4">
        <f>VLOOKUP($C94,计算辅助表!$A:$E,2,FALSE)</f>
        <v>2.7800000000000002</v>
      </c>
      <c r="E94" s="4">
        <f>VLOOKUP($C94,计算辅助表!$A:$E,3,FALSE)</f>
        <v>1</v>
      </c>
      <c r="F94" s="4">
        <f>VLOOKUP($C94,计算辅助表!$A:$E,4,FALSE)</f>
        <v>4.84</v>
      </c>
      <c r="G94" s="4">
        <f>VLOOKUP($C94,计算辅助表!$A:$E,5,FALSE)</f>
        <v>1.6</v>
      </c>
      <c r="H94" s="4">
        <f>VLOOKUP(C94,计算辅助表!A:H,8,FALSE)</f>
        <v>180</v>
      </c>
      <c r="I94" s="4" t="str">
        <f>VLOOKUP(C94,计算辅助表!A:F,6,FALSE)</f>
        <v>[{"a":"item","t":"2004","n":3000}]</v>
      </c>
      <c r="J94" s="4" t="str">
        <f>VLOOKUP(C94,计算辅助表!A:G,7,FALSE)</f>
        <v>[{"samezhongzu":1,"star":6,"num":1},{"samezhongzu":1,"star":5,"num":3}]</v>
      </c>
      <c r="K94" s="4" t="str">
        <f>VLOOKUP(A94,技能辅助表!A:O,4,FALSE)</f>
        <v>恶魔力量3</v>
      </c>
      <c r="L94" s="4" t="str">
        <f>VLOOKUP(A94,技能辅助表!A:O,5,FALSE)</f>
        <v>"1004"</v>
      </c>
      <c r="M94" s="4" t="str">
        <f>VLOOKUP(A94,技能辅助表!A:O,6,FALSE)</f>
        <v>被动技能：攻击增加35%，暴击增加30%，生命增加20%</v>
      </c>
      <c r="N94" s="4" t="str">
        <f>IF(C94&lt;8,"",VLOOKUP(A94,技能辅助表!A:O,7,FALSE))</f>
        <v>猛击3</v>
      </c>
      <c r="O94" s="4" t="str">
        <f>IF(C94&lt;8,"",VLOOKUP(A94,技能辅助表!A:O,8,FALSE))</f>
        <v>"1005"</v>
      </c>
      <c r="P94" s="4" t="str">
        <f>IF(C94&lt;8,"",VLOOKUP(A94,技能辅助表!A:O,9,FALSE))</f>
        <v>被动技能：敌方英雄死亡，增加自己30%攻击</v>
      </c>
      <c r="Q94" s="4" t="str">
        <f>IF(C94&lt;9,"",VLOOKUP(A94,技能辅助表!A:O,10,FALSE))</f>
        <v/>
      </c>
      <c r="R94" s="4" t="str">
        <f>IF(C94&lt;9,"",VLOOKUP(A94,技能辅助表!A:O,11,FALSE))</f>
        <v/>
      </c>
      <c r="S94" s="4" t="str">
        <f>IF(C94&lt;9,"",VLOOKUP(A94,技能辅助表!A:O,12,FALSE))</f>
        <v/>
      </c>
      <c r="T94" s="4" t="str">
        <f>IF(C94&lt;10,"",VLOOKUP(A94,技能辅助表!A:O,13,FALSE))</f>
        <v/>
      </c>
      <c r="U94" s="4" t="str">
        <f>IF(C94&lt;10,"",VLOOKUP(A94,技能辅助表!A:O,14,FALSE))</f>
        <v/>
      </c>
      <c r="V94" s="4" t="str">
        <f>IF(C94&lt;10,"",VLOOKUP(A94,技能辅助表!A:O,15,FALSE))</f>
        <v/>
      </c>
    </row>
    <row r="95" spans="1:22" x14ac:dyDescent="0.3">
      <c r="A95" s="2">
        <v>34026</v>
      </c>
      <c r="B95" s="2" t="s">
        <v>27</v>
      </c>
      <c r="C95" s="4">
        <v>9</v>
      </c>
      <c r="D95" s="4">
        <f>VLOOKUP($C95,计算辅助表!$A:$E,2,FALSE)</f>
        <v>3.0700000000000003</v>
      </c>
      <c r="E95" s="4">
        <f>VLOOKUP($C95,计算辅助表!$A:$E,3,FALSE)</f>
        <v>1</v>
      </c>
      <c r="F95" s="4">
        <f>VLOOKUP($C95,计算辅助表!$A:$E,4,FALSE)</f>
        <v>6.16</v>
      </c>
      <c r="G95" s="4">
        <f>VLOOKUP($C95,计算辅助表!$A:$E,5,FALSE)</f>
        <v>1.6</v>
      </c>
      <c r="H95" s="4">
        <f>VLOOKUP(C95,计算辅助表!A:H,8,FALSE)</f>
        <v>200</v>
      </c>
      <c r="I95" s="4" t="str">
        <f>VLOOKUP(C95,计算辅助表!A:F,6,FALSE)</f>
        <v>[{"a":"item","t":"2004","n":4000}]</v>
      </c>
      <c r="J95" s="4" t="str">
        <f>VLOOKUP(C95,计算辅助表!A:G,7,FALSE)</f>
        <v>[{"sxhero":1,"num":1},{"samezhongzu":1,"star":6,"num":1},{"samezhongzu":1,"star":5,"num":2}]</v>
      </c>
      <c r="K95" s="4" t="str">
        <f>VLOOKUP(A95,技能辅助表!A:O,4,FALSE)</f>
        <v>恶魔力量3</v>
      </c>
      <c r="L95" s="4" t="str">
        <f>VLOOKUP(A95,技能辅助表!A:O,5,FALSE)</f>
        <v>"1004"</v>
      </c>
      <c r="M95" s="4" t="str">
        <f>VLOOKUP(A95,技能辅助表!A:O,6,FALSE)</f>
        <v>被动技能：攻击增加35%，暴击增加30%，生命增加20%</v>
      </c>
      <c r="N95" s="4" t="str">
        <f>IF(C95&lt;8,"",VLOOKUP(A95,技能辅助表!A:O,7,FALSE))</f>
        <v>猛击3</v>
      </c>
      <c r="O95" s="4" t="str">
        <f>IF(C95&lt;8,"",VLOOKUP(A95,技能辅助表!A:O,8,FALSE))</f>
        <v>"1005"</v>
      </c>
      <c r="P95" s="4" t="str">
        <f>IF(C95&lt;8,"",VLOOKUP(A95,技能辅助表!A:O,9,FALSE))</f>
        <v>被动技能：敌方英雄死亡，增加自己30%攻击</v>
      </c>
      <c r="Q95" s="4" t="str">
        <f>IF(C95&lt;9,"",VLOOKUP(A95,技能辅助表!A:O,10,FALSE))</f>
        <v>后排打击3</v>
      </c>
      <c r="R95" s="4" t="str">
        <f>IF(C95&lt;9,"",VLOOKUP(A95,技能辅助表!A:O,11,FALSE))</f>
        <v>"1007"</v>
      </c>
      <c r="S95" s="4" t="str">
        <f>IF(C95&lt;9,"",VLOOKUP(A95,技能辅助表!A:O,12,FALSE))</f>
        <v>被动技能：普通攻击变成攻击敌方生命最少的英雄，效果为130%，将所造成伤害的45%转化为自身生命</v>
      </c>
      <c r="T95" s="4" t="str">
        <f>IF(C95&lt;10,"",VLOOKUP(A95,技能辅助表!A:O,13,FALSE))</f>
        <v/>
      </c>
      <c r="U95" s="4" t="str">
        <f>IF(C95&lt;10,"",VLOOKUP(A95,技能辅助表!A:O,14,FALSE))</f>
        <v/>
      </c>
      <c r="V95" s="4" t="str">
        <f>IF(C95&lt;10,"",VLOOKUP(A95,技能辅助表!A:O,15,FALSE))</f>
        <v/>
      </c>
    </row>
    <row r="96" spans="1:22" x14ac:dyDescent="0.3">
      <c r="A96" s="2">
        <v>34026</v>
      </c>
      <c r="B96" s="2" t="s">
        <v>27</v>
      </c>
      <c r="C96" s="4">
        <v>10</v>
      </c>
      <c r="D96" s="4">
        <f>VLOOKUP($C96,计算辅助表!$A:$E,2,FALSE)</f>
        <v>3.5100000000000002</v>
      </c>
      <c r="E96" s="4">
        <f>VLOOKUP($C96,计算辅助表!$A:$E,3,FALSE)</f>
        <v>1</v>
      </c>
      <c r="F96" s="4">
        <f>VLOOKUP($C96,计算辅助表!$A:$E,4,FALSE)</f>
        <v>8.14</v>
      </c>
      <c r="G96" s="4">
        <f>VLOOKUP($C96,计算辅助表!$A:$E,5,FALSE)</f>
        <v>1.6</v>
      </c>
      <c r="H96" s="4">
        <f>VLOOKUP(C96,计算辅助表!A:H,8,FALSE)</f>
        <v>250</v>
      </c>
      <c r="I96" s="4" t="str">
        <f>VLOOKUP(C96,计算辅助表!A:F,6,FALSE)</f>
        <v>[{"a":"item","t":"2004","n":10000}]</v>
      </c>
      <c r="J96" s="4" t="str">
        <f>VLOOKUP(C96,计算辅助表!A:G,7,FALSE)</f>
        <v>[{"sxhero":1,"num":2},{"samezhongzu":1,"star":6,"num":1},{"star":9,"num":1}]</v>
      </c>
      <c r="K96" s="4" t="str">
        <f>VLOOKUP(A96,技能辅助表!A:O,4,FALSE)</f>
        <v>恶魔力量3</v>
      </c>
      <c r="L96" s="4" t="str">
        <f>VLOOKUP(A96,技能辅助表!A:O,5,FALSE)</f>
        <v>"1004"</v>
      </c>
      <c r="M96" s="4" t="str">
        <f>VLOOKUP(A96,技能辅助表!A:O,6,FALSE)</f>
        <v>被动技能：攻击增加35%，暴击增加30%，生命增加20%</v>
      </c>
      <c r="N96" s="4" t="str">
        <f>IF(C96&lt;8,"",VLOOKUP(A96,技能辅助表!A:O,7,FALSE))</f>
        <v>猛击3</v>
      </c>
      <c r="O96" s="4" t="str">
        <f>IF(C96&lt;8,"",VLOOKUP(A96,技能辅助表!A:O,8,FALSE))</f>
        <v>"1005"</v>
      </c>
      <c r="P96" s="4" t="str">
        <f>IF(C96&lt;8,"",VLOOKUP(A96,技能辅助表!A:O,9,FALSE))</f>
        <v>被动技能：敌方英雄死亡，增加自己30%攻击</v>
      </c>
      <c r="Q96" s="4" t="str">
        <f>IF(C96&lt;9,"",VLOOKUP(A96,技能辅助表!A:O,10,FALSE))</f>
        <v>后排打击3</v>
      </c>
      <c r="R96" s="4" t="str">
        <f>IF(C96&lt;9,"",VLOOKUP(A96,技能辅助表!A:O,11,FALSE))</f>
        <v>"1007"</v>
      </c>
      <c r="S96" s="4" t="str">
        <f>IF(C96&lt;9,"",VLOOKUP(A96,技能辅助表!A:O,12,FALSE))</f>
        <v>被动技能：普通攻击变成攻击敌方生命最少的英雄，效果为130%，将所造成伤害的45%转化为自身生命</v>
      </c>
      <c r="T96" s="4" t="str">
        <f>IF(C96&lt;10,"",VLOOKUP(A96,技能辅助表!A:O,13,FALSE))</f>
        <v>噬魔攻击3</v>
      </c>
      <c r="U96" s="4">
        <f>IF(C96&lt;10,"",VLOOKUP(A96,技能辅助表!A:O,14,FALSE))</f>
        <v>2004</v>
      </c>
      <c r="V96" s="4" t="str">
        <f>IF(C96&lt;10,"",VLOOKUP(A96,技能辅助表!A:O,15,FALSE))</f>
        <v>主动技能：对后排随机2名敌人造成190%攻击伤害，将所造成伤害的35%转化为自身生命，并吸取目标30%攻击3回合，增加自己40%的暴击伤害3回合</v>
      </c>
    </row>
    <row r="97" spans="1:22" x14ac:dyDescent="0.3">
      <c r="A97" s="2">
        <v>35036</v>
      </c>
      <c r="B97" s="2" t="s">
        <v>28</v>
      </c>
      <c r="C97" s="4">
        <v>7</v>
      </c>
      <c r="D97" s="4">
        <f>VLOOKUP($C97,计算辅助表!$A:$E,2,FALSE)</f>
        <v>2.4900000000000002</v>
      </c>
      <c r="E97" s="4">
        <f>VLOOKUP($C97,计算辅助表!$A:$E,3,FALSE)</f>
        <v>1</v>
      </c>
      <c r="F97" s="4">
        <f>VLOOKUP($C97,计算辅助表!$A:$E,4,FALSE)</f>
        <v>3.5200000000000005</v>
      </c>
      <c r="G97" s="4">
        <f>VLOOKUP($C97,计算辅助表!$A:$E,5,FALSE)</f>
        <v>1.6</v>
      </c>
      <c r="H97" s="4">
        <f>VLOOKUP(C97,计算辅助表!A:H,8,FALSE)</f>
        <v>160</v>
      </c>
      <c r="I97" s="4" t="str">
        <f>VLOOKUP(C97,计算辅助表!A:F,6,FALSE)</f>
        <v>[{"a":"item","t":"2004","n":2000}]</v>
      </c>
      <c r="J97" s="4" t="str">
        <f>VLOOKUP(C97,计算辅助表!A:G,7,FALSE)</f>
        <v>[{"samezhongzu":1,"star":5,"num":4}]</v>
      </c>
      <c r="K97" s="4" t="str">
        <f>VLOOKUP(A97,技能辅助表!A:O,4,FALSE)</f>
        <v>以暴制暴3</v>
      </c>
      <c r="L97" s="4" t="str">
        <f>VLOOKUP(A97,技能辅助表!A:O,5,FALSE)</f>
        <v>"1004"</v>
      </c>
      <c r="M97" s="4" t="str">
        <f>VLOOKUP(A97,技能辅助表!A:O,6,FALSE)</f>
        <v>被动技能：每次普攻增加自己20%暴击，降低目标20%暴击，持续4回合，并有50%几率增加自己30%暴击伤害，持续2回合</v>
      </c>
      <c r="N97" s="4" t="str">
        <f>IF(C97&lt;8,"",VLOOKUP(A97,技能辅助表!A:O,7,FALSE))</f>
        <v/>
      </c>
      <c r="O97" s="4" t="str">
        <f>IF(C97&lt;8,"",VLOOKUP(A97,技能辅助表!A:O,8,FALSE))</f>
        <v/>
      </c>
      <c r="P97" s="4" t="str">
        <f>IF(C97&lt;8,"",VLOOKUP(A97,技能辅助表!A:O,9,FALSE))</f>
        <v/>
      </c>
      <c r="Q97" s="4" t="str">
        <f>IF(C97&lt;9,"",VLOOKUP(A97,技能辅助表!A:O,10,FALSE))</f>
        <v/>
      </c>
      <c r="R97" s="4" t="str">
        <f>IF(C97&lt;9,"",VLOOKUP(A97,技能辅助表!A:O,11,FALSE))</f>
        <v/>
      </c>
      <c r="S97" s="4" t="str">
        <f>IF(C97&lt;9,"",VLOOKUP(A97,技能辅助表!A:O,12,FALSE))</f>
        <v/>
      </c>
      <c r="T97" s="4" t="str">
        <f>IF(C97&lt;10,"",VLOOKUP(A97,技能辅助表!A:O,13,FALSE))</f>
        <v/>
      </c>
      <c r="U97" s="4" t="str">
        <f>IF(C97&lt;10,"",VLOOKUP(A97,技能辅助表!A:O,14,FALSE))</f>
        <v/>
      </c>
      <c r="V97" s="4" t="str">
        <f>IF(C97&lt;10,"",VLOOKUP(A97,技能辅助表!A:O,15,FALSE))</f>
        <v/>
      </c>
    </row>
    <row r="98" spans="1:22" x14ac:dyDescent="0.3">
      <c r="A98" s="2">
        <v>35036</v>
      </c>
      <c r="B98" s="2" t="s">
        <v>28</v>
      </c>
      <c r="C98" s="4">
        <v>8</v>
      </c>
      <c r="D98" s="4">
        <f>VLOOKUP($C98,计算辅助表!$A:$E,2,FALSE)</f>
        <v>2.7800000000000002</v>
      </c>
      <c r="E98" s="4">
        <f>VLOOKUP($C98,计算辅助表!$A:$E,3,FALSE)</f>
        <v>1</v>
      </c>
      <c r="F98" s="4">
        <f>VLOOKUP($C98,计算辅助表!$A:$E,4,FALSE)</f>
        <v>4.84</v>
      </c>
      <c r="G98" s="4">
        <f>VLOOKUP($C98,计算辅助表!$A:$E,5,FALSE)</f>
        <v>1.6</v>
      </c>
      <c r="H98" s="4">
        <f>VLOOKUP(C98,计算辅助表!A:H,8,FALSE)</f>
        <v>180</v>
      </c>
      <c r="I98" s="4" t="str">
        <f>VLOOKUP(C98,计算辅助表!A:F,6,FALSE)</f>
        <v>[{"a":"item","t":"2004","n":3000}]</v>
      </c>
      <c r="J98" s="4" t="str">
        <f>VLOOKUP(C98,计算辅助表!A:G,7,FALSE)</f>
        <v>[{"samezhongzu":1,"star":6,"num":1},{"samezhongzu":1,"star":5,"num":3}]</v>
      </c>
      <c r="K98" s="4" t="str">
        <f>VLOOKUP(A98,技能辅助表!A:O,4,FALSE)</f>
        <v>以暴制暴3</v>
      </c>
      <c r="L98" s="4" t="str">
        <f>VLOOKUP(A98,技能辅助表!A:O,5,FALSE)</f>
        <v>"1004"</v>
      </c>
      <c r="M98" s="4" t="str">
        <f>VLOOKUP(A98,技能辅助表!A:O,6,FALSE)</f>
        <v>被动技能：每次普攻增加自己20%暴击，降低目标20%暴击，持续4回合，并有50%几率增加自己30%暴击伤害，持续2回合</v>
      </c>
      <c r="N98" s="4" t="str">
        <f>IF(C98&lt;8,"",VLOOKUP(A98,技能辅助表!A:O,7,FALSE))</f>
        <v>刀锋之怒3</v>
      </c>
      <c r="O98" s="4" t="str">
        <f>IF(C98&lt;8,"",VLOOKUP(A98,技能辅助表!A:O,8,FALSE))</f>
        <v>"1005"</v>
      </c>
      <c r="P98" s="4" t="str">
        <f>IF(C98&lt;8,"",VLOOKUP(A98,技能辅助表!A:O,9,FALSE))</f>
        <v>被动技能：攻击增加50%，暴击伤害增加30%，生命增加16%</v>
      </c>
      <c r="Q98" s="4" t="str">
        <f>IF(C98&lt;9,"",VLOOKUP(A98,技能辅助表!A:O,10,FALSE))</f>
        <v/>
      </c>
      <c r="R98" s="4" t="str">
        <f>IF(C98&lt;9,"",VLOOKUP(A98,技能辅助表!A:O,11,FALSE))</f>
        <v/>
      </c>
      <c r="S98" s="4" t="str">
        <f>IF(C98&lt;9,"",VLOOKUP(A98,技能辅助表!A:O,12,FALSE))</f>
        <v/>
      </c>
      <c r="T98" s="4" t="str">
        <f>IF(C98&lt;10,"",VLOOKUP(A98,技能辅助表!A:O,13,FALSE))</f>
        <v/>
      </c>
      <c r="U98" s="4" t="str">
        <f>IF(C98&lt;10,"",VLOOKUP(A98,技能辅助表!A:O,14,FALSE))</f>
        <v/>
      </c>
      <c r="V98" s="4" t="str">
        <f>IF(C98&lt;10,"",VLOOKUP(A98,技能辅助表!A:O,15,FALSE))</f>
        <v/>
      </c>
    </row>
    <row r="99" spans="1:22" x14ac:dyDescent="0.3">
      <c r="A99" s="2">
        <v>35036</v>
      </c>
      <c r="B99" s="2" t="s">
        <v>28</v>
      </c>
      <c r="C99" s="4">
        <v>9</v>
      </c>
      <c r="D99" s="4">
        <f>VLOOKUP($C99,计算辅助表!$A:$E,2,FALSE)</f>
        <v>3.0700000000000003</v>
      </c>
      <c r="E99" s="4">
        <f>VLOOKUP($C99,计算辅助表!$A:$E,3,FALSE)</f>
        <v>1</v>
      </c>
      <c r="F99" s="4">
        <f>VLOOKUP($C99,计算辅助表!$A:$E,4,FALSE)</f>
        <v>6.16</v>
      </c>
      <c r="G99" s="4">
        <f>VLOOKUP($C99,计算辅助表!$A:$E,5,FALSE)</f>
        <v>1.6</v>
      </c>
      <c r="H99" s="4">
        <f>VLOOKUP(C99,计算辅助表!A:H,8,FALSE)</f>
        <v>200</v>
      </c>
      <c r="I99" s="4" t="str">
        <f>VLOOKUP(C99,计算辅助表!A:F,6,FALSE)</f>
        <v>[{"a":"item","t":"2004","n":4000}]</v>
      </c>
      <c r="J99" s="4" t="str">
        <f>VLOOKUP(C99,计算辅助表!A:G,7,FALSE)</f>
        <v>[{"sxhero":1,"num":1},{"samezhongzu":1,"star":6,"num":1},{"samezhongzu":1,"star":5,"num":2}]</v>
      </c>
      <c r="K99" s="4" t="str">
        <f>VLOOKUP(A99,技能辅助表!A:O,4,FALSE)</f>
        <v>以暴制暴3</v>
      </c>
      <c r="L99" s="4" t="str">
        <f>VLOOKUP(A99,技能辅助表!A:O,5,FALSE)</f>
        <v>"1004"</v>
      </c>
      <c r="M99" s="4" t="str">
        <f>VLOOKUP(A99,技能辅助表!A:O,6,FALSE)</f>
        <v>被动技能：每次普攻增加自己20%暴击，降低目标20%暴击，持续4回合，并有50%几率增加自己30%暴击伤害，持续2回合</v>
      </c>
      <c r="N99" s="4" t="str">
        <f>IF(C99&lt;8,"",VLOOKUP(A99,技能辅助表!A:O,7,FALSE))</f>
        <v>刀锋之怒3</v>
      </c>
      <c r="O99" s="4" t="str">
        <f>IF(C99&lt;8,"",VLOOKUP(A99,技能辅助表!A:O,8,FALSE))</f>
        <v>"1005"</v>
      </c>
      <c r="P99" s="4" t="str">
        <f>IF(C99&lt;8,"",VLOOKUP(A99,技能辅助表!A:O,9,FALSE))</f>
        <v>被动技能：攻击增加50%，暴击伤害增加30%，生命增加16%</v>
      </c>
      <c r="Q99" s="4" t="str">
        <f>IF(C99&lt;9,"",VLOOKUP(A99,技能辅助表!A:O,10,FALSE))</f>
        <v>反击3</v>
      </c>
      <c r="R99" s="4" t="str">
        <f>IF(C99&lt;9,"",VLOOKUP(A99,技能辅助表!A:O,11,FALSE))</f>
        <v>"1007"</v>
      </c>
      <c r="S99" s="4" t="str">
        <f>IF(C99&lt;9,"",VLOOKUP(A99,技能辅助表!A:O,12,FALSE))</f>
        <v>被动技能：受到攻击时100%几率发动一次反击造成120%的攻击伤害</v>
      </c>
      <c r="T99" s="4" t="str">
        <f>IF(C99&lt;10,"",VLOOKUP(A99,技能辅助表!A:O,13,FALSE))</f>
        <v/>
      </c>
      <c r="U99" s="4" t="str">
        <f>IF(C99&lt;10,"",VLOOKUP(A99,技能辅助表!A:O,14,FALSE))</f>
        <v/>
      </c>
      <c r="V99" s="4" t="str">
        <f>IF(C99&lt;10,"",VLOOKUP(A99,技能辅助表!A:O,15,FALSE))</f>
        <v/>
      </c>
    </row>
    <row r="100" spans="1:22" x14ac:dyDescent="0.3">
      <c r="A100" s="2">
        <v>35036</v>
      </c>
      <c r="B100" s="2" t="s">
        <v>28</v>
      </c>
      <c r="C100" s="4">
        <v>10</v>
      </c>
      <c r="D100" s="4">
        <f>VLOOKUP($C100,计算辅助表!$A:$E,2,FALSE)</f>
        <v>3.5100000000000002</v>
      </c>
      <c r="E100" s="4">
        <f>VLOOKUP($C100,计算辅助表!$A:$E,3,FALSE)</f>
        <v>1</v>
      </c>
      <c r="F100" s="4">
        <f>VLOOKUP($C100,计算辅助表!$A:$E,4,FALSE)</f>
        <v>8.14</v>
      </c>
      <c r="G100" s="4">
        <f>VLOOKUP($C100,计算辅助表!$A:$E,5,FALSE)</f>
        <v>1.6</v>
      </c>
      <c r="H100" s="4">
        <f>VLOOKUP(C100,计算辅助表!A:H,8,FALSE)</f>
        <v>250</v>
      </c>
      <c r="I100" s="4" t="str">
        <f>VLOOKUP(C100,计算辅助表!A:F,6,FALSE)</f>
        <v>[{"a":"item","t":"2004","n":10000}]</v>
      </c>
      <c r="J100" s="4" t="str">
        <f>VLOOKUP(C100,计算辅助表!A:G,7,FALSE)</f>
        <v>[{"sxhero":1,"num":2},{"samezhongzu":1,"star":6,"num":1},{"star":9,"num":1}]</v>
      </c>
      <c r="K100" s="4" t="str">
        <f>VLOOKUP(A100,技能辅助表!A:O,4,FALSE)</f>
        <v>以暴制暴3</v>
      </c>
      <c r="L100" s="4" t="str">
        <f>VLOOKUP(A100,技能辅助表!A:O,5,FALSE)</f>
        <v>"1004"</v>
      </c>
      <c r="M100" s="4" t="str">
        <f>VLOOKUP(A100,技能辅助表!A:O,6,FALSE)</f>
        <v>被动技能：每次普攻增加自己20%暴击，降低目标20%暴击，持续4回合，并有50%几率增加自己30%暴击伤害，持续2回合</v>
      </c>
      <c r="N100" s="4" t="str">
        <f>IF(C100&lt;8,"",VLOOKUP(A100,技能辅助表!A:O,7,FALSE))</f>
        <v>刀锋之怒3</v>
      </c>
      <c r="O100" s="4" t="str">
        <f>IF(C100&lt;8,"",VLOOKUP(A100,技能辅助表!A:O,8,FALSE))</f>
        <v>"1005"</v>
      </c>
      <c r="P100" s="4" t="str">
        <f>IF(C100&lt;8,"",VLOOKUP(A100,技能辅助表!A:O,9,FALSE))</f>
        <v>被动技能：攻击增加50%，暴击伤害增加30%，生命增加16%</v>
      </c>
      <c r="Q100" s="4" t="str">
        <f>IF(C100&lt;9,"",VLOOKUP(A100,技能辅助表!A:O,10,FALSE))</f>
        <v>反击3</v>
      </c>
      <c r="R100" s="4" t="str">
        <f>IF(C100&lt;9,"",VLOOKUP(A100,技能辅助表!A:O,11,FALSE))</f>
        <v>"1007"</v>
      </c>
      <c r="S100" s="4" t="str">
        <f>IF(C100&lt;9,"",VLOOKUP(A100,技能辅助表!A:O,12,FALSE))</f>
        <v>被动技能：受到攻击时100%几率发动一次反击造成120%的攻击伤害</v>
      </c>
      <c r="T100" s="4" t="str">
        <f>IF(C100&lt;10,"",VLOOKUP(A100,技能辅助表!A:O,13,FALSE))</f>
        <v>暴风之刃3</v>
      </c>
      <c r="U100" s="4">
        <f>IF(C100&lt;10,"",VLOOKUP(A100,技能辅助表!A:O,14,FALSE))</f>
        <v>2004</v>
      </c>
      <c r="V100" s="4" t="str">
        <f>IF(C100&lt;10,"",VLOOKUP(A100,技能辅助表!A:O,15,FALSE))</f>
        <v>主动技能：对所有敌人造成132%攻击伤害并流血，每回合额外造成75%攻击伤害，持续3回合，降低目标25%暴击和30%的暴击伤害3回合</v>
      </c>
    </row>
    <row r="101" spans="1:22" x14ac:dyDescent="0.3">
      <c r="A101" s="2">
        <v>35046</v>
      </c>
      <c r="B101" s="2" t="s">
        <v>29</v>
      </c>
      <c r="C101" s="4">
        <v>7</v>
      </c>
      <c r="D101" s="4">
        <f>VLOOKUP($C101,计算辅助表!$A:$E,2,FALSE)</f>
        <v>2.4900000000000002</v>
      </c>
      <c r="E101" s="4">
        <f>VLOOKUP($C101,计算辅助表!$A:$E,3,FALSE)</f>
        <v>1</v>
      </c>
      <c r="F101" s="4">
        <f>VLOOKUP($C101,计算辅助表!$A:$E,4,FALSE)</f>
        <v>3.5200000000000005</v>
      </c>
      <c r="G101" s="4">
        <f>VLOOKUP($C101,计算辅助表!$A:$E,5,FALSE)</f>
        <v>1.6</v>
      </c>
      <c r="H101" s="4">
        <f>VLOOKUP(C101,计算辅助表!A:H,8,FALSE)</f>
        <v>160</v>
      </c>
      <c r="I101" s="4" t="str">
        <f>VLOOKUP(C101,计算辅助表!A:F,6,FALSE)</f>
        <v>[{"a":"item","t":"2004","n":2000}]</v>
      </c>
      <c r="J101" s="4" t="str">
        <f>VLOOKUP(C101,计算辅助表!A:G,7,FALSE)</f>
        <v>[{"samezhongzu":1,"star":5,"num":4}]</v>
      </c>
      <c r="K101" s="4" t="str">
        <f>VLOOKUP(A101,技能辅助表!A:O,4,FALSE)</f>
        <v>攻击3</v>
      </c>
      <c r="L101" s="4" t="str">
        <f>VLOOKUP(A101,技能辅助表!A:O,5,FALSE)</f>
        <v>"1004"</v>
      </c>
      <c r="M101" s="4" t="str">
        <f>VLOOKUP(A101,技能辅助表!A:O,6,FALSE)</f>
        <v>被动技能：攻击增加35%，生命增加30%</v>
      </c>
      <c r="N101" s="4" t="str">
        <f>IF(C101&lt;8,"",VLOOKUP(A101,技能辅助表!A:O,7,FALSE))</f>
        <v/>
      </c>
      <c r="O101" s="4" t="str">
        <f>IF(C101&lt;8,"",VLOOKUP(A101,技能辅助表!A:O,8,FALSE))</f>
        <v/>
      </c>
      <c r="P101" s="4" t="str">
        <f>IF(C101&lt;8,"",VLOOKUP(A101,技能辅助表!A:O,9,FALSE))</f>
        <v/>
      </c>
      <c r="Q101" s="4" t="str">
        <f>IF(C101&lt;9,"",VLOOKUP(A101,技能辅助表!A:O,10,FALSE))</f>
        <v/>
      </c>
      <c r="R101" s="4" t="str">
        <f>IF(C101&lt;9,"",VLOOKUP(A101,技能辅助表!A:O,11,FALSE))</f>
        <v/>
      </c>
      <c r="S101" s="4" t="str">
        <f>IF(C101&lt;9,"",VLOOKUP(A101,技能辅助表!A:O,12,FALSE))</f>
        <v/>
      </c>
      <c r="T101" s="4" t="str">
        <f>IF(C101&lt;10,"",VLOOKUP(A101,技能辅助表!A:O,13,FALSE))</f>
        <v/>
      </c>
      <c r="U101" s="4" t="str">
        <f>IF(C101&lt;10,"",VLOOKUP(A101,技能辅助表!A:O,14,FALSE))</f>
        <v/>
      </c>
      <c r="V101" s="4" t="str">
        <f>IF(C101&lt;10,"",VLOOKUP(A101,技能辅助表!A:O,15,FALSE))</f>
        <v/>
      </c>
    </row>
    <row r="102" spans="1:22" x14ac:dyDescent="0.3">
      <c r="A102" s="2">
        <v>35046</v>
      </c>
      <c r="B102" s="2" t="s">
        <v>29</v>
      </c>
      <c r="C102" s="4">
        <v>8</v>
      </c>
      <c r="D102" s="4">
        <f>VLOOKUP($C102,计算辅助表!$A:$E,2,FALSE)</f>
        <v>2.7800000000000002</v>
      </c>
      <c r="E102" s="4">
        <f>VLOOKUP($C102,计算辅助表!$A:$E,3,FALSE)</f>
        <v>1</v>
      </c>
      <c r="F102" s="4">
        <f>VLOOKUP($C102,计算辅助表!$A:$E,4,FALSE)</f>
        <v>4.84</v>
      </c>
      <c r="G102" s="4">
        <f>VLOOKUP($C102,计算辅助表!$A:$E,5,FALSE)</f>
        <v>1.6</v>
      </c>
      <c r="H102" s="4">
        <f>VLOOKUP(C102,计算辅助表!A:H,8,FALSE)</f>
        <v>180</v>
      </c>
      <c r="I102" s="4" t="str">
        <f>VLOOKUP(C102,计算辅助表!A:F,6,FALSE)</f>
        <v>[{"a":"item","t":"2004","n":3000}]</v>
      </c>
      <c r="J102" s="4" t="str">
        <f>VLOOKUP(C102,计算辅助表!A:G,7,FALSE)</f>
        <v>[{"samezhongzu":1,"star":6,"num":1},{"samezhongzu":1,"star":5,"num":3}]</v>
      </c>
      <c r="K102" s="4" t="str">
        <f>VLOOKUP(A102,技能辅助表!A:O,4,FALSE)</f>
        <v>攻击3</v>
      </c>
      <c r="L102" s="4" t="str">
        <f>VLOOKUP(A102,技能辅助表!A:O,5,FALSE)</f>
        <v>"1004"</v>
      </c>
      <c r="M102" s="4" t="str">
        <f>VLOOKUP(A102,技能辅助表!A:O,6,FALSE)</f>
        <v>被动技能：攻击增加35%，生命增加30%</v>
      </c>
      <c r="N102" s="4" t="str">
        <f>IF(C102&lt;8,"",VLOOKUP(A102,技能辅助表!A:O,7,FALSE))</f>
        <v>点燃3</v>
      </c>
      <c r="O102" s="4" t="str">
        <f>IF(C102&lt;8,"",VLOOKUP(A102,技能辅助表!A:O,8,FALSE))</f>
        <v>"1005"</v>
      </c>
      <c r="P102" s="4" t="str">
        <f>IF(C102&lt;8,"",VLOOKUP(A102,技能辅助表!A:O,9,FALSE))</f>
        <v>被动技能：普攻有75%几率使目标燃烧，每回合造成110%攻击伤害，持续2回合</v>
      </c>
      <c r="Q102" s="4" t="str">
        <f>IF(C102&lt;9,"",VLOOKUP(A102,技能辅助表!A:O,10,FALSE))</f>
        <v/>
      </c>
      <c r="R102" s="4" t="str">
        <f>IF(C102&lt;9,"",VLOOKUP(A102,技能辅助表!A:O,11,FALSE))</f>
        <v/>
      </c>
      <c r="S102" s="4" t="str">
        <f>IF(C102&lt;9,"",VLOOKUP(A102,技能辅助表!A:O,12,FALSE))</f>
        <v/>
      </c>
      <c r="T102" s="4" t="str">
        <f>IF(C102&lt;10,"",VLOOKUP(A102,技能辅助表!A:O,13,FALSE))</f>
        <v/>
      </c>
      <c r="U102" s="4" t="str">
        <f>IF(C102&lt;10,"",VLOOKUP(A102,技能辅助表!A:O,14,FALSE))</f>
        <v/>
      </c>
      <c r="V102" s="4" t="str">
        <f>IF(C102&lt;10,"",VLOOKUP(A102,技能辅助表!A:O,15,FALSE))</f>
        <v/>
      </c>
    </row>
    <row r="103" spans="1:22" x14ac:dyDescent="0.3">
      <c r="A103" s="2">
        <v>35046</v>
      </c>
      <c r="B103" s="2" t="s">
        <v>29</v>
      </c>
      <c r="C103" s="4">
        <v>9</v>
      </c>
      <c r="D103" s="4">
        <f>VLOOKUP($C103,计算辅助表!$A:$E,2,FALSE)</f>
        <v>3.0700000000000003</v>
      </c>
      <c r="E103" s="4">
        <f>VLOOKUP($C103,计算辅助表!$A:$E,3,FALSE)</f>
        <v>1</v>
      </c>
      <c r="F103" s="4">
        <f>VLOOKUP($C103,计算辅助表!$A:$E,4,FALSE)</f>
        <v>6.16</v>
      </c>
      <c r="G103" s="4">
        <f>VLOOKUP($C103,计算辅助表!$A:$E,5,FALSE)</f>
        <v>1.6</v>
      </c>
      <c r="H103" s="4">
        <f>VLOOKUP(C103,计算辅助表!A:H,8,FALSE)</f>
        <v>200</v>
      </c>
      <c r="I103" s="4" t="str">
        <f>VLOOKUP(C103,计算辅助表!A:F,6,FALSE)</f>
        <v>[{"a":"item","t":"2004","n":4000}]</v>
      </c>
      <c r="J103" s="4" t="str">
        <f>VLOOKUP(C103,计算辅助表!A:G,7,FALSE)</f>
        <v>[{"sxhero":1,"num":1},{"samezhongzu":1,"star":6,"num":1},{"samezhongzu":1,"star":5,"num":2}]</v>
      </c>
      <c r="K103" s="4" t="str">
        <f>VLOOKUP(A103,技能辅助表!A:O,4,FALSE)</f>
        <v>攻击3</v>
      </c>
      <c r="L103" s="4" t="str">
        <f>VLOOKUP(A103,技能辅助表!A:O,5,FALSE)</f>
        <v>"1004"</v>
      </c>
      <c r="M103" s="4" t="str">
        <f>VLOOKUP(A103,技能辅助表!A:O,6,FALSE)</f>
        <v>被动技能：攻击增加35%，生命增加30%</v>
      </c>
      <c r="N103" s="4" t="str">
        <f>IF(C103&lt;8,"",VLOOKUP(A103,技能辅助表!A:O,7,FALSE))</f>
        <v>点燃3</v>
      </c>
      <c r="O103" s="4" t="str">
        <f>IF(C103&lt;8,"",VLOOKUP(A103,技能辅助表!A:O,8,FALSE))</f>
        <v>"1005"</v>
      </c>
      <c r="P103" s="4" t="str">
        <f>IF(C103&lt;8,"",VLOOKUP(A103,技能辅助表!A:O,9,FALSE))</f>
        <v>被动技能：普攻有75%几率使目标燃烧，每回合造成110%攻击伤害，持续2回合</v>
      </c>
      <c r="Q103" s="4" t="str">
        <f>IF(C103&lt;9,"",VLOOKUP(A103,技能辅助表!A:O,10,FALSE))</f>
        <v>火焰皮肤3</v>
      </c>
      <c r="R103" s="4" t="str">
        <f>IF(C103&lt;9,"",VLOOKUP(A103,技能辅助表!A:O,11,FALSE))</f>
        <v>"1007"</v>
      </c>
      <c r="S103" s="4" t="str">
        <f>IF(C103&lt;9,"",VLOOKUP(A103,技能辅助表!A:O,12,FALSE))</f>
        <v>被动技能：受到攻击时90%几率使目标燃烧，每回合造成120%攻击伤害，持续1回合</v>
      </c>
      <c r="T103" s="4" t="str">
        <f>IF(C103&lt;10,"",VLOOKUP(A103,技能辅助表!A:O,13,FALSE))</f>
        <v/>
      </c>
      <c r="U103" s="4" t="str">
        <f>IF(C103&lt;10,"",VLOOKUP(A103,技能辅助表!A:O,14,FALSE))</f>
        <v/>
      </c>
      <c r="V103" s="4" t="str">
        <f>IF(C103&lt;10,"",VLOOKUP(A103,技能辅助表!A:O,15,FALSE))</f>
        <v/>
      </c>
    </row>
    <row r="104" spans="1:22" x14ac:dyDescent="0.3">
      <c r="A104" s="2">
        <v>35046</v>
      </c>
      <c r="B104" s="2" t="s">
        <v>29</v>
      </c>
      <c r="C104" s="4">
        <v>10</v>
      </c>
      <c r="D104" s="4">
        <f>VLOOKUP($C104,计算辅助表!$A:$E,2,FALSE)</f>
        <v>3.5100000000000002</v>
      </c>
      <c r="E104" s="4">
        <f>VLOOKUP($C104,计算辅助表!$A:$E,3,FALSE)</f>
        <v>1</v>
      </c>
      <c r="F104" s="4">
        <f>VLOOKUP($C104,计算辅助表!$A:$E,4,FALSE)</f>
        <v>8.14</v>
      </c>
      <c r="G104" s="4">
        <f>VLOOKUP($C104,计算辅助表!$A:$E,5,FALSE)</f>
        <v>1.6</v>
      </c>
      <c r="H104" s="4">
        <f>VLOOKUP(C104,计算辅助表!A:H,8,FALSE)</f>
        <v>250</v>
      </c>
      <c r="I104" s="4" t="str">
        <f>VLOOKUP(C104,计算辅助表!A:F,6,FALSE)</f>
        <v>[{"a":"item","t":"2004","n":10000}]</v>
      </c>
      <c r="J104" s="4" t="str">
        <f>VLOOKUP(C104,计算辅助表!A:G,7,FALSE)</f>
        <v>[{"sxhero":1,"num":2},{"samezhongzu":1,"star":6,"num":1},{"star":9,"num":1}]</v>
      </c>
      <c r="K104" s="4" t="str">
        <f>VLOOKUP(A104,技能辅助表!A:O,4,FALSE)</f>
        <v>攻击3</v>
      </c>
      <c r="L104" s="4" t="str">
        <f>VLOOKUP(A104,技能辅助表!A:O,5,FALSE)</f>
        <v>"1004"</v>
      </c>
      <c r="M104" s="4" t="str">
        <f>VLOOKUP(A104,技能辅助表!A:O,6,FALSE)</f>
        <v>被动技能：攻击增加35%，生命增加30%</v>
      </c>
      <c r="N104" s="4" t="str">
        <f>IF(C104&lt;8,"",VLOOKUP(A104,技能辅助表!A:O,7,FALSE))</f>
        <v>点燃3</v>
      </c>
      <c r="O104" s="4" t="str">
        <f>IF(C104&lt;8,"",VLOOKUP(A104,技能辅助表!A:O,8,FALSE))</f>
        <v>"1005"</v>
      </c>
      <c r="P104" s="4" t="str">
        <f>IF(C104&lt;8,"",VLOOKUP(A104,技能辅助表!A:O,9,FALSE))</f>
        <v>被动技能：普攻有75%几率使目标燃烧，每回合造成110%攻击伤害，持续2回合</v>
      </c>
      <c r="Q104" s="4" t="str">
        <f>IF(C104&lt;9,"",VLOOKUP(A104,技能辅助表!A:O,10,FALSE))</f>
        <v>火焰皮肤3</v>
      </c>
      <c r="R104" s="4" t="str">
        <f>IF(C104&lt;9,"",VLOOKUP(A104,技能辅助表!A:O,11,FALSE))</f>
        <v>"1007"</v>
      </c>
      <c r="S104" s="4" t="str">
        <f>IF(C104&lt;9,"",VLOOKUP(A104,技能辅助表!A:O,12,FALSE))</f>
        <v>被动技能：受到攻击时90%几率使目标燃烧，每回合造成120%攻击伤害，持续1回合</v>
      </c>
      <c r="T104" s="4" t="str">
        <f>IF(C104&lt;10,"",VLOOKUP(A104,技能辅助表!A:O,13,FALSE))</f>
        <v>火焰之拳3</v>
      </c>
      <c r="U104" s="4">
        <f>IF(C104&lt;10,"",VLOOKUP(A104,技能辅助表!A:O,14,FALSE))</f>
        <v>2004</v>
      </c>
      <c r="V104" s="4" t="str">
        <f>IF(C104&lt;10,"",VLOOKUP(A104,技能辅助表!A:O,15,FALSE))</f>
        <v>主动技能：对随机3名敌人造成182%攻击伤害并燃烧，初次燃烧的伤害为150%，每回合逐渐递减24%攻击伤害，持续3回合</v>
      </c>
    </row>
    <row r="105" spans="1:22" x14ac:dyDescent="0.3">
      <c r="A105" s="2">
        <v>41056</v>
      </c>
      <c r="B105" s="2" t="s">
        <v>30</v>
      </c>
      <c r="C105" s="4">
        <v>7</v>
      </c>
      <c r="D105" s="4">
        <f>VLOOKUP($C105,计算辅助表!$A:$E,2,FALSE)</f>
        <v>2.4900000000000002</v>
      </c>
      <c r="E105" s="4">
        <f>VLOOKUP($C105,计算辅助表!$A:$E,3,FALSE)</f>
        <v>1</v>
      </c>
      <c r="F105" s="4">
        <f>VLOOKUP($C105,计算辅助表!$A:$E,4,FALSE)</f>
        <v>3.5200000000000005</v>
      </c>
      <c r="G105" s="4">
        <f>VLOOKUP($C105,计算辅助表!$A:$E,5,FALSE)</f>
        <v>1.6</v>
      </c>
      <c r="H105" s="4">
        <f>VLOOKUP(C105,计算辅助表!A:H,8,FALSE)</f>
        <v>160</v>
      </c>
      <c r="I105" s="4" t="str">
        <f>VLOOKUP(C105,计算辅助表!A:F,6,FALSE)</f>
        <v>[{"a":"item","t":"2004","n":2000}]</v>
      </c>
      <c r="J105" s="4" t="str">
        <f>VLOOKUP(C105,计算辅助表!A:G,7,FALSE)</f>
        <v>[{"samezhongzu":1,"star":5,"num":4}]</v>
      </c>
      <c r="K105" s="4" t="str">
        <f>VLOOKUP(A105,技能辅助表!A:O,4,FALSE)</f>
        <v>生命3</v>
      </c>
      <c r="L105" s="4" t="str">
        <f>VLOOKUP(A105,技能辅助表!A:O,5,FALSE)</f>
        <v>"1004"</v>
      </c>
      <c r="M105" s="4" t="str">
        <f>VLOOKUP(A105,技能辅助表!A:O,6,FALSE)</f>
        <v>被动技能：生命增加40%，护甲增加45%</v>
      </c>
      <c r="N105" s="4" t="str">
        <f>IF(C105&lt;8,"",VLOOKUP(A105,技能辅助表!A:O,7,FALSE))</f>
        <v/>
      </c>
      <c r="O105" s="4" t="str">
        <f>IF(C105&lt;8,"",VLOOKUP(A105,技能辅助表!A:O,8,FALSE))</f>
        <v/>
      </c>
      <c r="P105" s="4" t="str">
        <f>IF(C105&lt;8,"",VLOOKUP(A105,技能辅助表!A:O,9,FALSE))</f>
        <v/>
      </c>
      <c r="Q105" s="4" t="str">
        <f>IF(C105&lt;9,"",VLOOKUP(A105,技能辅助表!A:O,10,FALSE))</f>
        <v/>
      </c>
      <c r="R105" s="4" t="str">
        <f>IF(C105&lt;9,"",VLOOKUP(A105,技能辅助表!A:O,11,FALSE))</f>
        <v/>
      </c>
      <c r="S105" s="4" t="str">
        <f>IF(C105&lt;9,"",VLOOKUP(A105,技能辅助表!A:O,12,FALSE))</f>
        <v/>
      </c>
      <c r="T105" s="4" t="str">
        <f>IF(C105&lt;10,"",VLOOKUP(A105,技能辅助表!A:O,13,FALSE))</f>
        <v/>
      </c>
      <c r="U105" s="4" t="str">
        <f>IF(C105&lt;10,"",VLOOKUP(A105,技能辅助表!A:O,14,FALSE))</f>
        <v/>
      </c>
      <c r="V105" s="4" t="str">
        <f>IF(C105&lt;10,"",VLOOKUP(A105,技能辅助表!A:O,15,FALSE))</f>
        <v/>
      </c>
    </row>
    <row r="106" spans="1:22" x14ac:dyDescent="0.3">
      <c r="A106" s="2">
        <v>41056</v>
      </c>
      <c r="B106" s="2" t="s">
        <v>30</v>
      </c>
      <c r="C106" s="4">
        <v>8</v>
      </c>
      <c r="D106" s="4">
        <f>VLOOKUP($C106,计算辅助表!$A:$E,2,FALSE)</f>
        <v>2.7800000000000002</v>
      </c>
      <c r="E106" s="4">
        <f>VLOOKUP($C106,计算辅助表!$A:$E,3,FALSE)</f>
        <v>1</v>
      </c>
      <c r="F106" s="4">
        <f>VLOOKUP($C106,计算辅助表!$A:$E,4,FALSE)</f>
        <v>4.84</v>
      </c>
      <c r="G106" s="4">
        <f>VLOOKUP($C106,计算辅助表!$A:$E,5,FALSE)</f>
        <v>1.6</v>
      </c>
      <c r="H106" s="4">
        <f>VLOOKUP(C106,计算辅助表!A:H,8,FALSE)</f>
        <v>180</v>
      </c>
      <c r="I106" s="4" t="str">
        <f>VLOOKUP(C106,计算辅助表!A:F,6,FALSE)</f>
        <v>[{"a":"item","t":"2004","n":3000}]</v>
      </c>
      <c r="J106" s="4" t="str">
        <f>VLOOKUP(C106,计算辅助表!A:G,7,FALSE)</f>
        <v>[{"samezhongzu":1,"star":6,"num":1},{"samezhongzu":1,"star":5,"num":3}]</v>
      </c>
      <c r="K106" s="4" t="str">
        <f>VLOOKUP(A106,技能辅助表!A:O,4,FALSE)</f>
        <v>生命3</v>
      </c>
      <c r="L106" s="4" t="str">
        <f>VLOOKUP(A106,技能辅助表!A:O,5,FALSE)</f>
        <v>"1004"</v>
      </c>
      <c r="M106" s="4" t="str">
        <f>VLOOKUP(A106,技能辅助表!A:O,6,FALSE)</f>
        <v>被动技能：生命增加40%，护甲增加45%</v>
      </c>
      <c r="N106" s="4" t="str">
        <f>IF(C106&lt;8,"",VLOOKUP(A106,技能辅助表!A:O,7,FALSE))</f>
        <v>鼓舞仪式3</v>
      </c>
      <c r="O106" s="4" t="str">
        <f>IF(C106&lt;8,"",VLOOKUP(A106,技能辅助表!A:O,8,FALSE))</f>
        <v>"1005"</v>
      </c>
      <c r="P106" s="4" t="str">
        <f>IF(C106&lt;8,"",VLOOKUP(A106,技能辅助表!A:O,9,FALSE))</f>
        <v>被动技能：我方英雄暴击，使自己恢复90%攻击等量生命</v>
      </c>
      <c r="Q106" s="4" t="str">
        <f>IF(C106&lt;9,"",VLOOKUP(A106,技能辅助表!A:O,10,FALSE))</f>
        <v/>
      </c>
      <c r="R106" s="4" t="str">
        <f>IF(C106&lt;9,"",VLOOKUP(A106,技能辅助表!A:O,11,FALSE))</f>
        <v/>
      </c>
      <c r="S106" s="4" t="str">
        <f>IF(C106&lt;9,"",VLOOKUP(A106,技能辅助表!A:O,12,FALSE))</f>
        <v/>
      </c>
      <c r="T106" s="4" t="str">
        <f>IF(C106&lt;10,"",VLOOKUP(A106,技能辅助表!A:O,13,FALSE))</f>
        <v/>
      </c>
      <c r="U106" s="4" t="str">
        <f>IF(C106&lt;10,"",VLOOKUP(A106,技能辅助表!A:O,14,FALSE))</f>
        <v/>
      </c>
      <c r="V106" s="4" t="str">
        <f>IF(C106&lt;10,"",VLOOKUP(A106,技能辅助表!A:O,15,FALSE))</f>
        <v/>
      </c>
    </row>
    <row r="107" spans="1:22" x14ac:dyDescent="0.3">
      <c r="A107" s="2">
        <v>41056</v>
      </c>
      <c r="B107" s="2" t="s">
        <v>30</v>
      </c>
      <c r="C107" s="4">
        <v>9</v>
      </c>
      <c r="D107" s="4">
        <f>VLOOKUP($C107,计算辅助表!$A:$E,2,FALSE)</f>
        <v>3.0700000000000003</v>
      </c>
      <c r="E107" s="4">
        <f>VLOOKUP($C107,计算辅助表!$A:$E,3,FALSE)</f>
        <v>1</v>
      </c>
      <c r="F107" s="4">
        <f>VLOOKUP($C107,计算辅助表!$A:$E,4,FALSE)</f>
        <v>6.16</v>
      </c>
      <c r="G107" s="4">
        <f>VLOOKUP($C107,计算辅助表!$A:$E,5,FALSE)</f>
        <v>1.6</v>
      </c>
      <c r="H107" s="4">
        <f>VLOOKUP(C107,计算辅助表!A:H,8,FALSE)</f>
        <v>200</v>
      </c>
      <c r="I107" s="4" t="str">
        <f>VLOOKUP(C107,计算辅助表!A:F,6,FALSE)</f>
        <v>[{"a":"item","t":"2004","n":4000}]</v>
      </c>
      <c r="J107" s="4" t="str">
        <f>VLOOKUP(C107,计算辅助表!A:G,7,FALSE)</f>
        <v>[{"sxhero":1,"num":1},{"samezhongzu":1,"star":6,"num":1},{"samezhongzu":1,"star":5,"num":2}]</v>
      </c>
      <c r="K107" s="4" t="str">
        <f>VLOOKUP(A107,技能辅助表!A:O,4,FALSE)</f>
        <v>生命3</v>
      </c>
      <c r="L107" s="4" t="str">
        <f>VLOOKUP(A107,技能辅助表!A:O,5,FALSE)</f>
        <v>"1004"</v>
      </c>
      <c r="M107" s="4" t="str">
        <f>VLOOKUP(A107,技能辅助表!A:O,6,FALSE)</f>
        <v>被动技能：生命增加40%，护甲增加45%</v>
      </c>
      <c r="N107" s="4" t="str">
        <f>IF(C107&lt;8,"",VLOOKUP(A107,技能辅助表!A:O,7,FALSE))</f>
        <v>鼓舞仪式3</v>
      </c>
      <c r="O107" s="4" t="str">
        <f>IF(C107&lt;8,"",VLOOKUP(A107,技能辅助表!A:O,8,FALSE))</f>
        <v>"1005"</v>
      </c>
      <c r="P107" s="4" t="str">
        <f>IF(C107&lt;8,"",VLOOKUP(A107,技能辅助表!A:O,9,FALSE))</f>
        <v>被动技能：我方英雄暴击，使自己恢复90%攻击等量生命</v>
      </c>
      <c r="Q107" s="4" t="str">
        <f>IF(C107&lt;9,"",VLOOKUP(A107,技能辅助表!A:O,10,FALSE))</f>
        <v>热忱3</v>
      </c>
      <c r="R107" s="4" t="str">
        <f>IF(C107&lt;9,"",VLOOKUP(A107,技能辅助表!A:O,11,FALSE))</f>
        <v>"1007"</v>
      </c>
      <c r="S107" s="4" t="str">
        <f>IF(C107&lt;9,"",VLOOKUP(A107,技能辅助表!A:O,12,FALSE))</f>
        <v>被动技能：受到攻击降低目标15%破甲并燃烧，每回合造成50%攻击伤害，持续6回合</v>
      </c>
      <c r="T107" s="4" t="str">
        <f>IF(C107&lt;10,"",VLOOKUP(A107,技能辅助表!A:O,13,FALSE))</f>
        <v/>
      </c>
      <c r="U107" s="4" t="str">
        <f>IF(C107&lt;10,"",VLOOKUP(A107,技能辅助表!A:O,14,FALSE))</f>
        <v/>
      </c>
      <c r="V107" s="4" t="str">
        <f>IF(C107&lt;10,"",VLOOKUP(A107,技能辅助表!A:O,15,FALSE))</f>
        <v/>
      </c>
    </row>
    <row r="108" spans="1:22" x14ac:dyDescent="0.3">
      <c r="A108" s="2">
        <v>41056</v>
      </c>
      <c r="B108" s="2" t="s">
        <v>30</v>
      </c>
      <c r="C108" s="4">
        <v>10</v>
      </c>
      <c r="D108" s="4">
        <f>VLOOKUP($C108,计算辅助表!$A:$E,2,FALSE)</f>
        <v>3.5100000000000002</v>
      </c>
      <c r="E108" s="4">
        <f>VLOOKUP($C108,计算辅助表!$A:$E,3,FALSE)</f>
        <v>1</v>
      </c>
      <c r="F108" s="4">
        <f>VLOOKUP($C108,计算辅助表!$A:$E,4,FALSE)</f>
        <v>8.14</v>
      </c>
      <c r="G108" s="4">
        <f>VLOOKUP($C108,计算辅助表!$A:$E,5,FALSE)</f>
        <v>1.6</v>
      </c>
      <c r="H108" s="4">
        <f>VLOOKUP(C108,计算辅助表!A:H,8,FALSE)</f>
        <v>250</v>
      </c>
      <c r="I108" s="4" t="str">
        <f>VLOOKUP(C108,计算辅助表!A:F,6,FALSE)</f>
        <v>[{"a":"item","t":"2004","n":10000}]</v>
      </c>
      <c r="J108" s="4" t="str">
        <f>VLOOKUP(C108,计算辅助表!A:G,7,FALSE)</f>
        <v>[{"sxhero":1,"num":2},{"samezhongzu":1,"star":6,"num":1},{"star":9,"num":1}]</v>
      </c>
      <c r="K108" s="4" t="str">
        <f>VLOOKUP(A108,技能辅助表!A:O,4,FALSE)</f>
        <v>生命3</v>
      </c>
      <c r="L108" s="4" t="str">
        <f>VLOOKUP(A108,技能辅助表!A:O,5,FALSE)</f>
        <v>"1004"</v>
      </c>
      <c r="M108" s="4" t="str">
        <f>VLOOKUP(A108,技能辅助表!A:O,6,FALSE)</f>
        <v>被动技能：生命增加40%，护甲增加45%</v>
      </c>
      <c r="N108" s="4" t="str">
        <f>IF(C108&lt;8,"",VLOOKUP(A108,技能辅助表!A:O,7,FALSE))</f>
        <v>鼓舞仪式3</v>
      </c>
      <c r="O108" s="4" t="str">
        <f>IF(C108&lt;8,"",VLOOKUP(A108,技能辅助表!A:O,8,FALSE))</f>
        <v>"1005"</v>
      </c>
      <c r="P108" s="4" t="str">
        <f>IF(C108&lt;8,"",VLOOKUP(A108,技能辅助表!A:O,9,FALSE))</f>
        <v>被动技能：我方英雄暴击，使自己恢复90%攻击等量生命</v>
      </c>
      <c r="Q108" s="4" t="str">
        <f>IF(C108&lt;9,"",VLOOKUP(A108,技能辅助表!A:O,10,FALSE))</f>
        <v>热忱3</v>
      </c>
      <c r="R108" s="4" t="str">
        <f>IF(C108&lt;9,"",VLOOKUP(A108,技能辅助表!A:O,11,FALSE))</f>
        <v>"1007"</v>
      </c>
      <c r="S108" s="4" t="str">
        <f>IF(C108&lt;9,"",VLOOKUP(A108,技能辅助表!A:O,12,FALSE))</f>
        <v>被动技能：受到攻击降低目标15%破甲并燃烧，每回合造成50%攻击伤害，持续6回合</v>
      </c>
      <c r="T108" s="4" t="str">
        <f>IF(C108&lt;10,"",VLOOKUP(A108,技能辅助表!A:O,13,FALSE))</f>
        <v>火焰之剑3</v>
      </c>
      <c r="U108" s="4">
        <f>IF(C108&lt;10,"",VLOOKUP(A108,技能辅助表!A:O,14,FALSE))</f>
        <v>2004</v>
      </c>
      <c r="V108" s="4" t="str">
        <f>IF(C108&lt;10,"",VLOOKUP(A108,技能辅助表!A:O,15,FALSE))</f>
        <v>主动技能：对所有敌人造成117%攻击伤害并燃烧，每回合额外造成50%攻击伤害，持续3回合，增加自己20%攻击和20%暴击，持续3回合</v>
      </c>
    </row>
    <row r="109" spans="1:22" x14ac:dyDescent="0.3">
      <c r="A109" s="2">
        <v>41066</v>
      </c>
      <c r="B109" s="2" t="s">
        <v>31</v>
      </c>
      <c r="C109" s="4">
        <v>7</v>
      </c>
      <c r="D109" s="4">
        <f>VLOOKUP($C109,计算辅助表!$A:$E,2,FALSE)</f>
        <v>2.4900000000000002</v>
      </c>
      <c r="E109" s="4">
        <f>VLOOKUP($C109,计算辅助表!$A:$E,3,FALSE)</f>
        <v>1</v>
      </c>
      <c r="F109" s="4">
        <f>VLOOKUP($C109,计算辅助表!$A:$E,4,FALSE)</f>
        <v>3.5200000000000005</v>
      </c>
      <c r="G109" s="4">
        <f>VLOOKUP($C109,计算辅助表!$A:$E,5,FALSE)</f>
        <v>1.6</v>
      </c>
      <c r="H109" s="4">
        <f>VLOOKUP(C109,计算辅助表!A:H,8,FALSE)</f>
        <v>160</v>
      </c>
      <c r="I109" s="4" t="str">
        <f>VLOOKUP(C109,计算辅助表!A:F,6,FALSE)</f>
        <v>[{"a":"item","t":"2004","n":2000}]</v>
      </c>
      <c r="J109" s="4" t="str">
        <f>VLOOKUP(C109,计算辅助表!A:G,7,FALSE)</f>
        <v>[{"samezhongzu":1,"star":5,"num":4}]</v>
      </c>
      <c r="K109" s="4" t="str">
        <f>VLOOKUP(A109,技能辅助表!A:O,4,FALSE)</f>
        <v>恐惧之念3</v>
      </c>
      <c r="L109" s="4" t="str">
        <f>VLOOKUP(A109,技能辅助表!A:O,5,FALSE)</f>
        <v>"1004"</v>
      </c>
      <c r="M109" s="4" t="str">
        <f>VLOOKUP(A109,技能辅助表!A:O,6,FALSE)</f>
        <v>被动技能：受到攻击时降低目标15%攻击，24%暴击，持续2回合</v>
      </c>
      <c r="N109" s="4" t="str">
        <f>IF(C109&lt;8,"",VLOOKUP(A109,技能辅助表!A:O,7,FALSE))</f>
        <v/>
      </c>
      <c r="O109" s="4" t="str">
        <f>IF(C109&lt;8,"",VLOOKUP(A109,技能辅助表!A:O,8,FALSE))</f>
        <v/>
      </c>
      <c r="P109" s="4" t="str">
        <f>IF(C109&lt;8,"",VLOOKUP(A109,技能辅助表!A:O,9,FALSE))</f>
        <v/>
      </c>
      <c r="Q109" s="4" t="str">
        <f>IF(C109&lt;9,"",VLOOKUP(A109,技能辅助表!A:O,10,FALSE))</f>
        <v/>
      </c>
      <c r="R109" s="4" t="str">
        <f>IF(C109&lt;9,"",VLOOKUP(A109,技能辅助表!A:O,11,FALSE))</f>
        <v/>
      </c>
      <c r="S109" s="4" t="str">
        <f>IF(C109&lt;9,"",VLOOKUP(A109,技能辅助表!A:O,12,FALSE))</f>
        <v/>
      </c>
      <c r="T109" s="4" t="str">
        <f>IF(C109&lt;10,"",VLOOKUP(A109,技能辅助表!A:O,13,FALSE))</f>
        <v/>
      </c>
      <c r="U109" s="4" t="str">
        <f>IF(C109&lt;10,"",VLOOKUP(A109,技能辅助表!A:O,14,FALSE))</f>
        <v/>
      </c>
      <c r="V109" s="4" t="str">
        <f>IF(C109&lt;10,"",VLOOKUP(A109,技能辅助表!A:O,15,FALSE))</f>
        <v/>
      </c>
    </row>
    <row r="110" spans="1:22" x14ac:dyDescent="0.3">
      <c r="A110" s="2">
        <v>41066</v>
      </c>
      <c r="B110" s="2" t="s">
        <v>31</v>
      </c>
      <c r="C110" s="4">
        <v>8</v>
      </c>
      <c r="D110" s="4">
        <f>VLOOKUP($C110,计算辅助表!$A:$E,2,FALSE)</f>
        <v>2.7800000000000002</v>
      </c>
      <c r="E110" s="4">
        <f>VLOOKUP($C110,计算辅助表!$A:$E,3,FALSE)</f>
        <v>1</v>
      </c>
      <c r="F110" s="4">
        <f>VLOOKUP($C110,计算辅助表!$A:$E,4,FALSE)</f>
        <v>4.84</v>
      </c>
      <c r="G110" s="4">
        <f>VLOOKUP($C110,计算辅助表!$A:$E,5,FALSE)</f>
        <v>1.6</v>
      </c>
      <c r="H110" s="4">
        <f>VLOOKUP(C110,计算辅助表!A:H,8,FALSE)</f>
        <v>180</v>
      </c>
      <c r="I110" s="4" t="str">
        <f>VLOOKUP(C110,计算辅助表!A:F,6,FALSE)</f>
        <v>[{"a":"item","t":"2004","n":3000}]</v>
      </c>
      <c r="J110" s="4" t="str">
        <f>VLOOKUP(C110,计算辅助表!A:G,7,FALSE)</f>
        <v>[{"samezhongzu":1,"star":6,"num":1},{"samezhongzu":1,"star":5,"num":3}]</v>
      </c>
      <c r="K110" s="4" t="str">
        <f>VLOOKUP(A110,技能辅助表!A:O,4,FALSE)</f>
        <v>恐惧之念3</v>
      </c>
      <c r="L110" s="4" t="str">
        <f>VLOOKUP(A110,技能辅助表!A:O,5,FALSE)</f>
        <v>"1004"</v>
      </c>
      <c r="M110" s="4" t="str">
        <f>VLOOKUP(A110,技能辅助表!A:O,6,FALSE)</f>
        <v>被动技能：受到攻击时降低目标15%攻击，24%暴击，持续2回合</v>
      </c>
      <c r="N110" s="4" t="str">
        <f>IF(C110&lt;8,"",VLOOKUP(A110,技能辅助表!A:O,7,FALSE))</f>
        <v>自然坚韧3</v>
      </c>
      <c r="O110" s="4" t="str">
        <f>IF(C110&lt;8,"",VLOOKUP(A110,技能辅助表!A:O,8,FALSE))</f>
        <v>"1005"</v>
      </c>
      <c r="P110" s="4" t="str">
        <f>IF(C110&lt;8,"",VLOOKUP(A110,技能辅助表!A:O,9,FALSE))</f>
        <v>被动技能：生命增加44%，伤减率增加26%</v>
      </c>
      <c r="Q110" s="4" t="str">
        <f>IF(C110&lt;9,"",VLOOKUP(A110,技能辅助表!A:O,10,FALSE))</f>
        <v/>
      </c>
      <c r="R110" s="4" t="str">
        <f>IF(C110&lt;9,"",VLOOKUP(A110,技能辅助表!A:O,11,FALSE))</f>
        <v/>
      </c>
      <c r="S110" s="4" t="str">
        <f>IF(C110&lt;9,"",VLOOKUP(A110,技能辅助表!A:O,12,FALSE))</f>
        <v/>
      </c>
      <c r="T110" s="4" t="str">
        <f>IF(C110&lt;10,"",VLOOKUP(A110,技能辅助表!A:O,13,FALSE))</f>
        <v/>
      </c>
      <c r="U110" s="4" t="str">
        <f>IF(C110&lt;10,"",VLOOKUP(A110,技能辅助表!A:O,14,FALSE))</f>
        <v/>
      </c>
      <c r="V110" s="4" t="str">
        <f>IF(C110&lt;10,"",VLOOKUP(A110,技能辅助表!A:O,15,FALSE))</f>
        <v/>
      </c>
    </row>
    <row r="111" spans="1:22" x14ac:dyDescent="0.3">
      <c r="A111" s="2">
        <v>41066</v>
      </c>
      <c r="B111" s="2" t="s">
        <v>31</v>
      </c>
      <c r="C111" s="4">
        <v>9</v>
      </c>
      <c r="D111" s="4">
        <f>VLOOKUP($C111,计算辅助表!$A:$E,2,FALSE)</f>
        <v>3.0700000000000003</v>
      </c>
      <c r="E111" s="4">
        <f>VLOOKUP($C111,计算辅助表!$A:$E,3,FALSE)</f>
        <v>1</v>
      </c>
      <c r="F111" s="4">
        <f>VLOOKUP($C111,计算辅助表!$A:$E,4,FALSE)</f>
        <v>6.16</v>
      </c>
      <c r="G111" s="4">
        <f>VLOOKUP($C111,计算辅助表!$A:$E,5,FALSE)</f>
        <v>1.6</v>
      </c>
      <c r="H111" s="4">
        <f>VLOOKUP(C111,计算辅助表!A:H,8,FALSE)</f>
        <v>200</v>
      </c>
      <c r="I111" s="4" t="str">
        <f>VLOOKUP(C111,计算辅助表!A:F,6,FALSE)</f>
        <v>[{"a":"item","t":"2004","n":4000}]</v>
      </c>
      <c r="J111" s="4" t="str">
        <f>VLOOKUP(C111,计算辅助表!A:G,7,FALSE)</f>
        <v>[{"sxhero":1,"num":1},{"samezhongzu":1,"star":6,"num":1},{"samezhongzu":1,"star":5,"num":2}]</v>
      </c>
      <c r="K111" s="4" t="str">
        <f>VLOOKUP(A111,技能辅助表!A:O,4,FALSE)</f>
        <v>恐惧之念3</v>
      </c>
      <c r="L111" s="4" t="str">
        <f>VLOOKUP(A111,技能辅助表!A:O,5,FALSE)</f>
        <v>"1004"</v>
      </c>
      <c r="M111" s="4" t="str">
        <f>VLOOKUP(A111,技能辅助表!A:O,6,FALSE)</f>
        <v>被动技能：受到攻击时降低目标15%攻击，24%暴击，持续2回合</v>
      </c>
      <c r="N111" s="4" t="str">
        <f>IF(C111&lt;8,"",VLOOKUP(A111,技能辅助表!A:O,7,FALSE))</f>
        <v>自然坚韧3</v>
      </c>
      <c r="O111" s="4" t="str">
        <f>IF(C111&lt;8,"",VLOOKUP(A111,技能辅助表!A:O,8,FALSE))</f>
        <v>"1005"</v>
      </c>
      <c r="P111" s="4" t="str">
        <f>IF(C111&lt;8,"",VLOOKUP(A111,技能辅助表!A:O,9,FALSE))</f>
        <v>被动技能：生命增加44%，伤减率增加26%</v>
      </c>
      <c r="Q111" s="4" t="str">
        <f>IF(C111&lt;9,"",VLOOKUP(A111,技能辅助表!A:O,10,FALSE))</f>
        <v>反击3</v>
      </c>
      <c r="R111" s="4" t="str">
        <f>IF(C111&lt;9,"",VLOOKUP(A111,技能辅助表!A:O,11,FALSE))</f>
        <v>"1007"</v>
      </c>
      <c r="S111" s="4" t="str">
        <f>IF(C111&lt;9,"",VLOOKUP(A111,技能辅助表!A:O,12,FALSE))</f>
        <v>被动技能：受到攻击时100%几率发动一次反击，造成200%的攻击伤害</v>
      </c>
      <c r="T111" s="4" t="str">
        <f>IF(C111&lt;10,"",VLOOKUP(A111,技能辅助表!A:O,13,FALSE))</f>
        <v/>
      </c>
      <c r="U111" s="4" t="str">
        <f>IF(C111&lt;10,"",VLOOKUP(A111,技能辅助表!A:O,14,FALSE))</f>
        <v/>
      </c>
      <c r="V111" s="4" t="str">
        <f>IF(C111&lt;10,"",VLOOKUP(A111,技能辅助表!A:O,15,FALSE))</f>
        <v/>
      </c>
    </row>
    <row r="112" spans="1:22" x14ac:dyDescent="0.3">
      <c r="A112" s="2">
        <v>41066</v>
      </c>
      <c r="B112" s="2" t="s">
        <v>31</v>
      </c>
      <c r="C112" s="4">
        <v>10</v>
      </c>
      <c r="D112" s="4">
        <f>VLOOKUP($C112,计算辅助表!$A:$E,2,FALSE)</f>
        <v>3.5100000000000002</v>
      </c>
      <c r="E112" s="4">
        <f>VLOOKUP($C112,计算辅助表!$A:$E,3,FALSE)</f>
        <v>1</v>
      </c>
      <c r="F112" s="4">
        <f>VLOOKUP($C112,计算辅助表!$A:$E,4,FALSE)</f>
        <v>8.14</v>
      </c>
      <c r="G112" s="4">
        <f>VLOOKUP($C112,计算辅助表!$A:$E,5,FALSE)</f>
        <v>1.6</v>
      </c>
      <c r="H112" s="4">
        <f>VLOOKUP(C112,计算辅助表!A:H,8,FALSE)</f>
        <v>250</v>
      </c>
      <c r="I112" s="4" t="str">
        <f>VLOOKUP(C112,计算辅助表!A:F,6,FALSE)</f>
        <v>[{"a":"item","t":"2004","n":10000}]</v>
      </c>
      <c r="J112" s="4" t="str">
        <f>VLOOKUP(C112,计算辅助表!A:G,7,FALSE)</f>
        <v>[{"sxhero":1,"num":2},{"samezhongzu":1,"star":6,"num":1},{"star":9,"num":1}]</v>
      </c>
      <c r="K112" s="4" t="str">
        <f>VLOOKUP(A112,技能辅助表!A:O,4,FALSE)</f>
        <v>恐惧之念3</v>
      </c>
      <c r="L112" s="4" t="str">
        <f>VLOOKUP(A112,技能辅助表!A:O,5,FALSE)</f>
        <v>"1004"</v>
      </c>
      <c r="M112" s="4" t="str">
        <f>VLOOKUP(A112,技能辅助表!A:O,6,FALSE)</f>
        <v>被动技能：受到攻击时降低目标15%攻击，24%暴击，持续2回合</v>
      </c>
      <c r="N112" s="4" t="str">
        <f>IF(C112&lt;8,"",VLOOKUP(A112,技能辅助表!A:O,7,FALSE))</f>
        <v>自然坚韧3</v>
      </c>
      <c r="O112" s="4" t="str">
        <f>IF(C112&lt;8,"",VLOOKUP(A112,技能辅助表!A:O,8,FALSE))</f>
        <v>"1005"</v>
      </c>
      <c r="P112" s="4" t="str">
        <f>IF(C112&lt;8,"",VLOOKUP(A112,技能辅助表!A:O,9,FALSE))</f>
        <v>被动技能：生命增加44%，伤减率增加26%</v>
      </c>
      <c r="Q112" s="4" t="str">
        <f>IF(C112&lt;9,"",VLOOKUP(A112,技能辅助表!A:O,10,FALSE))</f>
        <v>反击3</v>
      </c>
      <c r="R112" s="4" t="str">
        <f>IF(C112&lt;9,"",VLOOKUP(A112,技能辅助表!A:O,11,FALSE))</f>
        <v>"1007"</v>
      </c>
      <c r="S112" s="4" t="str">
        <f>IF(C112&lt;9,"",VLOOKUP(A112,技能辅助表!A:O,12,FALSE))</f>
        <v>被动技能：受到攻击时100%几率发动一次反击，造成200%的攻击伤害</v>
      </c>
      <c r="T112" s="4" t="str">
        <f>IF(C112&lt;10,"",VLOOKUP(A112,技能辅助表!A:O,13,FALSE))</f>
        <v>暗影爆炸3</v>
      </c>
      <c r="U112" s="4">
        <f>IF(C112&lt;10,"",VLOOKUP(A112,技能辅助表!A:O,14,FALSE))</f>
        <v>2004</v>
      </c>
      <c r="V112" s="4" t="str">
        <f>IF(C112&lt;10,"",VLOOKUP(A112,技能辅助表!A:O,15,FALSE))</f>
        <v>主动技能：对前排敌人造成185%攻击伤害并吸取目标35%护甲2回合，持续恢复自己160%攻击等量生命6回合</v>
      </c>
    </row>
    <row r="113" spans="1:22" x14ac:dyDescent="0.3">
      <c r="A113" s="2">
        <v>42016</v>
      </c>
      <c r="B113" s="2" t="s">
        <v>32</v>
      </c>
      <c r="C113" s="4">
        <v>7</v>
      </c>
      <c r="D113" s="4">
        <f>VLOOKUP($C113,计算辅助表!$A:$E,2,FALSE)</f>
        <v>2.4900000000000002</v>
      </c>
      <c r="E113" s="4">
        <f>VLOOKUP($C113,计算辅助表!$A:$E,3,FALSE)</f>
        <v>1</v>
      </c>
      <c r="F113" s="4">
        <f>VLOOKUP($C113,计算辅助表!$A:$E,4,FALSE)</f>
        <v>3.5200000000000005</v>
      </c>
      <c r="G113" s="4">
        <f>VLOOKUP($C113,计算辅助表!$A:$E,5,FALSE)</f>
        <v>1.6</v>
      </c>
      <c r="H113" s="4">
        <f>VLOOKUP(C113,计算辅助表!A:H,8,FALSE)</f>
        <v>160</v>
      </c>
      <c r="I113" s="4" t="str">
        <f>VLOOKUP(C113,计算辅助表!A:F,6,FALSE)</f>
        <v>[{"a":"item","t":"2004","n":2000}]</v>
      </c>
      <c r="J113" s="4" t="str">
        <f>VLOOKUP(C113,计算辅助表!A:G,7,FALSE)</f>
        <v>[{"samezhongzu":1,"star":5,"num":4}]</v>
      </c>
      <c r="K113" s="4" t="str">
        <f>VLOOKUP(A113,技能辅助表!A:O,4,FALSE)</f>
        <v>残废打击3</v>
      </c>
      <c r="L113" s="4" t="str">
        <f>VLOOKUP(A113,技能辅助表!A:O,5,FALSE)</f>
        <v>"1004"</v>
      </c>
      <c r="M113" s="4" t="str">
        <f>VLOOKUP(A113,技能辅助表!A:O,6,FALSE)</f>
        <v>被动技能：普攻攻击变为对随机2名敌人造成110%攻击伤害，并有15%概率眩晕目标2回合</v>
      </c>
      <c r="N113" s="4" t="str">
        <f>IF(C113&lt;8,"",VLOOKUP(A113,技能辅助表!A:O,7,FALSE))</f>
        <v/>
      </c>
      <c r="O113" s="4" t="str">
        <f>IF(C113&lt;8,"",VLOOKUP(A113,技能辅助表!A:O,8,FALSE))</f>
        <v/>
      </c>
      <c r="P113" s="4" t="str">
        <f>IF(C113&lt;8,"",VLOOKUP(A113,技能辅助表!A:O,9,FALSE))</f>
        <v/>
      </c>
      <c r="Q113" s="4" t="str">
        <f>IF(C113&lt;9,"",VLOOKUP(A113,技能辅助表!A:O,10,FALSE))</f>
        <v/>
      </c>
      <c r="R113" s="4" t="str">
        <f>IF(C113&lt;9,"",VLOOKUP(A113,技能辅助表!A:O,11,FALSE))</f>
        <v/>
      </c>
      <c r="S113" s="4" t="str">
        <f>IF(C113&lt;9,"",VLOOKUP(A113,技能辅助表!A:O,12,FALSE))</f>
        <v/>
      </c>
      <c r="T113" s="4" t="str">
        <f>IF(C113&lt;10,"",VLOOKUP(A113,技能辅助表!A:O,13,FALSE))</f>
        <v/>
      </c>
      <c r="U113" s="4" t="str">
        <f>IF(C113&lt;10,"",VLOOKUP(A113,技能辅助表!A:O,14,FALSE))</f>
        <v/>
      </c>
      <c r="V113" s="4" t="str">
        <f>IF(C113&lt;10,"",VLOOKUP(A113,技能辅助表!A:O,15,FALSE))</f>
        <v/>
      </c>
    </row>
    <row r="114" spans="1:22" x14ac:dyDescent="0.3">
      <c r="A114" s="2">
        <v>42016</v>
      </c>
      <c r="B114" s="2" t="s">
        <v>32</v>
      </c>
      <c r="C114" s="4">
        <v>8</v>
      </c>
      <c r="D114" s="4">
        <f>VLOOKUP($C114,计算辅助表!$A:$E,2,FALSE)</f>
        <v>2.7800000000000002</v>
      </c>
      <c r="E114" s="4">
        <f>VLOOKUP($C114,计算辅助表!$A:$E,3,FALSE)</f>
        <v>1</v>
      </c>
      <c r="F114" s="4">
        <f>VLOOKUP($C114,计算辅助表!$A:$E,4,FALSE)</f>
        <v>4.84</v>
      </c>
      <c r="G114" s="4">
        <f>VLOOKUP($C114,计算辅助表!$A:$E,5,FALSE)</f>
        <v>1.6</v>
      </c>
      <c r="H114" s="4">
        <f>VLOOKUP(C114,计算辅助表!A:H,8,FALSE)</f>
        <v>180</v>
      </c>
      <c r="I114" s="4" t="str">
        <f>VLOOKUP(C114,计算辅助表!A:F,6,FALSE)</f>
        <v>[{"a":"item","t":"2004","n":3000}]</v>
      </c>
      <c r="J114" s="4" t="str">
        <f>VLOOKUP(C114,计算辅助表!A:G,7,FALSE)</f>
        <v>[{"samezhongzu":1,"star":6,"num":1},{"samezhongzu":1,"star":5,"num":3}]</v>
      </c>
      <c r="K114" s="4" t="str">
        <f>VLOOKUP(A114,技能辅助表!A:O,4,FALSE)</f>
        <v>残废打击3</v>
      </c>
      <c r="L114" s="4" t="str">
        <f>VLOOKUP(A114,技能辅助表!A:O,5,FALSE)</f>
        <v>"1004"</v>
      </c>
      <c r="M114" s="4" t="str">
        <f>VLOOKUP(A114,技能辅助表!A:O,6,FALSE)</f>
        <v>被动技能：普攻攻击变为对随机2名敌人造成110%攻击伤害，并有15%概率眩晕目标2回合</v>
      </c>
      <c r="N114" s="4" t="str">
        <f>IF(C114&lt;8,"",VLOOKUP(A114,技能辅助表!A:O,7,FALSE))</f>
        <v>森林之歌3</v>
      </c>
      <c r="O114" s="4" t="str">
        <f>IF(C114&lt;8,"",VLOOKUP(A114,技能辅助表!A:O,8,FALSE))</f>
        <v>"1005"</v>
      </c>
      <c r="P114" s="4" t="str">
        <f>IF(C114&lt;8,"",VLOOKUP(A114,技能辅助表!A:O,9,FALSE))</f>
        <v>被动技能：暴击增加30%，攻击增加45%，生命增加20%</v>
      </c>
      <c r="Q114" s="4" t="str">
        <f>IF(C114&lt;9,"",VLOOKUP(A114,技能辅助表!A:O,10,FALSE))</f>
        <v/>
      </c>
      <c r="R114" s="4" t="str">
        <f>IF(C114&lt;9,"",VLOOKUP(A114,技能辅助表!A:O,11,FALSE))</f>
        <v/>
      </c>
      <c r="S114" s="4" t="str">
        <f>IF(C114&lt;9,"",VLOOKUP(A114,技能辅助表!A:O,12,FALSE))</f>
        <v/>
      </c>
      <c r="T114" s="4" t="str">
        <f>IF(C114&lt;10,"",VLOOKUP(A114,技能辅助表!A:O,13,FALSE))</f>
        <v/>
      </c>
      <c r="U114" s="4" t="str">
        <f>IF(C114&lt;10,"",VLOOKUP(A114,技能辅助表!A:O,14,FALSE))</f>
        <v/>
      </c>
      <c r="V114" s="4" t="str">
        <f>IF(C114&lt;10,"",VLOOKUP(A114,技能辅助表!A:O,15,FALSE))</f>
        <v/>
      </c>
    </row>
    <row r="115" spans="1:22" x14ac:dyDescent="0.3">
      <c r="A115" s="2">
        <v>42016</v>
      </c>
      <c r="B115" s="2" t="s">
        <v>32</v>
      </c>
      <c r="C115" s="4">
        <v>9</v>
      </c>
      <c r="D115" s="4">
        <f>VLOOKUP($C115,计算辅助表!$A:$E,2,FALSE)</f>
        <v>3.0700000000000003</v>
      </c>
      <c r="E115" s="4">
        <f>VLOOKUP($C115,计算辅助表!$A:$E,3,FALSE)</f>
        <v>1</v>
      </c>
      <c r="F115" s="4">
        <f>VLOOKUP($C115,计算辅助表!$A:$E,4,FALSE)</f>
        <v>6.16</v>
      </c>
      <c r="G115" s="4">
        <f>VLOOKUP($C115,计算辅助表!$A:$E,5,FALSE)</f>
        <v>1.6</v>
      </c>
      <c r="H115" s="4">
        <f>VLOOKUP(C115,计算辅助表!A:H,8,FALSE)</f>
        <v>200</v>
      </c>
      <c r="I115" s="4" t="str">
        <f>VLOOKUP(C115,计算辅助表!A:F,6,FALSE)</f>
        <v>[{"a":"item","t":"2004","n":4000}]</v>
      </c>
      <c r="J115" s="4" t="str">
        <f>VLOOKUP(C115,计算辅助表!A:G,7,FALSE)</f>
        <v>[{"sxhero":1,"num":1},{"samezhongzu":1,"star":6,"num":1},{"samezhongzu":1,"star":5,"num":2}]</v>
      </c>
      <c r="K115" s="4" t="str">
        <f>VLOOKUP(A115,技能辅助表!A:O,4,FALSE)</f>
        <v>残废打击3</v>
      </c>
      <c r="L115" s="4" t="str">
        <f>VLOOKUP(A115,技能辅助表!A:O,5,FALSE)</f>
        <v>"1004"</v>
      </c>
      <c r="M115" s="4" t="str">
        <f>VLOOKUP(A115,技能辅助表!A:O,6,FALSE)</f>
        <v>被动技能：普攻攻击变为对随机2名敌人造成110%攻击伤害，并有15%概率眩晕目标2回合</v>
      </c>
      <c r="N115" s="4" t="str">
        <f>IF(C115&lt;8,"",VLOOKUP(A115,技能辅助表!A:O,7,FALSE))</f>
        <v>森林之歌3</v>
      </c>
      <c r="O115" s="4" t="str">
        <f>IF(C115&lt;8,"",VLOOKUP(A115,技能辅助表!A:O,8,FALSE))</f>
        <v>"1005"</v>
      </c>
      <c r="P115" s="4" t="str">
        <f>IF(C115&lt;8,"",VLOOKUP(A115,技能辅助表!A:O,9,FALSE))</f>
        <v>被动技能：暴击增加30%，攻击增加45%，生命增加20%</v>
      </c>
      <c r="Q115" s="4" t="str">
        <f>IF(C115&lt;9,"",VLOOKUP(A115,技能辅助表!A:O,10,FALSE))</f>
        <v>灵魂协调3</v>
      </c>
      <c r="R115" s="4" t="str">
        <f>IF(C115&lt;9,"",VLOOKUP(A115,技能辅助表!A:O,11,FALSE))</f>
        <v>"1007"</v>
      </c>
      <c r="S115" s="4" t="str">
        <f>IF(C115&lt;9,"",VLOOKUP(A115,技能辅助表!A:O,12,FALSE))</f>
        <v>被动技能：敌方英雄死亡，恢复己方血量最低的单位30%生命上限的血量</v>
      </c>
      <c r="T115" s="4" t="str">
        <f>IF(C115&lt;10,"",VLOOKUP(A115,技能辅助表!A:O,13,FALSE))</f>
        <v/>
      </c>
      <c r="U115" s="4" t="str">
        <f>IF(C115&lt;10,"",VLOOKUP(A115,技能辅助表!A:O,14,FALSE))</f>
        <v/>
      </c>
      <c r="V115" s="4" t="str">
        <f>IF(C115&lt;10,"",VLOOKUP(A115,技能辅助表!A:O,15,FALSE))</f>
        <v/>
      </c>
    </row>
    <row r="116" spans="1:22" x14ac:dyDescent="0.3">
      <c r="A116" s="2">
        <v>42016</v>
      </c>
      <c r="B116" s="2" t="s">
        <v>32</v>
      </c>
      <c r="C116" s="4">
        <v>10</v>
      </c>
      <c r="D116" s="4">
        <f>VLOOKUP($C116,计算辅助表!$A:$E,2,FALSE)</f>
        <v>3.5100000000000002</v>
      </c>
      <c r="E116" s="4">
        <f>VLOOKUP($C116,计算辅助表!$A:$E,3,FALSE)</f>
        <v>1</v>
      </c>
      <c r="F116" s="4">
        <f>VLOOKUP($C116,计算辅助表!$A:$E,4,FALSE)</f>
        <v>8.14</v>
      </c>
      <c r="G116" s="4">
        <f>VLOOKUP($C116,计算辅助表!$A:$E,5,FALSE)</f>
        <v>1.6</v>
      </c>
      <c r="H116" s="4">
        <f>VLOOKUP(C116,计算辅助表!A:H,8,FALSE)</f>
        <v>250</v>
      </c>
      <c r="I116" s="4" t="str">
        <f>VLOOKUP(C116,计算辅助表!A:F,6,FALSE)</f>
        <v>[{"a":"item","t":"2004","n":10000}]</v>
      </c>
      <c r="J116" s="4" t="str">
        <f>VLOOKUP(C116,计算辅助表!A:G,7,FALSE)</f>
        <v>[{"sxhero":1,"num":2},{"samezhongzu":1,"star":6,"num":1},{"star":9,"num":1}]</v>
      </c>
      <c r="K116" s="4" t="str">
        <f>VLOOKUP(A116,技能辅助表!A:O,4,FALSE)</f>
        <v>残废打击3</v>
      </c>
      <c r="L116" s="4" t="str">
        <f>VLOOKUP(A116,技能辅助表!A:O,5,FALSE)</f>
        <v>"1004"</v>
      </c>
      <c r="M116" s="4" t="str">
        <f>VLOOKUP(A116,技能辅助表!A:O,6,FALSE)</f>
        <v>被动技能：普攻攻击变为对随机2名敌人造成110%攻击伤害，并有15%概率眩晕目标2回合</v>
      </c>
      <c r="N116" s="4" t="str">
        <f>IF(C116&lt;8,"",VLOOKUP(A116,技能辅助表!A:O,7,FALSE))</f>
        <v>森林之歌3</v>
      </c>
      <c r="O116" s="4" t="str">
        <f>IF(C116&lt;8,"",VLOOKUP(A116,技能辅助表!A:O,8,FALSE))</f>
        <v>"1005"</v>
      </c>
      <c r="P116" s="4" t="str">
        <f>IF(C116&lt;8,"",VLOOKUP(A116,技能辅助表!A:O,9,FALSE))</f>
        <v>被动技能：暴击增加30%，攻击增加45%，生命增加20%</v>
      </c>
      <c r="Q116" s="4" t="str">
        <f>IF(C116&lt;9,"",VLOOKUP(A116,技能辅助表!A:O,10,FALSE))</f>
        <v>灵魂协调3</v>
      </c>
      <c r="R116" s="4" t="str">
        <f>IF(C116&lt;9,"",VLOOKUP(A116,技能辅助表!A:O,11,FALSE))</f>
        <v>"1007"</v>
      </c>
      <c r="S116" s="4" t="str">
        <f>IF(C116&lt;9,"",VLOOKUP(A116,技能辅助表!A:O,12,FALSE))</f>
        <v>被动技能：敌方英雄死亡，恢复己方血量最低的单位30%生命上限的血量</v>
      </c>
      <c r="T116" s="4" t="str">
        <f>IF(C116&lt;10,"",VLOOKUP(A116,技能辅助表!A:O,13,FALSE))</f>
        <v>星落3</v>
      </c>
      <c r="U116" s="4">
        <f>IF(C116&lt;10,"",VLOOKUP(A116,技能辅助表!A:O,14,FALSE))</f>
        <v>2004</v>
      </c>
      <c r="V116" s="4" t="str">
        <f>IF(C116&lt;10,"",VLOOKUP(A116,技能辅助表!A:O,15,FALSE))</f>
        <v>主动技能：对后排敌人造成148%攻击伤害并有35%几率使游侠类目标眩晕2回合，50%几率使法师沉默2回合</v>
      </c>
    </row>
    <row r="117" spans="1:22" x14ac:dyDescent="0.3">
      <c r="A117" s="2">
        <v>43046</v>
      </c>
      <c r="B117" s="2" t="s">
        <v>33</v>
      </c>
      <c r="C117" s="4">
        <v>7</v>
      </c>
      <c r="D117" s="4">
        <f>VLOOKUP($C117,计算辅助表!$A:$E,2,FALSE)</f>
        <v>2.4900000000000002</v>
      </c>
      <c r="E117" s="4">
        <f>VLOOKUP($C117,计算辅助表!$A:$E,3,FALSE)</f>
        <v>1</v>
      </c>
      <c r="F117" s="4">
        <f>VLOOKUP($C117,计算辅助表!$A:$E,4,FALSE)</f>
        <v>3.5200000000000005</v>
      </c>
      <c r="G117" s="4">
        <f>VLOOKUP($C117,计算辅助表!$A:$E,5,FALSE)</f>
        <v>1.6</v>
      </c>
      <c r="H117" s="4">
        <f>VLOOKUP(C117,计算辅助表!A:H,8,FALSE)</f>
        <v>160</v>
      </c>
      <c r="I117" s="4" t="str">
        <f>VLOOKUP(C117,计算辅助表!A:F,6,FALSE)</f>
        <v>[{"a":"item","t":"2004","n":2000}]</v>
      </c>
      <c r="J117" s="4" t="str">
        <f>VLOOKUP(C117,计算辅助表!A:G,7,FALSE)</f>
        <v>[{"samezhongzu":1,"star":5,"num":4}]</v>
      </c>
      <c r="K117" s="4" t="str">
        <f>VLOOKUP(A117,技能辅助表!A:O,4,FALSE)</f>
        <v>森林之歌3</v>
      </c>
      <c r="L117" s="4" t="str">
        <f>VLOOKUP(A117,技能辅助表!A:O,5,FALSE)</f>
        <v>"1004"</v>
      </c>
      <c r="M117" s="4" t="str">
        <f>VLOOKUP(A117,技能辅助表!A:O,6,FALSE)</f>
        <v>被动技能：攻击增加40%，暴击增加40%</v>
      </c>
      <c r="N117" s="4" t="str">
        <f>IF(C117&lt;8,"",VLOOKUP(A117,技能辅助表!A:O,7,FALSE))</f>
        <v/>
      </c>
      <c r="O117" s="4" t="str">
        <f>IF(C117&lt;8,"",VLOOKUP(A117,技能辅助表!A:O,8,FALSE))</f>
        <v/>
      </c>
      <c r="P117" s="4" t="str">
        <f>IF(C117&lt;8,"",VLOOKUP(A117,技能辅助表!A:O,9,FALSE))</f>
        <v/>
      </c>
      <c r="Q117" s="4" t="str">
        <f>IF(C117&lt;9,"",VLOOKUP(A117,技能辅助表!A:O,10,FALSE))</f>
        <v/>
      </c>
      <c r="R117" s="4" t="str">
        <f>IF(C117&lt;9,"",VLOOKUP(A117,技能辅助表!A:O,11,FALSE))</f>
        <v/>
      </c>
      <c r="S117" s="4" t="str">
        <f>IF(C117&lt;9,"",VLOOKUP(A117,技能辅助表!A:O,12,FALSE))</f>
        <v/>
      </c>
      <c r="T117" s="4" t="str">
        <f>IF(C117&lt;10,"",VLOOKUP(A117,技能辅助表!A:O,13,FALSE))</f>
        <v/>
      </c>
      <c r="U117" s="4" t="str">
        <f>IF(C117&lt;10,"",VLOOKUP(A117,技能辅助表!A:O,14,FALSE))</f>
        <v/>
      </c>
      <c r="V117" s="4" t="str">
        <f>IF(C117&lt;10,"",VLOOKUP(A117,技能辅助表!A:O,15,FALSE))</f>
        <v/>
      </c>
    </row>
    <row r="118" spans="1:22" x14ac:dyDescent="0.3">
      <c r="A118" s="2">
        <v>43046</v>
      </c>
      <c r="B118" s="2" t="s">
        <v>33</v>
      </c>
      <c r="C118" s="4">
        <v>8</v>
      </c>
      <c r="D118" s="4">
        <f>VLOOKUP($C118,计算辅助表!$A:$E,2,FALSE)</f>
        <v>2.7800000000000002</v>
      </c>
      <c r="E118" s="4">
        <f>VLOOKUP($C118,计算辅助表!$A:$E,3,FALSE)</f>
        <v>1</v>
      </c>
      <c r="F118" s="4">
        <f>VLOOKUP($C118,计算辅助表!$A:$E,4,FALSE)</f>
        <v>4.84</v>
      </c>
      <c r="G118" s="4">
        <f>VLOOKUP($C118,计算辅助表!$A:$E,5,FALSE)</f>
        <v>1.6</v>
      </c>
      <c r="H118" s="4">
        <f>VLOOKUP(C118,计算辅助表!A:H,8,FALSE)</f>
        <v>180</v>
      </c>
      <c r="I118" s="4" t="str">
        <f>VLOOKUP(C118,计算辅助表!A:F,6,FALSE)</f>
        <v>[{"a":"item","t":"2004","n":3000}]</v>
      </c>
      <c r="J118" s="4" t="str">
        <f>VLOOKUP(C118,计算辅助表!A:G,7,FALSE)</f>
        <v>[{"samezhongzu":1,"star":6,"num":1},{"samezhongzu":1,"star":5,"num":3}]</v>
      </c>
      <c r="K118" s="4" t="str">
        <f>VLOOKUP(A118,技能辅助表!A:O,4,FALSE)</f>
        <v>森林之歌3</v>
      </c>
      <c r="L118" s="4" t="str">
        <f>VLOOKUP(A118,技能辅助表!A:O,5,FALSE)</f>
        <v>"1004"</v>
      </c>
      <c r="M118" s="4" t="str">
        <f>VLOOKUP(A118,技能辅助表!A:O,6,FALSE)</f>
        <v>被动技能：攻击增加40%，暴击增加40%</v>
      </c>
      <c r="N118" s="4" t="str">
        <f>IF(C118&lt;8,"",VLOOKUP(A118,技能辅助表!A:O,7,FALSE))</f>
        <v>法术掌握2</v>
      </c>
      <c r="O118" s="4" t="str">
        <f>IF(C118&lt;8,"",VLOOKUP(A118,技能辅助表!A:O,8,FALSE))</f>
        <v>"1005"</v>
      </c>
      <c r="P118" s="4" t="str">
        <f>IF(C118&lt;8,"",VLOOKUP(A118,技能辅助表!A:O,9,FALSE))</f>
        <v>被动技能：每次普攻增加自己27%技能伤害</v>
      </c>
      <c r="Q118" s="4" t="str">
        <f>IF(C118&lt;9,"",VLOOKUP(A118,技能辅助表!A:O,10,FALSE))</f>
        <v/>
      </c>
      <c r="R118" s="4" t="str">
        <f>IF(C118&lt;9,"",VLOOKUP(A118,技能辅助表!A:O,11,FALSE))</f>
        <v/>
      </c>
      <c r="S118" s="4" t="str">
        <f>IF(C118&lt;9,"",VLOOKUP(A118,技能辅助表!A:O,12,FALSE))</f>
        <v/>
      </c>
      <c r="T118" s="4" t="str">
        <f>IF(C118&lt;10,"",VLOOKUP(A118,技能辅助表!A:O,13,FALSE))</f>
        <v/>
      </c>
      <c r="U118" s="4" t="str">
        <f>IF(C118&lt;10,"",VLOOKUP(A118,技能辅助表!A:O,14,FALSE))</f>
        <v/>
      </c>
      <c r="V118" s="4" t="str">
        <f>IF(C118&lt;10,"",VLOOKUP(A118,技能辅助表!A:O,15,FALSE))</f>
        <v/>
      </c>
    </row>
    <row r="119" spans="1:22" x14ac:dyDescent="0.3">
      <c r="A119" s="2">
        <v>43046</v>
      </c>
      <c r="B119" s="2" t="s">
        <v>33</v>
      </c>
      <c r="C119" s="4">
        <v>9</v>
      </c>
      <c r="D119" s="4">
        <f>VLOOKUP($C119,计算辅助表!$A:$E,2,FALSE)</f>
        <v>3.0700000000000003</v>
      </c>
      <c r="E119" s="4">
        <f>VLOOKUP($C119,计算辅助表!$A:$E,3,FALSE)</f>
        <v>1</v>
      </c>
      <c r="F119" s="4">
        <f>VLOOKUP($C119,计算辅助表!$A:$E,4,FALSE)</f>
        <v>6.16</v>
      </c>
      <c r="G119" s="4">
        <f>VLOOKUP($C119,计算辅助表!$A:$E,5,FALSE)</f>
        <v>1.6</v>
      </c>
      <c r="H119" s="4">
        <f>VLOOKUP(C119,计算辅助表!A:H,8,FALSE)</f>
        <v>200</v>
      </c>
      <c r="I119" s="4" t="str">
        <f>VLOOKUP(C119,计算辅助表!A:F,6,FALSE)</f>
        <v>[{"a":"item","t":"2004","n":4000}]</v>
      </c>
      <c r="J119" s="4" t="str">
        <f>VLOOKUP(C119,计算辅助表!A:G,7,FALSE)</f>
        <v>[{"sxhero":1,"num":1},{"samezhongzu":1,"star":6,"num":1},{"samezhongzu":1,"star":5,"num":2}]</v>
      </c>
      <c r="K119" s="4" t="str">
        <f>VLOOKUP(A119,技能辅助表!A:O,4,FALSE)</f>
        <v>森林之歌3</v>
      </c>
      <c r="L119" s="4" t="str">
        <f>VLOOKUP(A119,技能辅助表!A:O,5,FALSE)</f>
        <v>"1004"</v>
      </c>
      <c r="M119" s="4" t="str">
        <f>VLOOKUP(A119,技能辅助表!A:O,6,FALSE)</f>
        <v>被动技能：攻击增加40%，暴击增加40%</v>
      </c>
      <c r="N119" s="4" t="str">
        <f>IF(C119&lt;8,"",VLOOKUP(A119,技能辅助表!A:O,7,FALSE))</f>
        <v>法术掌握2</v>
      </c>
      <c r="O119" s="4" t="str">
        <f>IF(C119&lt;8,"",VLOOKUP(A119,技能辅助表!A:O,8,FALSE))</f>
        <v>"1005"</v>
      </c>
      <c r="P119" s="4" t="str">
        <f>IF(C119&lt;8,"",VLOOKUP(A119,技能辅助表!A:O,9,FALSE))</f>
        <v>被动技能：每次普攻增加自己27%技能伤害</v>
      </c>
      <c r="Q119" s="4" t="str">
        <f>IF(C119&lt;9,"",VLOOKUP(A119,技能辅助表!A:O,10,FALSE))</f>
        <v>命运的反抗2</v>
      </c>
      <c r="R119" s="4" t="str">
        <f>IF(C119&lt;9,"",VLOOKUP(A119,技能辅助表!A:O,11,FALSE))</f>
        <v>"1007"</v>
      </c>
      <c r="S119" s="4" t="str">
        <f>IF(C119&lt;9,"",VLOOKUP(A119,技能辅助表!A:O,12,FALSE))</f>
        <v>被动技能：当生命低于50%时，给敌方全体附加暴击印记，印记暴击后触发造成72%攻击伤害（只触发一次）</v>
      </c>
      <c r="T119" s="4" t="str">
        <f>IF(C119&lt;10,"",VLOOKUP(A119,技能辅助表!A:O,13,FALSE))</f>
        <v/>
      </c>
      <c r="U119" s="4" t="str">
        <f>IF(C119&lt;10,"",VLOOKUP(A119,技能辅助表!A:O,14,FALSE))</f>
        <v/>
      </c>
      <c r="V119" s="4" t="str">
        <f>IF(C119&lt;10,"",VLOOKUP(A119,技能辅助表!A:O,15,FALSE))</f>
        <v/>
      </c>
    </row>
    <row r="120" spans="1:22" x14ac:dyDescent="0.3">
      <c r="A120" s="2">
        <v>43056</v>
      </c>
      <c r="B120" s="2" t="s">
        <v>34</v>
      </c>
      <c r="C120" s="4">
        <v>7</v>
      </c>
      <c r="D120" s="4">
        <f>VLOOKUP($C120,计算辅助表!$A:$E,2,FALSE)</f>
        <v>2.4900000000000002</v>
      </c>
      <c r="E120" s="4">
        <f>VLOOKUP($C120,计算辅助表!$A:$E,3,FALSE)</f>
        <v>1</v>
      </c>
      <c r="F120" s="4">
        <f>VLOOKUP($C120,计算辅助表!$A:$E,4,FALSE)</f>
        <v>3.5200000000000005</v>
      </c>
      <c r="G120" s="4">
        <f>VLOOKUP($C120,计算辅助表!$A:$E,5,FALSE)</f>
        <v>1.6</v>
      </c>
      <c r="H120" s="4">
        <f>VLOOKUP(C120,计算辅助表!A:H,8,FALSE)</f>
        <v>160</v>
      </c>
      <c r="I120" s="4" t="str">
        <f>VLOOKUP(C120,计算辅助表!A:F,6,FALSE)</f>
        <v>[{"a":"item","t":"2004","n":2000}]</v>
      </c>
      <c r="J120" s="4" t="str">
        <f>VLOOKUP(C120,计算辅助表!A:G,7,FALSE)</f>
        <v>[{"samezhongzu":1,"star":5,"num":4}]</v>
      </c>
      <c r="K120" s="4" t="str">
        <f>VLOOKUP(A120,技能辅助表!A:O,4,FALSE)</f>
        <v>疗伤3</v>
      </c>
      <c r="L120" s="4" t="str">
        <f>VLOOKUP(A120,技能辅助表!A:O,5,FALSE)</f>
        <v>"1004"</v>
      </c>
      <c r="M120" s="4" t="str">
        <f>VLOOKUP(A120,技能辅助表!A:O,6,FALSE)</f>
        <v>被动技能：普攻有100%几率使前排友军恢复100%攻击等量生命</v>
      </c>
      <c r="N120" s="4" t="str">
        <f>IF(C120&lt;8,"",VLOOKUP(A120,技能辅助表!A:O,7,FALSE))</f>
        <v/>
      </c>
      <c r="O120" s="4" t="str">
        <f>IF(C120&lt;8,"",VLOOKUP(A120,技能辅助表!A:O,8,FALSE))</f>
        <v/>
      </c>
      <c r="P120" s="4" t="str">
        <f>IF(C120&lt;8,"",VLOOKUP(A120,技能辅助表!A:O,9,FALSE))</f>
        <v/>
      </c>
      <c r="Q120" s="4" t="str">
        <f>IF(C120&lt;9,"",VLOOKUP(A120,技能辅助表!A:O,10,FALSE))</f>
        <v/>
      </c>
      <c r="R120" s="4" t="str">
        <f>IF(C120&lt;9,"",VLOOKUP(A120,技能辅助表!A:O,11,FALSE))</f>
        <v/>
      </c>
      <c r="S120" s="4" t="str">
        <f>IF(C120&lt;9,"",VLOOKUP(A120,技能辅助表!A:O,12,FALSE))</f>
        <v/>
      </c>
      <c r="T120" s="4" t="str">
        <f>IF(C120&lt;10,"",VLOOKUP(A120,技能辅助表!A:O,13,FALSE))</f>
        <v/>
      </c>
      <c r="U120" s="4" t="str">
        <f>IF(C120&lt;10,"",VLOOKUP(A120,技能辅助表!A:O,14,FALSE))</f>
        <v/>
      </c>
      <c r="V120" s="4" t="str">
        <f>IF(C120&lt;10,"",VLOOKUP(A120,技能辅助表!A:O,15,FALSE))</f>
        <v/>
      </c>
    </row>
    <row r="121" spans="1:22" x14ac:dyDescent="0.3">
      <c r="A121" s="2">
        <v>43056</v>
      </c>
      <c r="B121" s="2" t="s">
        <v>34</v>
      </c>
      <c r="C121" s="4">
        <v>8</v>
      </c>
      <c r="D121" s="4">
        <f>VLOOKUP($C121,计算辅助表!$A:$E,2,FALSE)</f>
        <v>2.7800000000000002</v>
      </c>
      <c r="E121" s="4">
        <f>VLOOKUP($C121,计算辅助表!$A:$E,3,FALSE)</f>
        <v>1</v>
      </c>
      <c r="F121" s="4">
        <f>VLOOKUP($C121,计算辅助表!$A:$E,4,FALSE)</f>
        <v>4.84</v>
      </c>
      <c r="G121" s="4">
        <f>VLOOKUP($C121,计算辅助表!$A:$E,5,FALSE)</f>
        <v>1.6</v>
      </c>
      <c r="H121" s="4">
        <f>VLOOKUP(C121,计算辅助表!A:H,8,FALSE)</f>
        <v>180</v>
      </c>
      <c r="I121" s="4" t="str">
        <f>VLOOKUP(C121,计算辅助表!A:F,6,FALSE)</f>
        <v>[{"a":"item","t":"2004","n":3000}]</v>
      </c>
      <c r="J121" s="4" t="str">
        <f>VLOOKUP(C121,计算辅助表!A:G,7,FALSE)</f>
        <v>[{"samezhongzu":1,"star":6,"num":1},{"samezhongzu":1,"star":5,"num":3}]</v>
      </c>
      <c r="K121" s="4" t="str">
        <f>VLOOKUP(A121,技能辅助表!A:O,4,FALSE)</f>
        <v>疗伤3</v>
      </c>
      <c r="L121" s="4" t="str">
        <f>VLOOKUP(A121,技能辅助表!A:O,5,FALSE)</f>
        <v>"1004"</v>
      </c>
      <c r="M121" s="4" t="str">
        <f>VLOOKUP(A121,技能辅助表!A:O,6,FALSE)</f>
        <v>被动技能：普攻有100%几率使前排友军恢复100%攻击等量生命</v>
      </c>
      <c r="N121" s="4" t="str">
        <f>IF(C121&lt;8,"",VLOOKUP(A121,技能辅助表!A:O,7,FALSE))</f>
        <v>舍生取义3</v>
      </c>
      <c r="O121" s="4" t="str">
        <f>IF(C121&lt;8,"",VLOOKUP(A121,技能辅助表!A:O,8,FALSE))</f>
        <v>"1005"</v>
      </c>
      <c r="P121" s="4" t="str">
        <f>IF(C121&lt;8,"",VLOOKUP(A121,技能辅助表!A:O,9,FALSE))</f>
        <v>被动技能：英雄死亡使己方全体恢复150%攻击量生命并增加14%的暴击3回合</v>
      </c>
      <c r="Q121" s="4" t="str">
        <f>IF(C121&lt;9,"",VLOOKUP(A121,技能辅助表!A:O,10,FALSE))</f>
        <v/>
      </c>
      <c r="R121" s="4" t="str">
        <f>IF(C121&lt;9,"",VLOOKUP(A121,技能辅助表!A:O,11,FALSE))</f>
        <v/>
      </c>
      <c r="S121" s="4" t="str">
        <f>IF(C121&lt;9,"",VLOOKUP(A121,技能辅助表!A:O,12,FALSE))</f>
        <v/>
      </c>
      <c r="T121" s="4" t="str">
        <f>IF(C121&lt;10,"",VLOOKUP(A121,技能辅助表!A:O,13,FALSE))</f>
        <v/>
      </c>
      <c r="U121" s="4" t="str">
        <f>IF(C121&lt;10,"",VLOOKUP(A121,技能辅助表!A:O,14,FALSE))</f>
        <v/>
      </c>
      <c r="V121" s="4" t="str">
        <f>IF(C121&lt;10,"",VLOOKUP(A121,技能辅助表!A:O,15,FALSE))</f>
        <v/>
      </c>
    </row>
    <row r="122" spans="1:22" x14ac:dyDescent="0.3">
      <c r="A122" s="2">
        <v>43056</v>
      </c>
      <c r="B122" s="2" t="s">
        <v>34</v>
      </c>
      <c r="C122" s="4">
        <v>9</v>
      </c>
      <c r="D122" s="4">
        <f>VLOOKUP($C122,计算辅助表!$A:$E,2,FALSE)</f>
        <v>3.0700000000000003</v>
      </c>
      <c r="E122" s="4">
        <f>VLOOKUP($C122,计算辅助表!$A:$E,3,FALSE)</f>
        <v>1</v>
      </c>
      <c r="F122" s="4">
        <f>VLOOKUP($C122,计算辅助表!$A:$E,4,FALSE)</f>
        <v>6.16</v>
      </c>
      <c r="G122" s="4">
        <f>VLOOKUP($C122,计算辅助表!$A:$E,5,FALSE)</f>
        <v>1.6</v>
      </c>
      <c r="H122" s="4">
        <f>VLOOKUP(C122,计算辅助表!A:H,8,FALSE)</f>
        <v>200</v>
      </c>
      <c r="I122" s="4" t="str">
        <f>VLOOKUP(C122,计算辅助表!A:F,6,FALSE)</f>
        <v>[{"a":"item","t":"2004","n":4000}]</v>
      </c>
      <c r="J122" s="4" t="str">
        <f>VLOOKUP(C122,计算辅助表!A:G,7,FALSE)</f>
        <v>[{"sxhero":1,"num":1},{"samezhongzu":1,"star":6,"num":1},{"samezhongzu":1,"star":5,"num":2}]</v>
      </c>
      <c r="K122" s="4" t="str">
        <f>VLOOKUP(A122,技能辅助表!A:O,4,FALSE)</f>
        <v>疗伤3</v>
      </c>
      <c r="L122" s="4" t="str">
        <f>VLOOKUP(A122,技能辅助表!A:O,5,FALSE)</f>
        <v>"1004"</v>
      </c>
      <c r="M122" s="4" t="str">
        <f>VLOOKUP(A122,技能辅助表!A:O,6,FALSE)</f>
        <v>被动技能：普攻有100%几率使前排友军恢复100%攻击等量生命</v>
      </c>
      <c r="N122" s="4" t="str">
        <f>IF(C122&lt;8,"",VLOOKUP(A122,技能辅助表!A:O,7,FALSE))</f>
        <v>舍生取义3</v>
      </c>
      <c r="O122" s="4" t="str">
        <f>IF(C122&lt;8,"",VLOOKUP(A122,技能辅助表!A:O,8,FALSE))</f>
        <v>"1005"</v>
      </c>
      <c r="P122" s="4" t="str">
        <f>IF(C122&lt;8,"",VLOOKUP(A122,技能辅助表!A:O,9,FALSE))</f>
        <v>被动技能：英雄死亡使己方全体恢复150%攻击量生命并增加14%的暴击3回合</v>
      </c>
      <c r="Q122" s="4" t="str">
        <f>IF(C122&lt;9,"",VLOOKUP(A122,技能辅助表!A:O,10,FALSE))</f>
        <v>生命3</v>
      </c>
      <c r="R122" s="4" t="str">
        <f>IF(C122&lt;9,"",VLOOKUP(A122,技能辅助表!A:O,11,FALSE))</f>
        <v>"1007"</v>
      </c>
      <c r="S122" s="4" t="str">
        <f>IF(C122&lt;9,"",VLOOKUP(A122,技能辅助表!A:O,12,FALSE))</f>
        <v>被动技能：生命增加40%</v>
      </c>
      <c r="T122" s="4" t="str">
        <f>IF(C122&lt;10,"",VLOOKUP(A122,技能辅助表!A:O,13,FALSE))</f>
        <v/>
      </c>
      <c r="U122" s="4" t="str">
        <f>IF(C122&lt;10,"",VLOOKUP(A122,技能辅助表!A:O,14,FALSE))</f>
        <v/>
      </c>
      <c r="V122" s="4" t="str">
        <f>IF(C122&lt;10,"",VLOOKUP(A122,技能辅助表!A:O,15,FALSE))</f>
        <v/>
      </c>
    </row>
    <row r="123" spans="1:22" x14ac:dyDescent="0.3">
      <c r="A123" s="2">
        <v>44036</v>
      </c>
      <c r="B123" s="2" t="s">
        <v>35</v>
      </c>
      <c r="C123" s="4">
        <v>7</v>
      </c>
      <c r="D123" s="4">
        <f>VLOOKUP($C123,计算辅助表!$A:$E,2,FALSE)</f>
        <v>2.4900000000000002</v>
      </c>
      <c r="E123" s="4">
        <f>VLOOKUP($C123,计算辅助表!$A:$E,3,FALSE)</f>
        <v>1</v>
      </c>
      <c r="F123" s="4">
        <f>VLOOKUP($C123,计算辅助表!$A:$E,4,FALSE)</f>
        <v>3.5200000000000005</v>
      </c>
      <c r="G123" s="4">
        <f>VLOOKUP($C123,计算辅助表!$A:$E,5,FALSE)</f>
        <v>1.6</v>
      </c>
      <c r="H123" s="4">
        <f>VLOOKUP(C123,计算辅助表!A:H,8,FALSE)</f>
        <v>160</v>
      </c>
      <c r="I123" s="4" t="str">
        <f>VLOOKUP(C123,计算辅助表!A:F,6,FALSE)</f>
        <v>[{"a":"item","t":"2004","n":2000}]</v>
      </c>
      <c r="J123" s="4" t="str">
        <f>VLOOKUP(C123,计算辅助表!A:G,7,FALSE)</f>
        <v>[{"samezhongzu":1,"star":5,"num":4}]</v>
      </c>
      <c r="K123" s="4" t="str">
        <f>VLOOKUP(A123,技能辅助表!A:O,4,FALSE)</f>
        <v>怒气窃取3</v>
      </c>
      <c r="L123" s="4" t="str">
        <f>VLOOKUP(A123,技能辅助表!A:O,5,FALSE)</f>
        <v>"1004"</v>
      </c>
      <c r="M123" s="4" t="str">
        <f>VLOOKUP(A123,技能辅助表!A:O,6,FALSE)</f>
        <v>被动技能：普攻有100%几率偷取目标50点怒气并增加自己技能伤害35%</v>
      </c>
      <c r="N123" s="4" t="str">
        <f>IF(C123&lt;8,"",VLOOKUP(A123,技能辅助表!A:O,7,FALSE))</f>
        <v/>
      </c>
      <c r="O123" s="4" t="str">
        <f>IF(C123&lt;8,"",VLOOKUP(A123,技能辅助表!A:O,8,FALSE))</f>
        <v/>
      </c>
      <c r="P123" s="4" t="str">
        <f>IF(C123&lt;8,"",VLOOKUP(A123,技能辅助表!A:O,9,FALSE))</f>
        <v/>
      </c>
      <c r="Q123" s="4" t="str">
        <f>IF(C123&lt;9,"",VLOOKUP(A123,技能辅助表!A:O,10,FALSE))</f>
        <v/>
      </c>
      <c r="R123" s="4" t="str">
        <f>IF(C123&lt;9,"",VLOOKUP(A123,技能辅助表!A:O,11,FALSE))</f>
        <v/>
      </c>
      <c r="S123" s="4" t="str">
        <f>IF(C123&lt;9,"",VLOOKUP(A123,技能辅助表!A:O,12,FALSE))</f>
        <v/>
      </c>
      <c r="T123" s="4" t="str">
        <f>IF(C123&lt;10,"",VLOOKUP(A123,技能辅助表!A:O,13,FALSE))</f>
        <v/>
      </c>
      <c r="U123" s="4" t="str">
        <f>IF(C123&lt;10,"",VLOOKUP(A123,技能辅助表!A:O,14,FALSE))</f>
        <v/>
      </c>
      <c r="V123" s="4" t="str">
        <f>IF(C123&lt;10,"",VLOOKUP(A123,技能辅助表!A:O,15,FALSE))</f>
        <v/>
      </c>
    </row>
    <row r="124" spans="1:22" x14ac:dyDescent="0.3">
      <c r="A124" s="2">
        <v>44036</v>
      </c>
      <c r="B124" s="2" t="s">
        <v>35</v>
      </c>
      <c r="C124" s="4">
        <v>8</v>
      </c>
      <c r="D124" s="4">
        <f>VLOOKUP($C124,计算辅助表!$A:$E,2,FALSE)</f>
        <v>2.7800000000000002</v>
      </c>
      <c r="E124" s="4">
        <f>VLOOKUP($C124,计算辅助表!$A:$E,3,FALSE)</f>
        <v>1</v>
      </c>
      <c r="F124" s="4">
        <f>VLOOKUP($C124,计算辅助表!$A:$E,4,FALSE)</f>
        <v>4.84</v>
      </c>
      <c r="G124" s="4">
        <f>VLOOKUP($C124,计算辅助表!$A:$E,5,FALSE)</f>
        <v>1.6</v>
      </c>
      <c r="H124" s="4">
        <f>VLOOKUP(C124,计算辅助表!A:H,8,FALSE)</f>
        <v>180</v>
      </c>
      <c r="I124" s="4" t="str">
        <f>VLOOKUP(C124,计算辅助表!A:F,6,FALSE)</f>
        <v>[{"a":"item","t":"2004","n":3000}]</v>
      </c>
      <c r="J124" s="4" t="str">
        <f>VLOOKUP(C124,计算辅助表!A:G,7,FALSE)</f>
        <v>[{"samezhongzu":1,"star":6,"num":1},{"samezhongzu":1,"star":5,"num":3}]</v>
      </c>
      <c r="K124" s="4" t="str">
        <f>VLOOKUP(A124,技能辅助表!A:O,4,FALSE)</f>
        <v>怒气窃取3</v>
      </c>
      <c r="L124" s="4" t="str">
        <f>VLOOKUP(A124,技能辅助表!A:O,5,FALSE)</f>
        <v>"1004"</v>
      </c>
      <c r="M124" s="4" t="str">
        <f>VLOOKUP(A124,技能辅助表!A:O,6,FALSE)</f>
        <v>被动技能：普攻有100%几率偷取目标50点怒气并增加自己技能伤害35%</v>
      </c>
      <c r="N124" s="4" t="str">
        <f>IF(C124&lt;8,"",VLOOKUP(A124,技能辅助表!A:O,7,FALSE))</f>
        <v>后排打击3</v>
      </c>
      <c r="O124" s="4" t="str">
        <f>IF(C124&lt;8,"",VLOOKUP(A124,技能辅助表!A:O,8,FALSE))</f>
        <v>"1005"</v>
      </c>
      <c r="P124" s="4" t="str">
        <f>IF(C124&lt;8,"",VLOOKUP(A124,技能辅助表!A:O,9,FALSE))</f>
        <v>被动技能：普通攻击变为攻击随机1名后排敌人，伤害为120%</v>
      </c>
      <c r="Q124" s="4" t="str">
        <f>IF(C124&lt;9,"",VLOOKUP(A124,技能辅助表!A:O,10,FALSE))</f>
        <v/>
      </c>
      <c r="R124" s="4" t="str">
        <f>IF(C124&lt;9,"",VLOOKUP(A124,技能辅助表!A:O,11,FALSE))</f>
        <v/>
      </c>
      <c r="S124" s="4" t="str">
        <f>IF(C124&lt;9,"",VLOOKUP(A124,技能辅助表!A:O,12,FALSE))</f>
        <v/>
      </c>
      <c r="T124" s="4" t="str">
        <f>IF(C124&lt;10,"",VLOOKUP(A124,技能辅助表!A:O,13,FALSE))</f>
        <v/>
      </c>
      <c r="U124" s="4" t="str">
        <f>IF(C124&lt;10,"",VLOOKUP(A124,技能辅助表!A:O,14,FALSE))</f>
        <v/>
      </c>
      <c r="V124" s="4" t="str">
        <f>IF(C124&lt;10,"",VLOOKUP(A124,技能辅助表!A:O,15,FALSE))</f>
        <v/>
      </c>
    </row>
    <row r="125" spans="1:22" x14ac:dyDescent="0.3">
      <c r="A125" s="2">
        <v>44036</v>
      </c>
      <c r="B125" s="2" t="s">
        <v>35</v>
      </c>
      <c r="C125" s="4">
        <v>9</v>
      </c>
      <c r="D125" s="4">
        <f>VLOOKUP($C125,计算辅助表!$A:$E,2,FALSE)</f>
        <v>3.0700000000000003</v>
      </c>
      <c r="E125" s="4">
        <f>VLOOKUP($C125,计算辅助表!$A:$E,3,FALSE)</f>
        <v>1</v>
      </c>
      <c r="F125" s="4">
        <f>VLOOKUP($C125,计算辅助表!$A:$E,4,FALSE)</f>
        <v>6.16</v>
      </c>
      <c r="G125" s="4">
        <f>VLOOKUP($C125,计算辅助表!$A:$E,5,FALSE)</f>
        <v>1.6</v>
      </c>
      <c r="H125" s="4">
        <f>VLOOKUP(C125,计算辅助表!A:H,8,FALSE)</f>
        <v>200</v>
      </c>
      <c r="I125" s="4" t="str">
        <f>VLOOKUP(C125,计算辅助表!A:F,6,FALSE)</f>
        <v>[{"a":"item","t":"2004","n":4000}]</v>
      </c>
      <c r="J125" s="4" t="str">
        <f>VLOOKUP(C125,计算辅助表!A:G,7,FALSE)</f>
        <v>[{"sxhero":1,"num":1},{"samezhongzu":1,"star":6,"num":1},{"samezhongzu":1,"star":5,"num":2}]</v>
      </c>
      <c r="K125" s="4" t="str">
        <f>VLOOKUP(A125,技能辅助表!A:O,4,FALSE)</f>
        <v>怒气窃取3</v>
      </c>
      <c r="L125" s="4" t="str">
        <f>VLOOKUP(A125,技能辅助表!A:O,5,FALSE)</f>
        <v>"1004"</v>
      </c>
      <c r="M125" s="4" t="str">
        <f>VLOOKUP(A125,技能辅助表!A:O,6,FALSE)</f>
        <v>被动技能：普攻有100%几率偷取目标50点怒气并增加自己技能伤害35%</v>
      </c>
      <c r="N125" s="4" t="str">
        <f>IF(C125&lt;8,"",VLOOKUP(A125,技能辅助表!A:O,7,FALSE))</f>
        <v>后排打击3</v>
      </c>
      <c r="O125" s="4" t="str">
        <f>IF(C125&lt;8,"",VLOOKUP(A125,技能辅助表!A:O,8,FALSE))</f>
        <v>"1005"</v>
      </c>
      <c r="P125" s="4" t="str">
        <f>IF(C125&lt;8,"",VLOOKUP(A125,技能辅助表!A:O,9,FALSE))</f>
        <v>被动技能：普通攻击变为攻击随机1名后排敌人，伤害为120%</v>
      </c>
      <c r="Q125" s="4" t="str">
        <f>IF(C125&lt;9,"",VLOOKUP(A125,技能辅助表!A:O,10,FALSE))</f>
        <v>灰眼之力3</v>
      </c>
      <c r="R125" s="4" t="str">
        <f>IF(C125&lt;9,"",VLOOKUP(A125,技能辅助表!A:O,11,FALSE))</f>
        <v>"1007"</v>
      </c>
      <c r="S125" s="4" t="str">
        <f>IF(C125&lt;9,"",VLOOKUP(A125,技能辅助表!A:O,12,FALSE))</f>
        <v>被动技能：精准增加20%，攻击增加25%</v>
      </c>
      <c r="T125" s="4" t="str">
        <f>IF(C125&lt;10,"",VLOOKUP(A125,技能辅助表!A:O,13,FALSE))</f>
        <v/>
      </c>
      <c r="U125" s="4" t="str">
        <f>IF(C125&lt;10,"",VLOOKUP(A125,技能辅助表!A:O,14,FALSE))</f>
        <v/>
      </c>
      <c r="V125" s="4" t="str">
        <f>IF(C125&lt;10,"",VLOOKUP(A125,技能辅助表!A:O,15,FALSE))</f>
        <v/>
      </c>
    </row>
    <row r="126" spans="1:22" x14ac:dyDescent="0.3">
      <c r="A126" s="2">
        <v>44046</v>
      </c>
      <c r="B126" s="2" t="s">
        <v>36</v>
      </c>
      <c r="C126" s="4">
        <v>7</v>
      </c>
      <c r="D126" s="4">
        <f>VLOOKUP($C126,计算辅助表!$A:$E,2,FALSE)</f>
        <v>2.4900000000000002</v>
      </c>
      <c r="E126" s="4">
        <f>VLOOKUP($C126,计算辅助表!$A:$E,3,FALSE)</f>
        <v>1</v>
      </c>
      <c r="F126" s="4">
        <f>VLOOKUP($C126,计算辅助表!$A:$E,4,FALSE)</f>
        <v>3.5200000000000005</v>
      </c>
      <c r="G126" s="4">
        <f>VLOOKUP($C126,计算辅助表!$A:$E,5,FALSE)</f>
        <v>1.6</v>
      </c>
      <c r="H126" s="4">
        <f>VLOOKUP(C126,计算辅助表!A:H,8,FALSE)</f>
        <v>160</v>
      </c>
      <c r="I126" s="4" t="str">
        <f>VLOOKUP(C126,计算辅助表!A:F,6,FALSE)</f>
        <v>[{"a":"item","t":"2004","n":2000}]</v>
      </c>
      <c r="J126" s="4" t="str">
        <f>VLOOKUP(C126,计算辅助表!A:G,7,FALSE)</f>
        <v>[{"samezhongzu":1,"star":5,"num":4}]</v>
      </c>
      <c r="K126" s="4" t="str">
        <f>VLOOKUP(A126,技能辅助表!A:O,4,FALSE)</f>
        <v>猎魔高手3</v>
      </c>
      <c r="L126" s="4" t="str">
        <f>VLOOKUP(A126,技能辅助表!A:O,5,FALSE)</f>
        <v>"1004"</v>
      </c>
      <c r="M126" s="4" t="str">
        <f>VLOOKUP(A126,技能辅助表!A:O,6,FALSE)</f>
        <v>被动技能：暴击增加30%，暴击伤害增加50%</v>
      </c>
      <c r="N126" s="4" t="str">
        <f>IF(C126&lt;8,"",VLOOKUP(A126,技能辅助表!A:O,7,FALSE))</f>
        <v/>
      </c>
      <c r="O126" s="4" t="str">
        <f>IF(C126&lt;8,"",VLOOKUP(A126,技能辅助表!A:O,8,FALSE))</f>
        <v/>
      </c>
      <c r="P126" s="4" t="str">
        <f>IF(C126&lt;8,"",VLOOKUP(A126,技能辅助表!A:O,9,FALSE))</f>
        <v/>
      </c>
      <c r="Q126" s="4" t="str">
        <f>IF(C126&lt;9,"",VLOOKUP(A126,技能辅助表!A:O,10,FALSE))</f>
        <v/>
      </c>
      <c r="R126" s="4" t="str">
        <f>IF(C126&lt;9,"",VLOOKUP(A126,技能辅助表!A:O,11,FALSE))</f>
        <v/>
      </c>
      <c r="S126" s="4" t="str">
        <f>IF(C126&lt;9,"",VLOOKUP(A126,技能辅助表!A:O,12,FALSE))</f>
        <v/>
      </c>
      <c r="T126" s="4" t="str">
        <f>IF(C126&lt;10,"",VLOOKUP(A126,技能辅助表!A:O,13,FALSE))</f>
        <v/>
      </c>
      <c r="U126" s="4" t="str">
        <f>IF(C126&lt;10,"",VLOOKUP(A126,技能辅助表!A:O,14,FALSE))</f>
        <v/>
      </c>
      <c r="V126" s="4" t="str">
        <f>IF(C126&lt;10,"",VLOOKUP(A126,技能辅助表!A:O,15,FALSE))</f>
        <v/>
      </c>
    </row>
    <row r="127" spans="1:22" x14ac:dyDescent="0.3">
      <c r="A127" s="2">
        <v>44046</v>
      </c>
      <c r="B127" s="2" t="s">
        <v>36</v>
      </c>
      <c r="C127" s="4">
        <v>8</v>
      </c>
      <c r="D127" s="4">
        <f>VLOOKUP($C127,计算辅助表!$A:$E,2,FALSE)</f>
        <v>2.7800000000000002</v>
      </c>
      <c r="E127" s="4">
        <f>VLOOKUP($C127,计算辅助表!$A:$E,3,FALSE)</f>
        <v>1</v>
      </c>
      <c r="F127" s="4">
        <f>VLOOKUP($C127,计算辅助表!$A:$E,4,FALSE)</f>
        <v>4.84</v>
      </c>
      <c r="G127" s="4">
        <f>VLOOKUP($C127,计算辅助表!$A:$E,5,FALSE)</f>
        <v>1.6</v>
      </c>
      <c r="H127" s="4">
        <f>VLOOKUP(C127,计算辅助表!A:H,8,FALSE)</f>
        <v>180</v>
      </c>
      <c r="I127" s="4" t="str">
        <f>VLOOKUP(C127,计算辅助表!A:F,6,FALSE)</f>
        <v>[{"a":"item","t":"2004","n":3000}]</v>
      </c>
      <c r="J127" s="4" t="str">
        <f>VLOOKUP(C127,计算辅助表!A:G,7,FALSE)</f>
        <v>[{"samezhongzu":1,"star":6,"num":1},{"samezhongzu":1,"star":5,"num":3}]</v>
      </c>
      <c r="K127" s="4" t="str">
        <f>VLOOKUP(A127,技能辅助表!A:O,4,FALSE)</f>
        <v>猎魔高手3</v>
      </c>
      <c r="L127" s="4" t="str">
        <f>VLOOKUP(A127,技能辅助表!A:O,5,FALSE)</f>
        <v>"1004"</v>
      </c>
      <c r="M127" s="4" t="str">
        <f>VLOOKUP(A127,技能辅助表!A:O,6,FALSE)</f>
        <v>被动技能：暴击增加30%，暴击伤害增加50%</v>
      </c>
      <c r="N127" s="4" t="str">
        <f>IF(C127&lt;8,"",VLOOKUP(A127,技能辅助表!A:O,7,FALSE))</f>
        <v>虚弱打击3</v>
      </c>
      <c r="O127" s="4" t="str">
        <f>IF(C127&lt;8,"",VLOOKUP(A127,技能辅助表!A:O,8,FALSE))</f>
        <v>"1005"</v>
      </c>
      <c r="P127" s="4" t="str">
        <f>IF(C127&lt;8,"",VLOOKUP(A127,技能辅助表!A:O,9,FALSE))</f>
        <v>被动技能：普通攻击变成攻击敌方生命最少的英雄，效果为120%，并降低目标20%攻击3回合</v>
      </c>
      <c r="Q127" s="4" t="str">
        <f>IF(C127&lt;9,"",VLOOKUP(A127,技能辅助表!A:O,10,FALSE))</f>
        <v/>
      </c>
      <c r="R127" s="4" t="str">
        <f>IF(C127&lt;9,"",VLOOKUP(A127,技能辅助表!A:O,11,FALSE))</f>
        <v/>
      </c>
      <c r="S127" s="4" t="str">
        <f>IF(C127&lt;9,"",VLOOKUP(A127,技能辅助表!A:O,12,FALSE))</f>
        <v/>
      </c>
      <c r="T127" s="4" t="str">
        <f>IF(C127&lt;10,"",VLOOKUP(A127,技能辅助表!A:O,13,FALSE))</f>
        <v/>
      </c>
      <c r="U127" s="4" t="str">
        <f>IF(C127&lt;10,"",VLOOKUP(A127,技能辅助表!A:O,14,FALSE))</f>
        <v/>
      </c>
      <c r="V127" s="4" t="str">
        <f>IF(C127&lt;10,"",VLOOKUP(A127,技能辅助表!A:O,15,FALSE))</f>
        <v/>
      </c>
    </row>
    <row r="128" spans="1:22" x14ac:dyDescent="0.3">
      <c r="A128" s="2">
        <v>44046</v>
      </c>
      <c r="B128" s="2" t="s">
        <v>36</v>
      </c>
      <c r="C128" s="4">
        <v>9</v>
      </c>
      <c r="D128" s="4">
        <f>VLOOKUP($C128,计算辅助表!$A:$E,2,FALSE)</f>
        <v>3.0700000000000003</v>
      </c>
      <c r="E128" s="4">
        <f>VLOOKUP($C128,计算辅助表!$A:$E,3,FALSE)</f>
        <v>1</v>
      </c>
      <c r="F128" s="4">
        <f>VLOOKUP($C128,计算辅助表!$A:$E,4,FALSE)</f>
        <v>6.16</v>
      </c>
      <c r="G128" s="4">
        <f>VLOOKUP($C128,计算辅助表!$A:$E,5,FALSE)</f>
        <v>1.6</v>
      </c>
      <c r="H128" s="4">
        <f>VLOOKUP(C128,计算辅助表!A:H,8,FALSE)</f>
        <v>200</v>
      </c>
      <c r="I128" s="4" t="str">
        <f>VLOOKUP(C128,计算辅助表!A:F,6,FALSE)</f>
        <v>[{"a":"item","t":"2004","n":4000}]</v>
      </c>
      <c r="J128" s="4" t="str">
        <f>VLOOKUP(C128,计算辅助表!A:G,7,FALSE)</f>
        <v>[{"sxhero":1,"num":1},{"samezhongzu":1,"star":6,"num":1},{"samezhongzu":1,"star":5,"num":2}]</v>
      </c>
      <c r="K128" s="4" t="str">
        <f>VLOOKUP(A128,技能辅助表!A:O,4,FALSE)</f>
        <v>猎魔高手3</v>
      </c>
      <c r="L128" s="4" t="str">
        <f>VLOOKUP(A128,技能辅助表!A:O,5,FALSE)</f>
        <v>"1004"</v>
      </c>
      <c r="M128" s="4" t="str">
        <f>VLOOKUP(A128,技能辅助表!A:O,6,FALSE)</f>
        <v>被动技能：暴击增加30%，暴击伤害增加50%</v>
      </c>
      <c r="N128" s="4" t="str">
        <f>IF(C128&lt;8,"",VLOOKUP(A128,技能辅助表!A:O,7,FALSE))</f>
        <v>虚弱打击3</v>
      </c>
      <c r="O128" s="4" t="str">
        <f>IF(C128&lt;8,"",VLOOKUP(A128,技能辅助表!A:O,8,FALSE))</f>
        <v>"1005"</v>
      </c>
      <c r="P128" s="4" t="str">
        <f>IF(C128&lt;8,"",VLOOKUP(A128,技能辅助表!A:O,9,FALSE))</f>
        <v>被动技能：普通攻击变成攻击敌方生命最少的英雄，效果为120%，并降低目标20%攻击3回合</v>
      </c>
      <c r="Q128" s="4" t="str">
        <f>IF(C128&lt;9,"",VLOOKUP(A128,技能辅助表!A:O,10,FALSE))</f>
        <v>毒性攻击3</v>
      </c>
      <c r="R128" s="4" t="str">
        <f>IF(C128&lt;9,"",VLOOKUP(A128,技能辅助表!A:O,11,FALSE))</f>
        <v>"1007"</v>
      </c>
      <c r="S128" s="4" t="str">
        <f>IF(C128&lt;9,"",VLOOKUP(A128,技能辅助表!A:O,12,FALSE))</f>
        <v>被动技能：普攻有50%几率使目标中毒，每回合造成125%攻击伤害，持续2回合</v>
      </c>
      <c r="T128" s="4" t="str">
        <f>IF(C128&lt;10,"",VLOOKUP(A128,技能辅助表!A:O,13,FALSE))</f>
        <v/>
      </c>
      <c r="U128" s="4" t="str">
        <f>IF(C128&lt;10,"",VLOOKUP(A128,技能辅助表!A:O,14,FALSE))</f>
        <v/>
      </c>
      <c r="V128" s="4" t="str">
        <f>IF(C128&lt;10,"",VLOOKUP(A128,技能辅助表!A:O,15,FALSE))</f>
        <v/>
      </c>
    </row>
    <row r="129" spans="1:22" x14ac:dyDescent="0.3">
      <c r="A129" s="2">
        <v>44046</v>
      </c>
      <c r="B129" s="2" t="s">
        <v>36</v>
      </c>
      <c r="C129" s="4">
        <v>10</v>
      </c>
      <c r="D129" s="4">
        <f>VLOOKUP($C129,计算辅助表!$A:$E,2,FALSE)</f>
        <v>3.5100000000000002</v>
      </c>
      <c r="E129" s="4">
        <f>VLOOKUP($C129,计算辅助表!$A:$E,3,FALSE)</f>
        <v>1</v>
      </c>
      <c r="F129" s="4">
        <f>VLOOKUP($C129,计算辅助表!$A:$E,4,FALSE)</f>
        <v>8.14</v>
      </c>
      <c r="G129" s="4">
        <f>VLOOKUP($C129,计算辅助表!$A:$E,5,FALSE)</f>
        <v>1.6</v>
      </c>
      <c r="H129" s="4">
        <f>VLOOKUP(C129,计算辅助表!A:H,8,FALSE)</f>
        <v>250</v>
      </c>
      <c r="I129" s="4" t="str">
        <f>VLOOKUP(C129,计算辅助表!A:F,6,FALSE)</f>
        <v>[{"a":"item","t":"2004","n":10000}]</v>
      </c>
      <c r="J129" s="4" t="str">
        <f>VLOOKUP(C129,计算辅助表!A:G,7,FALSE)</f>
        <v>[{"sxhero":1,"num":2},{"samezhongzu":1,"star":6,"num":1},{"star":9,"num":1}]</v>
      </c>
      <c r="K129" s="4" t="str">
        <f>VLOOKUP(A129,技能辅助表!A:O,4,FALSE)</f>
        <v>猎魔高手3</v>
      </c>
      <c r="L129" s="4" t="str">
        <f>VLOOKUP(A129,技能辅助表!A:O,5,FALSE)</f>
        <v>"1004"</v>
      </c>
      <c r="M129" s="4" t="str">
        <f>VLOOKUP(A129,技能辅助表!A:O,6,FALSE)</f>
        <v>被动技能：暴击增加30%，暴击伤害增加50%</v>
      </c>
      <c r="N129" s="4" t="str">
        <f>IF(C129&lt;8,"",VLOOKUP(A129,技能辅助表!A:O,7,FALSE))</f>
        <v>虚弱打击3</v>
      </c>
      <c r="O129" s="4" t="str">
        <f>IF(C129&lt;8,"",VLOOKUP(A129,技能辅助表!A:O,8,FALSE))</f>
        <v>"1005"</v>
      </c>
      <c r="P129" s="4" t="str">
        <f>IF(C129&lt;8,"",VLOOKUP(A129,技能辅助表!A:O,9,FALSE))</f>
        <v>被动技能：普通攻击变成攻击敌方生命最少的英雄，效果为120%，并降低目标20%攻击3回合</v>
      </c>
      <c r="Q129" s="4" t="str">
        <f>IF(C129&lt;9,"",VLOOKUP(A129,技能辅助表!A:O,10,FALSE))</f>
        <v>毒性攻击3</v>
      </c>
      <c r="R129" s="4" t="str">
        <f>IF(C129&lt;9,"",VLOOKUP(A129,技能辅助表!A:O,11,FALSE))</f>
        <v>"1007"</v>
      </c>
      <c r="S129" s="4" t="str">
        <f>IF(C129&lt;9,"",VLOOKUP(A129,技能辅助表!A:O,12,FALSE))</f>
        <v>被动技能：普攻有50%几率使目标中毒，每回合造成125%攻击伤害，持续2回合</v>
      </c>
      <c r="T129" s="4" t="str">
        <f>IF(C129&lt;10,"",VLOOKUP(A129,技能辅助表!A:O,13,FALSE))</f>
        <v>幽冥打击3</v>
      </c>
      <c r="U129" s="4">
        <f>IF(C129&lt;10,"",VLOOKUP(A129,技能辅助表!A:O,14,FALSE))</f>
        <v>2004</v>
      </c>
      <c r="V129" s="4" t="str">
        <f>IF(C129&lt;10,"",VLOOKUP(A129,技能辅助表!A:O,15,FALSE))</f>
        <v>主动技能：对后排随机2名敌人造成210%攻击伤害，如果是法师，每回合额外造成50%攻击流血伤害，持续3回合</v>
      </c>
    </row>
    <row r="130" spans="1:22" x14ac:dyDescent="0.3">
      <c r="A130" s="2">
        <v>45046</v>
      </c>
      <c r="B130" s="2" t="s">
        <v>37</v>
      </c>
      <c r="C130" s="4">
        <v>7</v>
      </c>
      <c r="D130" s="4">
        <f>VLOOKUP($C130,计算辅助表!$A:$E,2,FALSE)</f>
        <v>2.4900000000000002</v>
      </c>
      <c r="E130" s="4">
        <f>VLOOKUP($C130,计算辅助表!$A:$E,3,FALSE)</f>
        <v>1</v>
      </c>
      <c r="F130" s="4">
        <f>VLOOKUP($C130,计算辅助表!$A:$E,4,FALSE)</f>
        <v>3.5200000000000005</v>
      </c>
      <c r="G130" s="4">
        <f>VLOOKUP($C130,计算辅助表!$A:$E,5,FALSE)</f>
        <v>1.6</v>
      </c>
      <c r="H130" s="4">
        <f>VLOOKUP(C130,计算辅助表!A:H,8,FALSE)</f>
        <v>160</v>
      </c>
      <c r="I130" s="4" t="str">
        <f>VLOOKUP(C130,计算辅助表!A:F,6,FALSE)</f>
        <v>[{"a":"item","t":"2004","n":2000}]</v>
      </c>
      <c r="J130" s="4" t="str">
        <f>VLOOKUP(C130,计算辅助表!A:G,7,FALSE)</f>
        <v>[{"samezhongzu":1,"star":5,"num":4}]</v>
      </c>
      <c r="K130" s="4" t="str">
        <f>VLOOKUP(A130,技能辅助表!A:O,4,FALSE)</f>
        <v>猎魔高手3</v>
      </c>
      <c r="L130" s="4" t="str">
        <f>VLOOKUP(A130,技能辅助表!A:O,5,FALSE)</f>
        <v>"1004"</v>
      </c>
      <c r="M130" s="4" t="str">
        <f>VLOOKUP(A130,技能辅助表!A:O,6,FALSE)</f>
        <v>被动技能：暴击增加30%，暴击伤害增加30%，攻击增加30%</v>
      </c>
      <c r="N130" s="4" t="str">
        <f>IF(C130&lt;8,"",VLOOKUP(A130,技能辅助表!A:O,7,FALSE))</f>
        <v/>
      </c>
      <c r="O130" s="4" t="str">
        <f>IF(C130&lt;8,"",VLOOKUP(A130,技能辅助表!A:O,8,FALSE))</f>
        <v/>
      </c>
      <c r="P130" s="4" t="str">
        <f>IF(C130&lt;8,"",VLOOKUP(A130,技能辅助表!A:O,9,FALSE))</f>
        <v/>
      </c>
      <c r="Q130" s="4" t="str">
        <f>IF(C130&lt;9,"",VLOOKUP(A130,技能辅助表!A:O,10,FALSE))</f>
        <v/>
      </c>
      <c r="R130" s="4" t="str">
        <f>IF(C130&lt;9,"",VLOOKUP(A130,技能辅助表!A:O,11,FALSE))</f>
        <v/>
      </c>
      <c r="S130" s="4" t="str">
        <f>IF(C130&lt;9,"",VLOOKUP(A130,技能辅助表!A:O,12,FALSE))</f>
        <v/>
      </c>
      <c r="T130" s="4" t="str">
        <f>IF(C130&lt;10,"",VLOOKUP(A130,技能辅助表!A:O,13,FALSE))</f>
        <v/>
      </c>
      <c r="U130" s="4" t="str">
        <f>IF(C130&lt;10,"",VLOOKUP(A130,技能辅助表!A:O,14,FALSE))</f>
        <v/>
      </c>
      <c r="V130" s="4" t="str">
        <f>IF(C130&lt;10,"",VLOOKUP(A130,技能辅助表!A:O,15,FALSE))</f>
        <v/>
      </c>
    </row>
    <row r="131" spans="1:22" x14ac:dyDescent="0.3">
      <c r="A131" s="2">
        <v>45046</v>
      </c>
      <c r="B131" s="2" t="s">
        <v>37</v>
      </c>
      <c r="C131" s="4">
        <v>8</v>
      </c>
      <c r="D131" s="4">
        <f>VLOOKUP($C131,计算辅助表!$A:$E,2,FALSE)</f>
        <v>2.7800000000000002</v>
      </c>
      <c r="E131" s="4">
        <f>VLOOKUP($C131,计算辅助表!$A:$E,3,FALSE)</f>
        <v>1</v>
      </c>
      <c r="F131" s="4">
        <f>VLOOKUP($C131,计算辅助表!$A:$E,4,FALSE)</f>
        <v>4.84</v>
      </c>
      <c r="G131" s="4">
        <f>VLOOKUP($C131,计算辅助表!$A:$E,5,FALSE)</f>
        <v>1.6</v>
      </c>
      <c r="H131" s="4">
        <f>VLOOKUP(C131,计算辅助表!A:H,8,FALSE)</f>
        <v>180</v>
      </c>
      <c r="I131" s="4" t="str">
        <f>VLOOKUP(C131,计算辅助表!A:F,6,FALSE)</f>
        <v>[{"a":"item","t":"2004","n":3000}]</v>
      </c>
      <c r="J131" s="4" t="str">
        <f>VLOOKUP(C131,计算辅助表!A:G,7,FALSE)</f>
        <v>[{"samezhongzu":1,"star":6,"num":1},{"samezhongzu":1,"star":5,"num":3}]</v>
      </c>
      <c r="K131" s="4" t="str">
        <f>VLOOKUP(A131,技能辅助表!A:O,4,FALSE)</f>
        <v>猎魔高手3</v>
      </c>
      <c r="L131" s="4" t="str">
        <f>VLOOKUP(A131,技能辅助表!A:O,5,FALSE)</f>
        <v>"1004"</v>
      </c>
      <c r="M131" s="4" t="str">
        <f>VLOOKUP(A131,技能辅助表!A:O,6,FALSE)</f>
        <v>被动技能：暴击增加30%，暴击伤害增加30%，攻击增加30%</v>
      </c>
      <c r="N131" s="4" t="str">
        <f>IF(C131&lt;8,"",VLOOKUP(A131,技能辅助表!A:O,7,FALSE))</f>
        <v>凌辱3</v>
      </c>
      <c r="O131" s="4" t="str">
        <f>IF(C131&lt;8,"",VLOOKUP(A131,技能辅助表!A:O,8,FALSE))</f>
        <v>"1005"</v>
      </c>
      <c r="P131" s="4" t="str">
        <f>IF(C131&lt;8,"",VLOOKUP(A131,技能辅助表!A:O,9,FALSE))</f>
        <v>被动技能：敌方英雄死亡，增加自己20%暴击伤害和15%攻击</v>
      </c>
      <c r="Q131" s="4" t="str">
        <f>IF(C131&lt;9,"",VLOOKUP(A131,技能辅助表!A:O,10,FALSE))</f>
        <v/>
      </c>
      <c r="R131" s="4" t="str">
        <f>IF(C131&lt;9,"",VLOOKUP(A131,技能辅助表!A:O,11,FALSE))</f>
        <v/>
      </c>
      <c r="S131" s="4" t="str">
        <f>IF(C131&lt;9,"",VLOOKUP(A131,技能辅助表!A:O,12,FALSE))</f>
        <v/>
      </c>
      <c r="T131" s="4" t="str">
        <f>IF(C131&lt;10,"",VLOOKUP(A131,技能辅助表!A:O,13,FALSE))</f>
        <v/>
      </c>
      <c r="U131" s="4" t="str">
        <f>IF(C131&lt;10,"",VLOOKUP(A131,技能辅助表!A:O,14,FALSE))</f>
        <v/>
      </c>
      <c r="V131" s="4" t="str">
        <f>IF(C131&lt;10,"",VLOOKUP(A131,技能辅助表!A:O,15,FALSE))</f>
        <v/>
      </c>
    </row>
    <row r="132" spans="1:22" x14ac:dyDescent="0.3">
      <c r="A132" s="2">
        <v>45046</v>
      </c>
      <c r="B132" s="2" t="s">
        <v>37</v>
      </c>
      <c r="C132" s="4">
        <v>9</v>
      </c>
      <c r="D132" s="4">
        <f>VLOOKUP($C132,计算辅助表!$A:$E,2,FALSE)</f>
        <v>3.0700000000000003</v>
      </c>
      <c r="E132" s="4">
        <f>VLOOKUP($C132,计算辅助表!$A:$E,3,FALSE)</f>
        <v>1</v>
      </c>
      <c r="F132" s="4">
        <f>VLOOKUP($C132,计算辅助表!$A:$E,4,FALSE)</f>
        <v>6.16</v>
      </c>
      <c r="G132" s="4">
        <f>VLOOKUP($C132,计算辅助表!$A:$E,5,FALSE)</f>
        <v>1.6</v>
      </c>
      <c r="H132" s="4">
        <f>VLOOKUP(C132,计算辅助表!A:H,8,FALSE)</f>
        <v>200</v>
      </c>
      <c r="I132" s="4" t="str">
        <f>VLOOKUP(C132,计算辅助表!A:F,6,FALSE)</f>
        <v>[{"a":"item","t":"2004","n":4000}]</v>
      </c>
      <c r="J132" s="4" t="str">
        <f>VLOOKUP(C132,计算辅助表!A:G,7,FALSE)</f>
        <v>[{"sxhero":1,"num":1},{"samezhongzu":1,"star":6,"num":1},{"samezhongzu":1,"star":5,"num":2}]</v>
      </c>
      <c r="K132" s="4" t="str">
        <f>VLOOKUP(A132,技能辅助表!A:O,4,FALSE)</f>
        <v>猎魔高手3</v>
      </c>
      <c r="L132" s="4" t="str">
        <f>VLOOKUP(A132,技能辅助表!A:O,5,FALSE)</f>
        <v>"1004"</v>
      </c>
      <c r="M132" s="4" t="str">
        <f>VLOOKUP(A132,技能辅助表!A:O,6,FALSE)</f>
        <v>被动技能：暴击增加30%，暴击伤害增加30%，攻击增加30%</v>
      </c>
      <c r="N132" s="4" t="str">
        <f>IF(C132&lt;8,"",VLOOKUP(A132,技能辅助表!A:O,7,FALSE))</f>
        <v>凌辱3</v>
      </c>
      <c r="O132" s="4" t="str">
        <f>IF(C132&lt;8,"",VLOOKUP(A132,技能辅助表!A:O,8,FALSE))</f>
        <v>"1005"</v>
      </c>
      <c r="P132" s="4" t="str">
        <f>IF(C132&lt;8,"",VLOOKUP(A132,技能辅助表!A:O,9,FALSE))</f>
        <v>被动技能：敌方英雄死亡，增加自己20%暴击伤害和15%攻击</v>
      </c>
      <c r="Q132" s="4" t="str">
        <f>IF(C132&lt;9,"",VLOOKUP(A132,技能辅助表!A:O,10,FALSE))</f>
        <v>哀恸箭3</v>
      </c>
      <c r="R132" s="4" t="str">
        <f>IF(C132&lt;9,"",VLOOKUP(A132,技能辅助表!A:O,11,FALSE))</f>
        <v>"1007"</v>
      </c>
      <c r="S132" s="4" t="str">
        <f>IF(C132&lt;9,"",VLOOKUP(A132,技能辅助表!A:O,12,FALSE))</f>
        <v>被动技能：普攻有75%几率对目标额外造成200%中毒伤害并有15%几率沉默目标2回合</v>
      </c>
      <c r="T132" s="4" t="str">
        <f>IF(C132&lt;10,"",VLOOKUP(A132,技能辅助表!A:O,13,FALSE))</f>
        <v/>
      </c>
      <c r="U132" s="4" t="str">
        <f>IF(C132&lt;10,"",VLOOKUP(A132,技能辅助表!A:O,14,FALSE))</f>
        <v/>
      </c>
      <c r="V132" s="4" t="str">
        <f>IF(C132&lt;10,"",VLOOKUP(A132,技能辅助表!A:O,15,FALSE))</f>
        <v/>
      </c>
    </row>
    <row r="133" spans="1:22" x14ac:dyDescent="0.3">
      <c r="A133" s="2">
        <v>45046</v>
      </c>
      <c r="B133" s="2" t="s">
        <v>37</v>
      </c>
      <c r="C133" s="4">
        <v>10</v>
      </c>
      <c r="D133" s="4">
        <f>VLOOKUP($C133,计算辅助表!$A:$E,2,FALSE)</f>
        <v>3.5100000000000002</v>
      </c>
      <c r="E133" s="4">
        <f>VLOOKUP($C133,计算辅助表!$A:$E,3,FALSE)</f>
        <v>1</v>
      </c>
      <c r="F133" s="4">
        <f>VLOOKUP($C133,计算辅助表!$A:$E,4,FALSE)</f>
        <v>8.14</v>
      </c>
      <c r="G133" s="4">
        <f>VLOOKUP($C133,计算辅助表!$A:$E,5,FALSE)</f>
        <v>1.6</v>
      </c>
      <c r="H133" s="4">
        <f>VLOOKUP(C133,计算辅助表!A:H,8,FALSE)</f>
        <v>250</v>
      </c>
      <c r="I133" s="4" t="str">
        <f>VLOOKUP(C133,计算辅助表!A:F,6,FALSE)</f>
        <v>[{"a":"item","t":"2004","n":10000}]</v>
      </c>
      <c r="J133" s="4" t="str">
        <f>VLOOKUP(C133,计算辅助表!A:G,7,FALSE)</f>
        <v>[{"sxhero":1,"num":2},{"samezhongzu":1,"star":6,"num":1},{"star":9,"num":1}]</v>
      </c>
      <c r="K133" s="4" t="str">
        <f>VLOOKUP(A133,技能辅助表!A:O,4,FALSE)</f>
        <v>猎魔高手3</v>
      </c>
      <c r="L133" s="4" t="str">
        <f>VLOOKUP(A133,技能辅助表!A:O,5,FALSE)</f>
        <v>"1004"</v>
      </c>
      <c r="M133" s="4" t="str">
        <f>VLOOKUP(A133,技能辅助表!A:O,6,FALSE)</f>
        <v>被动技能：暴击增加30%，暴击伤害增加30%，攻击增加30%</v>
      </c>
      <c r="N133" s="4" t="str">
        <f>IF(C133&lt;8,"",VLOOKUP(A133,技能辅助表!A:O,7,FALSE))</f>
        <v>凌辱3</v>
      </c>
      <c r="O133" s="4" t="str">
        <f>IF(C133&lt;8,"",VLOOKUP(A133,技能辅助表!A:O,8,FALSE))</f>
        <v>"1005"</v>
      </c>
      <c r="P133" s="4" t="str">
        <f>IF(C133&lt;8,"",VLOOKUP(A133,技能辅助表!A:O,9,FALSE))</f>
        <v>被动技能：敌方英雄死亡，增加自己20%暴击伤害和15%攻击</v>
      </c>
      <c r="Q133" s="4" t="str">
        <f>IF(C133&lt;9,"",VLOOKUP(A133,技能辅助表!A:O,10,FALSE))</f>
        <v>哀恸箭3</v>
      </c>
      <c r="R133" s="4" t="str">
        <f>IF(C133&lt;9,"",VLOOKUP(A133,技能辅助表!A:O,11,FALSE))</f>
        <v>"1007"</v>
      </c>
      <c r="S133" s="4" t="str">
        <f>IF(C133&lt;9,"",VLOOKUP(A133,技能辅助表!A:O,12,FALSE))</f>
        <v>被动技能：普攻有75%几率对目标额外造成200%中毒伤害并有15%几率沉默目标2回合</v>
      </c>
      <c r="T133" s="4" t="str">
        <f>IF(C133&lt;10,"",VLOOKUP(A133,技能辅助表!A:O,13,FALSE))</f>
        <v>惩罚之箭3</v>
      </c>
      <c r="U133" s="4">
        <f>IF(C133&lt;10,"",VLOOKUP(A133,技能辅助表!A:O,14,FALSE))</f>
        <v>2004</v>
      </c>
      <c r="V133" s="4" t="str">
        <f>IF(C133&lt;10,"",VLOOKUP(A133,技能辅助表!A:O,15,FALSE))</f>
        <v>主动技能：对所有敌人造成105%攻击伤害并有50%几率使目标禁魔2回合，并免疫控制2回合</v>
      </c>
    </row>
    <row r="134" spans="1:22" x14ac:dyDescent="0.3">
      <c r="A134" s="2">
        <v>45056</v>
      </c>
      <c r="B134" s="2" t="s">
        <v>38</v>
      </c>
      <c r="C134" s="4">
        <v>7</v>
      </c>
      <c r="D134" s="4">
        <f>VLOOKUP($C134,计算辅助表!$A:$E,2,FALSE)</f>
        <v>2.4900000000000002</v>
      </c>
      <c r="E134" s="4">
        <f>VLOOKUP($C134,计算辅助表!$A:$E,3,FALSE)</f>
        <v>1</v>
      </c>
      <c r="F134" s="4">
        <f>VLOOKUP($C134,计算辅助表!$A:$E,4,FALSE)</f>
        <v>3.5200000000000005</v>
      </c>
      <c r="G134" s="4">
        <f>VLOOKUP($C134,计算辅助表!$A:$E,5,FALSE)</f>
        <v>1.6</v>
      </c>
      <c r="H134" s="4">
        <f>VLOOKUP(C134,计算辅助表!A:H,8,FALSE)</f>
        <v>160</v>
      </c>
      <c r="I134" s="4" t="str">
        <f>VLOOKUP(C134,计算辅助表!A:F,6,FALSE)</f>
        <v>[{"a":"item","t":"2004","n":2000}]</v>
      </c>
      <c r="J134" s="4" t="str">
        <f>VLOOKUP(C134,计算辅助表!A:G,7,FALSE)</f>
        <v>[{"samezhongzu":1,"star":5,"num":4}]</v>
      </c>
      <c r="K134" s="4" t="str">
        <f>VLOOKUP(A134,技能辅助表!A:O,4,FALSE)</f>
        <v>暴击3</v>
      </c>
      <c r="L134" s="4" t="str">
        <f>VLOOKUP(A134,技能辅助表!A:O,5,FALSE)</f>
        <v>"1004"</v>
      </c>
      <c r="M134" s="4" t="str">
        <f>VLOOKUP(A134,技能辅助表!A:O,6,FALSE)</f>
        <v>被动技能：暴击增加40%，攻击增加30%</v>
      </c>
      <c r="N134" s="4" t="str">
        <f>IF(C134&lt;8,"",VLOOKUP(A134,技能辅助表!A:O,7,FALSE))</f>
        <v/>
      </c>
      <c r="O134" s="4" t="str">
        <f>IF(C134&lt;8,"",VLOOKUP(A134,技能辅助表!A:O,8,FALSE))</f>
        <v/>
      </c>
      <c r="P134" s="4" t="str">
        <f>IF(C134&lt;8,"",VLOOKUP(A134,技能辅助表!A:O,9,FALSE))</f>
        <v/>
      </c>
      <c r="Q134" s="4" t="str">
        <f>IF(C134&lt;9,"",VLOOKUP(A134,技能辅助表!A:O,10,FALSE))</f>
        <v/>
      </c>
      <c r="R134" s="4" t="str">
        <f>IF(C134&lt;9,"",VLOOKUP(A134,技能辅助表!A:O,11,FALSE))</f>
        <v/>
      </c>
      <c r="S134" s="4" t="str">
        <f>IF(C134&lt;9,"",VLOOKUP(A134,技能辅助表!A:O,12,FALSE))</f>
        <v/>
      </c>
      <c r="T134" s="4" t="str">
        <f>IF(C134&lt;10,"",VLOOKUP(A134,技能辅助表!A:O,13,FALSE))</f>
        <v/>
      </c>
      <c r="U134" s="4" t="str">
        <f>IF(C134&lt;10,"",VLOOKUP(A134,技能辅助表!A:O,14,FALSE))</f>
        <v/>
      </c>
      <c r="V134" s="4" t="str">
        <f>IF(C134&lt;10,"",VLOOKUP(A134,技能辅助表!A:O,15,FALSE))</f>
        <v/>
      </c>
    </row>
    <row r="135" spans="1:22" x14ac:dyDescent="0.3">
      <c r="A135" s="2">
        <v>45056</v>
      </c>
      <c r="B135" s="2" t="s">
        <v>38</v>
      </c>
      <c r="C135" s="4">
        <v>8</v>
      </c>
      <c r="D135" s="4">
        <f>VLOOKUP($C135,计算辅助表!$A:$E,2,FALSE)</f>
        <v>2.7800000000000002</v>
      </c>
      <c r="E135" s="4">
        <f>VLOOKUP($C135,计算辅助表!$A:$E,3,FALSE)</f>
        <v>1</v>
      </c>
      <c r="F135" s="4">
        <f>VLOOKUP($C135,计算辅助表!$A:$E,4,FALSE)</f>
        <v>4.84</v>
      </c>
      <c r="G135" s="4">
        <f>VLOOKUP($C135,计算辅助表!$A:$E,5,FALSE)</f>
        <v>1.6</v>
      </c>
      <c r="H135" s="4">
        <f>VLOOKUP(C135,计算辅助表!A:H,8,FALSE)</f>
        <v>180</v>
      </c>
      <c r="I135" s="4" t="str">
        <f>VLOOKUP(C135,计算辅助表!A:F,6,FALSE)</f>
        <v>[{"a":"item","t":"2004","n":3000}]</v>
      </c>
      <c r="J135" s="4" t="str">
        <f>VLOOKUP(C135,计算辅助表!A:G,7,FALSE)</f>
        <v>[{"samezhongzu":1,"star":6,"num":1},{"samezhongzu":1,"star":5,"num":3}]</v>
      </c>
      <c r="K135" s="4" t="str">
        <f>VLOOKUP(A135,技能辅助表!A:O,4,FALSE)</f>
        <v>暴击3</v>
      </c>
      <c r="L135" s="4" t="str">
        <f>VLOOKUP(A135,技能辅助表!A:O,5,FALSE)</f>
        <v>"1004"</v>
      </c>
      <c r="M135" s="4" t="str">
        <f>VLOOKUP(A135,技能辅助表!A:O,6,FALSE)</f>
        <v>被动技能：暴击增加40%，攻击增加30%</v>
      </c>
      <c r="N135" s="4" t="str">
        <f>IF(C135&lt;8,"",VLOOKUP(A135,技能辅助表!A:O,7,FALSE))</f>
        <v>中毒3</v>
      </c>
      <c r="O135" s="4" t="str">
        <f>IF(C135&lt;8,"",VLOOKUP(A135,技能辅助表!A:O,8,FALSE))</f>
        <v>"1005"</v>
      </c>
      <c r="P135" s="4" t="str">
        <f>IF(C135&lt;8,"",VLOOKUP(A135,技能辅助表!A:O,9,FALSE))</f>
        <v>被动技能：暴击有100%几率使目标中毒，每回合造成78%攻击伤害，持续2回合</v>
      </c>
      <c r="Q135" s="4" t="str">
        <f>IF(C135&lt;9,"",VLOOKUP(A135,技能辅助表!A:O,10,FALSE))</f>
        <v/>
      </c>
      <c r="R135" s="4" t="str">
        <f>IF(C135&lt;9,"",VLOOKUP(A135,技能辅助表!A:O,11,FALSE))</f>
        <v/>
      </c>
      <c r="S135" s="4" t="str">
        <f>IF(C135&lt;9,"",VLOOKUP(A135,技能辅助表!A:O,12,FALSE))</f>
        <v/>
      </c>
      <c r="T135" s="4" t="str">
        <f>IF(C135&lt;10,"",VLOOKUP(A135,技能辅助表!A:O,13,FALSE))</f>
        <v/>
      </c>
      <c r="U135" s="4" t="str">
        <f>IF(C135&lt;10,"",VLOOKUP(A135,技能辅助表!A:O,14,FALSE))</f>
        <v/>
      </c>
      <c r="V135" s="4" t="str">
        <f>IF(C135&lt;10,"",VLOOKUP(A135,技能辅助表!A:O,15,FALSE))</f>
        <v/>
      </c>
    </row>
    <row r="136" spans="1:22" x14ac:dyDescent="0.3">
      <c r="A136" s="2">
        <v>45056</v>
      </c>
      <c r="B136" s="2" t="s">
        <v>38</v>
      </c>
      <c r="C136" s="4">
        <v>9</v>
      </c>
      <c r="D136" s="4">
        <f>VLOOKUP($C136,计算辅助表!$A:$E,2,FALSE)</f>
        <v>3.0700000000000003</v>
      </c>
      <c r="E136" s="4">
        <f>VLOOKUP($C136,计算辅助表!$A:$E,3,FALSE)</f>
        <v>1</v>
      </c>
      <c r="F136" s="4">
        <f>VLOOKUP($C136,计算辅助表!$A:$E,4,FALSE)</f>
        <v>6.16</v>
      </c>
      <c r="G136" s="4">
        <f>VLOOKUP($C136,计算辅助表!$A:$E,5,FALSE)</f>
        <v>1.6</v>
      </c>
      <c r="H136" s="4">
        <f>VLOOKUP(C136,计算辅助表!A:H,8,FALSE)</f>
        <v>200</v>
      </c>
      <c r="I136" s="4" t="str">
        <f>VLOOKUP(C136,计算辅助表!A:F,6,FALSE)</f>
        <v>[{"a":"item","t":"2004","n":4000}]</v>
      </c>
      <c r="J136" s="4" t="str">
        <f>VLOOKUP(C136,计算辅助表!A:G,7,FALSE)</f>
        <v>[{"sxhero":1,"num":1},{"samezhongzu":1,"star":6,"num":1},{"samezhongzu":1,"star":5,"num":2}]</v>
      </c>
      <c r="K136" s="4" t="str">
        <f>VLOOKUP(A136,技能辅助表!A:O,4,FALSE)</f>
        <v>暴击3</v>
      </c>
      <c r="L136" s="4" t="str">
        <f>VLOOKUP(A136,技能辅助表!A:O,5,FALSE)</f>
        <v>"1004"</v>
      </c>
      <c r="M136" s="4" t="str">
        <f>VLOOKUP(A136,技能辅助表!A:O,6,FALSE)</f>
        <v>被动技能：暴击增加40%，攻击增加30%</v>
      </c>
      <c r="N136" s="4" t="str">
        <f>IF(C136&lt;8,"",VLOOKUP(A136,技能辅助表!A:O,7,FALSE))</f>
        <v>中毒3</v>
      </c>
      <c r="O136" s="4" t="str">
        <f>IF(C136&lt;8,"",VLOOKUP(A136,技能辅助表!A:O,8,FALSE))</f>
        <v>"1005"</v>
      </c>
      <c r="P136" s="4" t="str">
        <f>IF(C136&lt;8,"",VLOOKUP(A136,技能辅助表!A:O,9,FALSE))</f>
        <v>被动技能：暴击有100%几率使目标中毒，每回合造成78%攻击伤害，持续2回合</v>
      </c>
      <c r="Q136" s="4" t="str">
        <f>IF(C136&lt;9,"",VLOOKUP(A136,技能辅助表!A:O,10,FALSE))</f>
        <v>毒性掌握3</v>
      </c>
      <c r="R136" s="4" t="str">
        <f>IF(C136&lt;9,"",VLOOKUP(A136,技能辅助表!A:O,11,FALSE))</f>
        <v>"1007"</v>
      </c>
      <c r="S136" s="4" t="str">
        <f>IF(C136&lt;9,"",VLOOKUP(A136,技能辅助表!A:O,12,FALSE))</f>
        <v>被动技能：对中毒的目标，增加60%的额外伤害</v>
      </c>
      <c r="T136" s="4" t="str">
        <f>IF(C136&lt;10,"",VLOOKUP(A136,技能辅助表!A:O,13,FALSE))</f>
        <v/>
      </c>
      <c r="U136" s="4" t="str">
        <f>IF(C136&lt;10,"",VLOOKUP(A136,技能辅助表!A:O,14,FALSE))</f>
        <v/>
      </c>
      <c r="V136" s="4" t="str">
        <f>IF(C136&lt;10,"",VLOOKUP(A136,技能辅助表!A:O,15,FALSE))</f>
        <v/>
      </c>
    </row>
    <row r="137" spans="1:22" x14ac:dyDescent="0.3">
      <c r="A137" s="2">
        <v>45056</v>
      </c>
      <c r="B137" s="2" t="s">
        <v>38</v>
      </c>
      <c r="C137" s="4">
        <v>10</v>
      </c>
      <c r="D137" s="4">
        <f>VLOOKUP($C137,计算辅助表!$A:$E,2,FALSE)</f>
        <v>3.5100000000000002</v>
      </c>
      <c r="E137" s="4">
        <f>VLOOKUP($C137,计算辅助表!$A:$E,3,FALSE)</f>
        <v>1</v>
      </c>
      <c r="F137" s="4">
        <f>VLOOKUP($C137,计算辅助表!$A:$E,4,FALSE)</f>
        <v>8.14</v>
      </c>
      <c r="G137" s="4">
        <f>VLOOKUP($C137,计算辅助表!$A:$E,5,FALSE)</f>
        <v>1.6</v>
      </c>
      <c r="H137" s="4">
        <f>VLOOKUP(C137,计算辅助表!A:H,8,FALSE)</f>
        <v>250</v>
      </c>
      <c r="I137" s="4" t="str">
        <f>VLOOKUP(C137,计算辅助表!A:F,6,FALSE)</f>
        <v>[{"a":"item","t":"2004","n":10000}]</v>
      </c>
      <c r="J137" s="4" t="str">
        <f>VLOOKUP(C137,计算辅助表!A:G,7,FALSE)</f>
        <v>[{"sxhero":1,"num":2},{"samezhongzu":1,"star":6,"num":1},{"star":9,"num":1}]</v>
      </c>
      <c r="K137" s="4" t="str">
        <f>VLOOKUP(A137,技能辅助表!A:O,4,FALSE)</f>
        <v>暴击3</v>
      </c>
      <c r="L137" s="4" t="str">
        <f>VLOOKUP(A137,技能辅助表!A:O,5,FALSE)</f>
        <v>"1004"</v>
      </c>
      <c r="M137" s="4" t="str">
        <f>VLOOKUP(A137,技能辅助表!A:O,6,FALSE)</f>
        <v>被动技能：暴击增加40%，攻击增加30%</v>
      </c>
      <c r="N137" s="4" t="str">
        <f>IF(C137&lt;8,"",VLOOKUP(A137,技能辅助表!A:O,7,FALSE))</f>
        <v>中毒3</v>
      </c>
      <c r="O137" s="4" t="str">
        <f>IF(C137&lt;8,"",VLOOKUP(A137,技能辅助表!A:O,8,FALSE))</f>
        <v>"1005"</v>
      </c>
      <c r="P137" s="4" t="str">
        <f>IF(C137&lt;8,"",VLOOKUP(A137,技能辅助表!A:O,9,FALSE))</f>
        <v>被动技能：暴击有100%几率使目标中毒，每回合造成78%攻击伤害，持续2回合</v>
      </c>
      <c r="Q137" s="4" t="str">
        <f>IF(C137&lt;9,"",VLOOKUP(A137,技能辅助表!A:O,10,FALSE))</f>
        <v>毒性掌握3</v>
      </c>
      <c r="R137" s="4" t="str">
        <f>IF(C137&lt;9,"",VLOOKUP(A137,技能辅助表!A:O,11,FALSE))</f>
        <v>"1007"</v>
      </c>
      <c r="S137" s="4" t="str">
        <f>IF(C137&lt;9,"",VLOOKUP(A137,技能辅助表!A:O,12,FALSE))</f>
        <v>被动技能：对中毒的目标，增加60%的额外伤害</v>
      </c>
      <c r="T137" s="4" t="str">
        <f>IF(C137&lt;10,"",VLOOKUP(A137,技能辅助表!A:O,13,FALSE))</f>
        <v>毒酸箭3</v>
      </c>
      <c r="U137" s="4">
        <f>IF(C137&lt;10,"",VLOOKUP(A137,技能辅助表!A:O,14,FALSE))</f>
        <v>2004</v>
      </c>
      <c r="V137" s="4" t="str">
        <f>IF(C137&lt;10,"",VLOOKUP(A137,技能辅助表!A:O,15,FALSE))</f>
        <v>主动技能：对随机4名敌人造成125%攻击伤害，减少其5%速度并中毒，每回合额外造成55%攻击伤害，持续3回合</v>
      </c>
    </row>
    <row r="138" spans="1:22" x14ac:dyDescent="0.3">
      <c r="A138" s="2">
        <v>51016</v>
      </c>
      <c r="B138" s="2" t="s">
        <v>39</v>
      </c>
      <c r="C138" s="4">
        <v>7</v>
      </c>
      <c r="D138" s="4">
        <f>VLOOKUP($C138,计算辅助表!$A:$E,2,FALSE)</f>
        <v>2.4900000000000002</v>
      </c>
      <c r="E138" s="4">
        <f>VLOOKUP($C138,计算辅助表!$A:$E,3,FALSE)</f>
        <v>1</v>
      </c>
      <c r="F138" s="4">
        <f>VLOOKUP($C138,计算辅助表!$A:$E,4,FALSE)</f>
        <v>3.5200000000000005</v>
      </c>
      <c r="G138" s="4">
        <f>VLOOKUP($C138,计算辅助表!$A:$E,5,FALSE)</f>
        <v>1.6</v>
      </c>
      <c r="H138" s="4">
        <f>VLOOKUP(C138,计算辅助表!A:H,8,FALSE)</f>
        <v>160</v>
      </c>
      <c r="I138" s="4" t="str">
        <f>VLOOKUP(C138,计算辅助表!A:F,6,FALSE)</f>
        <v>[{"a":"item","t":"2004","n":2000}]</v>
      </c>
      <c r="J138" s="4" t="str">
        <f>VLOOKUP(C138,计算辅助表!A:G,7,FALSE)</f>
        <v>[{"samezhongzu":1,"star":5,"num":4}]</v>
      </c>
      <c r="K138" s="4" t="str">
        <f>VLOOKUP(A138,技能辅助表!A:O,4,FALSE)</f>
        <v>沉睡魔咒3</v>
      </c>
      <c r="L138" s="4" t="str">
        <f>VLOOKUP(A138,技能辅助表!A:O,5,FALSE)</f>
        <v>"1004"</v>
      </c>
      <c r="M138" s="4" t="str">
        <f>VLOOKUP(A138,技能辅助表!A:O,6,FALSE)</f>
        <v>被动技能：普攻有100%几率给目标附加回合印记，并有45%几率使目标石化2回合，回合印记1回合后触发造成190%攻击伤害</v>
      </c>
      <c r="N138" s="4" t="str">
        <f>IF(C138&lt;8,"",VLOOKUP(A138,技能辅助表!A:O,7,FALSE))</f>
        <v/>
      </c>
      <c r="O138" s="4" t="str">
        <f>IF(C138&lt;8,"",VLOOKUP(A138,技能辅助表!A:O,8,FALSE))</f>
        <v/>
      </c>
      <c r="P138" s="4" t="str">
        <f>IF(C138&lt;8,"",VLOOKUP(A138,技能辅助表!A:O,9,FALSE))</f>
        <v/>
      </c>
      <c r="Q138" s="4" t="str">
        <f>IF(C138&lt;9,"",VLOOKUP(A138,技能辅助表!A:O,10,FALSE))</f>
        <v/>
      </c>
      <c r="R138" s="4" t="str">
        <f>IF(C138&lt;9,"",VLOOKUP(A138,技能辅助表!A:O,11,FALSE))</f>
        <v/>
      </c>
      <c r="S138" s="4" t="str">
        <f>IF(C138&lt;9,"",VLOOKUP(A138,技能辅助表!A:O,12,FALSE))</f>
        <v/>
      </c>
      <c r="T138" s="4" t="str">
        <f>IF(C138&lt;10,"",VLOOKUP(A138,技能辅助表!A:O,13,FALSE))</f>
        <v/>
      </c>
      <c r="U138" s="4" t="str">
        <f>IF(C138&lt;10,"",VLOOKUP(A138,技能辅助表!A:O,14,FALSE))</f>
        <v/>
      </c>
      <c r="V138" s="4" t="str">
        <f>IF(C138&lt;10,"",VLOOKUP(A138,技能辅助表!A:O,15,FALSE))</f>
        <v/>
      </c>
    </row>
    <row r="139" spans="1:22" x14ac:dyDescent="0.3">
      <c r="A139" s="2">
        <v>51016</v>
      </c>
      <c r="B139" s="2" t="s">
        <v>39</v>
      </c>
      <c r="C139" s="4">
        <v>8</v>
      </c>
      <c r="D139" s="4">
        <f>VLOOKUP($C139,计算辅助表!$A:$E,2,FALSE)</f>
        <v>2.7800000000000002</v>
      </c>
      <c r="E139" s="4">
        <f>VLOOKUP($C139,计算辅助表!$A:$E,3,FALSE)</f>
        <v>1</v>
      </c>
      <c r="F139" s="4">
        <f>VLOOKUP($C139,计算辅助表!$A:$E,4,FALSE)</f>
        <v>4.84</v>
      </c>
      <c r="G139" s="4">
        <f>VLOOKUP($C139,计算辅助表!$A:$E,5,FALSE)</f>
        <v>1.6</v>
      </c>
      <c r="H139" s="4">
        <f>VLOOKUP(C139,计算辅助表!A:H,8,FALSE)</f>
        <v>180</v>
      </c>
      <c r="I139" s="4" t="str">
        <f>VLOOKUP(C139,计算辅助表!A:F,6,FALSE)</f>
        <v>[{"a":"item","t":"2004","n":3000}]</v>
      </c>
      <c r="J139" s="4" t="str">
        <f>VLOOKUP(C139,计算辅助表!A:G,7,FALSE)</f>
        <v>[{"samezhongzu":1,"star":6,"num":1},{"samezhongzu":1,"star":5,"num":3}]</v>
      </c>
      <c r="K139" s="4" t="str">
        <f>VLOOKUP(A139,技能辅助表!A:O,4,FALSE)</f>
        <v>沉睡魔咒3</v>
      </c>
      <c r="L139" s="4" t="str">
        <f>VLOOKUP(A139,技能辅助表!A:O,5,FALSE)</f>
        <v>"1004"</v>
      </c>
      <c r="M139" s="4" t="str">
        <f>VLOOKUP(A139,技能辅助表!A:O,6,FALSE)</f>
        <v>被动技能：普攻有100%几率给目标附加回合印记，并有45%几率使目标石化2回合，回合印记1回合后触发造成190%攻击伤害</v>
      </c>
      <c r="N139" s="4" t="str">
        <f>IF(C139&lt;8,"",VLOOKUP(A139,技能辅助表!A:O,7,FALSE))</f>
        <v>暗影聚力3</v>
      </c>
      <c r="O139" s="4" t="str">
        <f>IF(C139&lt;8,"",VLOOKUP(A139,技能辅助表!A:O,8,FALSE))</f>
        <v>"1005"</v>
      </c>
      <c r="P139" s="4" t="str">
        <f>IF(C139&lt;8,"",VLOOKUP(A139,技能辅助表!A:O,9,FALSE))</f>
        <v>被动技能：受到攻击时，给攻击者附加回合印记，回合印记1回合后触发造成185%攻击伤害，同时有30%几率恢复自身10%的血量</v>
      </c>
      <c r="Q139" s="4" t="str">
        <f>IF(C139&lt;9,"",VLOOKUP(A139,技能辅助表!A:O,10,FALSE))</f>
        <v/>
      </c>
      <c r="R139" s="4" t="str">
        <f>IF(C139&lt;9,"",VLOOKUP(A139,技能辅助表!A:O,11,FALSE))</f>
        <v/>
      </c>
      <c r="S139" s="4" t="str">
        <f>IF(C139&lt;9,"",VLOOKUP(A139,技能辅助表!A:O,12,FALSE))</f>
        <v/>
      </c>
      <c r="T139" s="4" t="str">
        <f>IF(C139&lt;10,"",VLOOKUP(A139,技能辅助表!A:O,13,FALSE))</f>
        <v/>
      </c>
      <c r="U139" s="4" t="str">
        <f>IF(C139&lt;10,"",VLOOKUP(A139,技能辅助表!A:O,14,FALSE))</f>
        <v/>
      </c>
      <c r="V139" s="4" t="str">
        <f>IF(C139&lt;10,"",VLOOKUP(A139,技能辅助表!A:O,15,FALSE))</f>
        <v/>
      </c>
    </row>
    <row r="140" spans="1:22" x14ac:dyDescent="0.3">
      <c r="A140" s="2">
        <v>51016</v>
      </c>
      <c r="B140" s="2" t="s">
        <v>39</v>
      </c>
      <c r="C140" s="4">
        <v>9</v>
      </c>
      <c r="D140" s="4">
        <f>VLOOKUP($C140,计算辅助表!$A:$E,2,FALSE)</f>
        <v>3.0700000000000003</v>
      </c>
      <c r="E140" s="4">
        <f>VLOOKUP($C140,计算辅助表!$A:$E,3,FALSE)</f>
        <v>1</v>
      </c>
      <c r="F140" s="4">
        <f>VLOOKUP($C140,计算辅助表!$A:$E,4,FALSE)</f>
        <v>6.16</v>
      </c>
      <c r="G140" s="4">
        <f>VLOOKUP($C140,计算辅助表!$A:$E,5,FALSE)</f>
        <v>1.6</v>
      </c>
      <c r="H140" s="4">
        <f>VLOOKUP(C140,计算辅助表!A:H,8,FALSE)</f>
        <v>200</v>
      </c>
      <c r="I140" s="4" t="str">
        <f>VLOOKUP(C140,计算辅助表!A:F,6,FALSE)</f>
        <v>[{"a":"item","t":"2004","n":4000}]</v>
      </c>
      <c r="J140" s="4" t="str">
        <f>VLOOKUP(C140,计算辅助表!A:G,7,FALSE)</f>
        <v>[{"sxhero":1,"num":1},{"samezhongzu":1,"star":6,"num":1},{"samezhongzu":1,"star":5,"num":2}]</v>
      </c>
      <c r="K140" s="4" t="str">
        <f>VLOOKUP(A140,技能辅助表!A:O,4,FALSE)</f>
        <v>沉睡魔咒3</v>
      </c>
      <c r="L140" s="4" t="str">
        <f>VLOOKUP(A140,技能辅助表!A:O,5,FALSE)</f>
        <v>"1004"</v>
      </c>
      <c r="M140" s="4" t="str">
        <f>VLOOKUP(A140,技能辅助表!A:O,6,FALSE)</f>
        <v>被动技能：普攻有100%几率给目标附加回合印记，并有45%几率使目标石化2回合，回合印记1回合后触发造成190%攻击伤害</v>
      </c>
      <c r="N140" s="4" t="str">
        <f>IF(C140&lt;8,"",VLOOKUP(A140,技能辅助表!A:O,7,FALSE))</f>
        <v>暗影聚力3</v>
      </c>
      <c r="O140" s="4" t="str">
        <f>IF(C140&lt;8,"",VLOOKUP(A140,技能辅助表!A:O,8,FALSE))</f>
        <v>"1005"</v>
      </c>
      <c r="P140" s="4" t="str">
        <f>IF(C140&lt;8,"",VLOOKUP(A140,技能辅助表!A:O,9,FALSE))</f>
        <v>被动技能：受到攻击时，给攻击者附加回合印记，回合印记1回合后触发造成185%攻击伤害，同时有30%几率恢复自身10%的血量</v>
      </c>
      <c r="Q140" s="4" t="str">
        <f>IF(C140&lt;9,"",VLOOKUP(A140,技能辅助表!A:O,10,FALSE))</f>
        <v>黑夜重生3</v>
      </c>
      <c r="R140" s="4" t="str">
        <f>IF(C140&lt;9,"",VLOOKUP(A140,技能辅助表!A:O,11,FALSE))</f>
        <v>"1007"</v>
      </c>
      <c r="S140" s="4" t="str">
        <f>IF(C140&lt;9,"",VLOOKUP(A140,技能辅助表!A:O,12,FALSE))</f>
        <v>被动技能：死亡后必定复活，并恢复自身100%的血量</v>
      </c>
      <c r="T140" s="4" t="str">
        <f>IF(C140&lt;10,"",VLOOKUP(A140,技能辅助表!A:O,13,FALSE))</f>
        <v/>
      </c>
      <c r="U140" s="4" t="str">
        <f>IF(C140&lt;10,"",VLOOKUP(A140,技能辅助表!A:O,14,FALSE))</f>
        <v/>
      </c>
      <c r="V140" s="4" t="str">
        <f>IF(C140&lt;10,"",VLOOKUP(A140,技能辅助表!A:O,15,FALSE))</f>
        <v/>
      </c>
    </row>
    <row r="141" spans="1:22" x14ac:dyDescent="0.3">
      <c r="A141" s="2">
        <v>51016</v>
      </c>
      <c r="B141" s="2" t="s">
        <v>39</v>
      </c>
      <c r="C141" s="4">
        <v>10</v>
      </c>
      <c r="D141" s="4">
        <f>VLOOKUP($C141,计算辅助表!$A:$E,2,FALSE)</f>
        <v>3.5100000000000002</v>
      </c>
      <c r="E141" s="4">
        <f>VLOOKUP($C141,计算辅助表!$A:$E,3,FALSE)</f>
        <v>1</v>
      </c>
      <c r="F141" s="4">
        <f>VLOOKUP($C141,计算辅助表!$A:$E,4,FALSE)</f>
        <v>8.14</v>
      </c>
      <c r="G141" s="4">
        <f>VLOOKUP($C141,计算辅助表!$A:$E,5,FALSE)</f>
        <v>1.6</v>
      </c>
      <c r="H141" s="4">
        <f>VLOOKUP(C141,计算辅助表!A:H,8,FALSE)</f>
        <v>250</v>
      </c>
      <c r="I141" s="4" t="str">
        <f>VLOOKUP(C141,计算辅助表!A:F,6,FALSE)</f>
        <v>[{"a":"item","t":"2004","n":10000}]</v>
      </c>
      <c r="J141" s="4" t="str">
        <f>VLOOKUP(C141,计算辅助表!A:G,7,FALSE)</f>
        <v>[{"sxhero":1,"num":2},{"samezhongzu":1,"star":6,"num":1},{"star":9,"num":1}]</v>
      </c>
      <c r="K141" s="4" t="str">
        <f>VLOOKUP(A141,技能辅助表!A:O,4,FALSE)</f>
        <v>沉睡魔咒3</v>
      </c>
      <c r="L141" s="4" t="str">
        <f>VLOOKUP(A141,技能辅助表!A:O,5,FALSE)</f>
        <v>"1004"</v>
      </c>
      <c r="M141" s="4" t="str">
        <f>VLOOKUP(A141,技能辅助表!A:O,6,FALSE)</f>
        <v>被动技能：普攻有100%几率给目标附加回合印记，并有45%几率使目标石化2回合，回合印记1回合后触发造成190%攻击伤害</v>
      </c>
      <c r="N141" s="4" t="str">
        <f>IF(C141&lt;8,"",VLOOKUP(A141,技能辅助表!A:O,7,FALSE))</f>
        <v>暗影聚力3</v>
      </c>
      <c r="O141" s="4" t="str">
        <f>IF(C141&lt;8,"",VLOOKUP(A141,技能辅助表!A:O,8,FALSE))</f>
        <v>"1005"</v>
      </c>
      <c r="P141" s="4" t="str">
        <f>IF(C141&lt;8,"",VLOOKUP(A141,技能辅助表!A:O,9,FALSE))</f>
        <v>被动技能：受到攻击时，给攻击者附加回合印记，回合印记1回合后触发造成185%攻击伤害，同时有30%几率恢复自身10%的血量</v>
      </c>
      <c r="Q141" s="4" t="str">
        <f>IF(C141&lt;9,"",VLOOKUP(A141,技能辅助表!A:O,10,FALSE))</f>
        <v>黑夜重生3</v>
      </c>
      <c r="R141" s="4" t="str">
        <f>IF(C141&lt;9,"",VLOOKUP(A141,技能辅助表!A:O,11,FALSE))</f>
        <v>"1007"</v>
      </c>
      <c r="S141" s="4" t="str">
        <f>IF(C141&lt;9,"",VLOOKUP(A141,技能辅助表!A:O,12,FALSE))</f>
        <v>被动技能：死亡后必定复活，并恢复自身100%的血量</v>
      </c>
      <c r="T141" s="4" t="str">
        <f>IF(C141&lt;10,"",VLOOKUP(A141,技能辅助表!A:O,13,FALSE))</f>
        <v>回合之印3</v>
      </c>
      <c r="U141" s="4">
        <f>IF(C141&lt;10,"",VLOOKUP(A141,技能辅助表!A:O,14,FALSE))</f>
        <v>2004</v>
      </c>
      <c r="V141" s="4" t="str">
        <f>IF(C141&lt;10,"",VLOOKUP(A141,技能辅助表!A:O,15,FALSE))</f>
        <v>主动技能：对所有敌人造成124%攻击伤害并附加回合印记，回合印记1回合触发造成280%的攻击伤害，并有45%的几率额外附加一个210%攻击伤害的回合印记，并提升自身15%免伤3回合</v>
      </c>
    </row>
    <row r="142" spans="1:22" x14ac:dyDescent="0.3">
      <c r="A142" s="2">
        <v>52046</v>
      </c>
      <c r="B142" s="2" t="s">
        <v>40</v>
      </c>
      <c r="C142" s="4">
        <v>7</v>
      </c>
      <c r="D142" s="4">
        <f>VLOOKUP($C142,计算辅助表!$A:$E,2,FALSE)</f>
        <v>2.4900000000000002</v>
      </c>
      <c r="E142" s="4">
        <f>VLOOKUP($C142,计算辅助表!$A:$E,3,FALSE)</f>
        <v>1</v>
      </c>
      <c r="F142" s="4">
        <f>VLOOKUP($C142,计算辅助表!$A:$E,4,FALSE)</f>
        <v>3.5200000000000005</v>
      </c>
      <c r="G142" s="4">
        <f>VLOOKUP($C142,计算辅助表!$A:$E,5,FALSE)</f>
        <v>1.6</v>
      </c>
      <c r="H142" s="4">
        <f>VLOOKUP(C142,计算辅助表!A:H,8,FALSE)</f>
        <v>160</v>
      </c>
      <c r="I142" s="4" t="str">
        <f>VLOOKUP(C142,计算辅助表!A:F,6,FALSE)</f>
        <v>[{"a":"item","t":"2004","n":2000}]</v>
      </c>
      <c r="J142" s="4" t="str">
        <f>VLOOKUP(C142,计算辅助表!A:G,7,FALSE)</f>
        <v>[{"samezhongzu":1,"star":5,"num":4}]</v>
      </c>
      <c r="K142" s="4" t="str">
        <f>VLOOKUP(A142,技能辅助表!A:O,4,FALSE)</f>
        <v>石化3</v>
      </c>
      <c r="L142" s="4" t="str">
        <f>VLOOKUP(A142,技能辅助表!A:O,5,FALSE)</f>
        <v>"1004"</v>
      </c>
      <c r="M142" s="4" t="str">
        <f>VLOOKUP(A142,技能辅助表!A:O,6,FALSE)</f>
        <v>被动技能：普攻有55%几率使目标石化，持续1回合</v>
      </c>
      <c r="N142" s="4" t="str">
        <f>IF(C142&lt;8,"",VLOOKUP(A142,技能辅助表!A:O,7,FALSE))</f>
        <v/>
      </c>
      <c r="O142" s="4" t="str">
        <f>IF(C142&lt;8,"",VLOOKUP(A142,技能辅助表!A:O,8,FALSE))</f>
        <v/>
      </c>
      <c r="P142" s="4" t="str">
        <f>IF(C142&lt;8,"",VLOOKUP(A142,技能辅助表!A:O,9,FALSE))</f>
        <v/>
      </c>
      <c r="Q142" s="4" t="str">
        <f>IF(C142&lt;9,"",VLOOKUP(A142,技能辅助表!A:O,10,FALSE))</f>
        <v/>
      </c>
      <c r="R142" s="4" t="str">
        <f>IF(C142&lt;9,"",VLOOKUP(A142,技能辅助表!A:O,11,FALSE))</f>
        <v/>
      </c>
      <c r="S142" s="4" t="str">
        <f>IF(C142&lt;9,"",VLOOKUP(A142,技能辅助表!A:O,12,FALSE))</f>
        <v/>
      </c>
      <c r="T142" s="4" t="str">
        <f>IF(C142&lt;10,"",VLOOKUP(A142,技能辅助表!A:O,13,FALSE))</f>
        <v/>
      </c>
      <c r="U142" s="4" t="str">
        <f>IF(C142&lt;10,"",VLOOKUP(A142,技能辅助表!A:O,14,FALSE))</f>
        <v/>
      </c>
      <c r="V142" s="4" t="str">
        <f>IF(C142&lt;10,"",VLOOKUP(A142,技能辅助表!A:O,15,FALSE))</f>
        <v/>
      </c>
    </row>
    <row r="143" spans="1:22" x14ac:dyDescent="0.3">
      <c r="A143" s="2">
        <v>52046</v>
      </c>
      <c r="B143" s="2" t="s">
        <v>40</v>
      </c>
      <c r="C143" s="4">
        <v>8</v>
      </c>
      <c r="D143" s="4">
        <f>VLOOKUP($C143,计算辅助表!$A:$E,2,FALSE)</f>
        <v>2.7800000000000002</v>
      </c>
      <c r="E143" s="4">
        <f>VLOOKUP($C143,计算辅助表!$A:$E,3,FALSE)</f>
        <v>1</v>
      </c>
      <c r="F143" s="4">
        <f>VLOOKUP($C143,计算辅助表!$A:$E,4,FALSE)</f>
        <v>4.84</v>
      </c>
      <c r="G143" s="4">
        <f>VLOOKUP($C143,计算辅助表!$A:$E,5,FALSE)</f>
        <v>1.6</v>
      </c>
      <c r="H143" s="4">
        <f>VLOOKUP(C143,计算辅助表!A:H,8,FALSE)</f>
        <v>180</v>
      </c>
      <c r="I143" s="4" t="str">
        <f>VLOOKUP(C143,计算辅助表!A:F,6,FALSE)</f>
        <v>[{"a":"item","t":"2004","n":3000}]</v>
      </c>
      <c r="J143" s="4" t="str">
        <f>VLOOKUP(C143,计算辅助表!A:G,7,FALSE)</f>
        <v>[{"samezhongzu":1,"star":6,"num":1},{"samezhongzu":1,"star":5,"num":3}]</v>
      </c>
      <c r="K143" s="4" t="str">
        <f>VLOOKUP(A143,技能辅助表!A:O,4,FALSE)</f>
        <v>石化3</v>
      </c>
      <c r="L143" s="4" t="str">
        <f>VLOOKUP(A143,技能辅助表!A:O,5,FALSE)</f>
        <v>"1004"</v>
      </c>
      <c r="M143" s="4" t="str">
        <f>VLOOKUP(A143,技能辅助表!A:O,6,FALSE)</f>
        <v>被动技能：普攻有55%几率使目标石化，持续1回合</v>
      </c>
      <c r="N143" s="4" t="str">
        <f>IF(C143&lt;8,"",VLOOKUP(A143,技能辅助表!A:O,7,FALSE))</f>
        <v>黑洞3</v>
      </c>
      <c r="O143" s="4" t="str">
        <f>IF(C143&lt;8,"",VLOOKUP(A143,技能辅助表!A:O,8,FALSE))</f>
        <v>"1005"</v>
      </c>
      <c r="P143" s="4" t="str">
        <f>IF(C143&lt;8,"",VLOOKUP(A143,技能辅助表!A:O,9,FALSE))</f>
        <v>被动技能：技能伤害增加100%，生命增加40%速度增加60</v>
      </c>
      <c r="Q143" s="4" t="str">
        <f>IF(C143&lt;9,"",VLOOKUP(A143,技能辅助表!A:O,10,FALSE))</f>
        <v/>
      </c>
      <c r="R143" s="4" t="str">
        <f>IF(C143&lt;9,"",VLOOKUP(A143,技能辅助表!A:O,11,FALSE))</f>
        <v/>
      </c>
      <c r="S143" s="4" t="str">
        <f>IF(C143&lt;9,"",VLOOKUP(A143,技能辅助表!A:O,12,FALSE))</f>
        <v/>
      </c>
      <c r="T143" s="4" t="str">
        <f>IF(C143&lt;10,"",VLOOKUP(A143,技能辅助表!A:O,13,FALSE))</f>
        <v/>
      </c>
      <c r="U143" s="4" t="str">
        <f>IF(C143&lt;10,"",VLOOKUP(A143,技能辅助表!A:O,14,FALSE))</f>
        <v/>
      </c>
      <c r="V143" s="4" t="str">
        <f>IF(C143&lt;10,"",VLOOKUP(A143,技能辅助表!A:O,15,FALSE))</f>
        <v/>
      </c>
    </row>
    <row r="144" spans="1:22" x14ac:dyDescent="0.3">
      <c r="A144" s="2">
        <v>52046</v>
      </c>
      <c r="B144" s="2" t="s">
        <v>40</v>
      </c>
      <c r="C144" s="4">
        <v>9</v>
      </c>
      <c r="D144" s="4">
        <f>VLOOKUP($C144,计算辅助表!$A:$E,2,FALSE)</f>
        <v>3.0700000000000003</v>
      </c>
      <c r="E144" s="4">
        <f>VLOOKUP($C144,计算辅助表!$A:$E,3,FALSE)</f>
        <v>1</v>
      </c>
      <c r="F144" s="4">
        <f>VLOOKUP($C144,计算辅助表!$A:$E,4,FALSE)</f>
        <v>6.16</v>
      </c>
      <c r="G144" s="4">
        <f>VLOOKUP($C144,计算辅助表!$A:$E,5,FALSE)</f>
        <v>1.6</v>
      </c>
      <c r="H144" s="4">
        <f>VLOOKUP(C144,计算辅助表!A:H,8,FALSE)</f>
        <v>200</v>
      </c>
      <c r="I144" s="4" t="str">
        <f>VLOOKUP(C144,计算辅助表!A:F,6,FALSE)</f>
        <v>[{"a":"item","t":"2004","n":4000}]</v>
      </c>
      <c r="J144" s="4" t="str">
        <f>VLOOKUP(C144,计算辅助表!A:G,7,FALSE)</f>
        <v>[{"sxhero":1,"num":1},{"samezhongzu":1,"star":6,"num":1},{"samezhongzu":1,"star":5,"num":2}]</v>
      </c>
      <c r="K144" s="4" t="str">
        <f>VLOOKUP(A144,技能辅助表!A:O,4,FALSE)</f>
        <v>石化3</v>
      </c>
      <c r="L144" s="4" t="str">
        <f>VLOOKUP(A144,技能辅助表!A:O,5,FALSE)</f>
        <v>"1004"</v>
      </c>
      <c r="M144" s="4" t="str">
        <f>VLOOKUP(A144,技能辅助表!A:O,6,FALSE)</f>
        <v>被动技能：普攻有55%几率使目标石化，持续1回合</v>
      </c>
      <c r="N144" s="4" t="str">
        <f>IF(C144&lt;8,"",VLOOKUP(A144,技能辅助表!A:O,7,FALSE))</f>
        <v>黑洞3</v>
      </c>
      <c r="O144" s="4" t="str">
        <f>IF(C144&lt;8,"",VLOOKUP(A144,技能辅助表!A:O,8,FALSE))</f>
        <v>"1005"</v>
      </c>
      <c r="P144" s="4" t="str">
        <f>IF(C144&lt;8,"",VLOOKUP(A144,技能辅助表!A:O,9,FALSE))</f>
        <v>被动技能：技能伤害增加100%，生命增加40%速度增加60</v>
      </c>
      <c r="Q144" s="4" t="str">
        <f>IF(C144&lt;9,"",VLOOKUP(A144,技能辅助表!A:O,10,FALSE))</f>
        <v>以攻为守3</v>
      </c>
      <c r="R144" s="4" t="str">
        <f>IF(C144&lt;9,"",VLOOKUP(A144,技能辅助表!A:O,11,FALSE))</f>
        <v>"1007"</v>
      </c>
      <c r="S144" s="4" t="str">
        <f>IF(C144&lt;9,"",VLOOKUP(A144,技能辅助表!A:O,12,FALSE))</f>
        <v>被动技能：受到攻击时50%几率提升自身60%攻击力2回合，并有30%几率降低攻击者30点怒气</v>
      </c>
      <c r="T144" s="4" t="str">
        <f>IF(C144&lt;10,"",VLOOKUP(A144,技能辅助表!A:O,13,FALSE))</f>
        <v/>
      </c>
      <c r="U144" s="4" t="str">
        <f>IF(C144&lt;10,"",VLOOKUP(A144,技能辅助表!A:O,14,FALSE))</f>
        <v/>
      </c>
      <c r="V144" s="4" t="str">
        <f>IF(C144&lt;10,"",VLOOKUP(A144,技能辅助表!A:O,15,FALSE))</f>
        <v/>
      </c>
    </row>
    <row r="145" spans="1:22" x14ac:dyDescent="0.3">
      <c r="A145" s="2">
        <v>52046</v>
      </c>
      <c r="B145" s="2" t="s">
        <v>40</v>
      </c>
      <c r="C145" s="4">
        <v>10</v>
      </c>
      <c r="D145" s="4">
        <f>VLOOKUP($C145,计算辅助表!$A:$E,2,FALSE)</f>
        <v>3.5100000000000002</v>
      </c>
      <c r="E145" s="4">
        <f>VLOOKUP($C145,计算辅助表!$A:$E,3,FALSE)</f>
        <v>1</v>
      </c>
      <c r="F145" s="4">
        <f>VLOOKUP($C145,计算辅助表!$A:$E,4,FALSE)</f>
        <v>8.14</v>
      </c>
      <c r="G145" s="4">
        <f>VLOOKUP($C145,计算辅助表!$A:$E,5,FALSE)</f>
        <v>1.6</v>
      </c>
      <c r="H145" s="4">
        <f>VLOOKUP(C145,计算辅助表!A:H,8,FALSE)</f>
        <v>250</v>
      </c>
      <c r="I145" s="4" t="str">
        <f>VLOOKUP(C145,计算辅助表!A:F,6,FALSE)</f>
        <v>[{"a":"item","t":"2004","n":10000}]</v>
      </c>
      <c r="J145" s="4" t="str">
        <f>VLOOKUP(C145,计算辅助表!A:G,7,FALSE)</f>
        <v>[{"sxhero":1,"num":2},{"samezhongzu":1,"star":6,"num":1},{"star":9,"num":1}]</v>
      </c>
      <c r="K145" s="4" t="str">
        <f>VLOOKUP(A145,技能辅助表!A:O,4,FALSE)</f>
        <v>石化3</v>
      </c>
      <c r="L145" s="4" t="str">
        <f>VLOOKUP(A145,技能辅助表!A:O,5,FALSE)</f>
        <v>"1004"</v>
      </c>
      <c r="M145" s="4" t="str">
        <f>VLOOKUP(A145,技能辅助表!A:O,6,FALSE)</f>
        <v>被动技能：普攻有55%几率使目标石化，持续1回合</v>
      </c>
      <c r="N145" s="4" t="str">
        <f>IF(C145&lt;8,"",VLOOKUP(A145,技能辅助表!A:O,7,FALSE))</f>
        <v>黑洞3</v>
      </c>
      <c r="O145" s="4" t="str">
        <f>IF(C145&lt;8,"",VLOOKUP(A145,技能辅助表!A:O,8,FALSE))</f>
        <v>"1005"</v>
      </c>
      <c r="P145" s="4" t="str">
        <f>IF(C145&lt;8,"",VLOOKUP(A145,技能辅助表!A:O,9,FALSE))</f>
        <v>被动技能：技能伤害增加100%，生命增加40%速度增加60</v>
      </c>
      <c r="Q145" s="4" t="str">
        <f>IF(C145&lt;9,"",VLOOKUP(A145,技能辅助表!A:O,10,FALSE))</f>
        <v>以攻为守3</v>
      </c>
      <c r="R145" s="4" t="str">
        <f>IF(C145&lt;9,"",VLOOKUP(A145,技能辅助表!A:O,11,FALSE))</f>
        <v>"1007"</v>
      </c>
      <c r="S145" s="4" t="str">
        <f>IF(C145&lt;9,"",VLOOKUP(A145,技能辅助表!A:O,12,FALSE))</f>
        <v>被动技能：受到攻击时50%几率提升自身60%攻击力2回合，并有30%几率降低攻击者30点怒气</v>
      </c>
      <c r="T145" s="4" t="str">
        <f>IF(C145&lt;10,"",VLOOKUP(A145,技能辅助表!A:O,13,FALSE))</f>
        <v>混乱暗影3</v>
      </c>
      <c r="U145" s="4">
        <f>IF(C145&lt;10,"",VLOOKUP(A145,技能辅助表!A:O,14,FALSE))</f>
        <v>2004</v>
      </c>
      <c r="V145" s="4" t="str">
        <f>IF(C145&lt;10,"",VLOOKUP(A145,技能辅助表!A:O,15,FALSE))</f>
        <v>主动技能：对所有敌人造成98%攻击伤害并有30%几率使目标石化2回合，有30%的几率偷取目标30点怒气</v>
      </c>
    </row>
    <row r="146" spans="1:22" x14ac:dyDescent="0.3">
      <c r="A146" s="2">
        <v>53016</v>
      </c>
      <c r="B146" s="2" t="s">
        <v>41</v>
      </c>
      <c r="C146" s="4">
        <v>7</v>
      </c>
      <c r="D146" s="4">
        <f>VLOOKUP($C146,计算辅助表!$A:$E,2,FALSE)</f>
        <v>2.4900000000000002</v>
      </c>
      <c r="E146" s="4">
        <f>VLOOKUP($C146,计算辅助表!$A:$E,3,FALSE)</f>
        <v>1</v>
      </c>
      <c r="F146" s="4">
        <f>VLOOKUP($C146,计算辅助表!$A:$E,4,FALSE)</f>
        <v>3.5200000000000005</v>
      </c>
      <c r="G146" s="4">
        <f>VLOOKUP($C146,计算辅助表!$A:$E,5,FALSE)</f>
        <v>1.6</v>
      </c>
      <c r="H146" s="4">
        <f>VLOOKUP(C146,计算辅助表!A:H,8,FALSE)</f>
        <v>160</v>
      </c>
      <c r="I146" s="4" t="str">
        <f>VLOOKUP(C146,计算辅助表!A:F,6,FALSE)</f>
        <v>[{"a":"item","t":"2004","n":2000}]</v>
      </c>
      <c r="J146" s="4" t="str">
        <f>VLOOKUP(C146,计算辅助表!A:G,7,FALSE)</f>
        <v>[{"samezhongzu":1,"star":5,"num":4}]</v>
      </c>
      <c r="K146" s="4" t="str">
        <f>VLOOKUP(A146,技能辅助表!A:O,4,FALSE)</f>
        <v>黑暗护盾3</v>
      </c>
      <c r="L146" s="4" t="str">
        <f>VLOOKUP(A146,技能辅助表!A:O,5,FALSE)</f>
        <v>"1004"</v>
      </c>
      <c r="M146" s="4" t="str">
        <f>VLOOKUP(A146,技能辅助表!A:O,6,FALSE)</f>
        <v>被动技能：受到攻击增加自己40点怒气并增加自己8%技能伤害，持续3回合</v>
      </c>
      <c r="N146" s="4" t="str">
        <f>IF(C146&lt;8,"",VLOOKUP(A146,技能辅助表!A:O,7,FALSE))</f>
        <v/>
      </c>
      <c r="O146" s="4" t="str">
        <f>IF(C146&lt;8,"",VLOOKUP(A146,技能辅助表!A:O,8,FALSE))</f>
        <v/>
      </c>
      <c r="P146" s="4" t="str">
        <f>IF(C146&lt;8,"",VLOOKUP(A146,技能辅助表!A:O,9,FALSE))</f>
        <v/>
      </c>
      <c r="Q146" s="4" t="str">
        <f>IF(C146&lt;9,"",VLOOKUP(A146,技能辅助表!A:O,10,FALSE))</f>
        <v/>
      </c>
      <c r="R146" s="4" t="str">
        <f>IF(C146&lt;9,"",VLOOKUP(A146,技能辅助表!A:O,11,FALSE))</f>
        <v/>
      </c>
      <c r="S146" s="4" t="str">
        <f>IF(C146&lt;9,"",VLOOKUP(A146,技能辅助表!A:O,12,FALSE))</f>
        <v/>
      </c>
      <c r="T146" s="4" t="str">
        <f>IF(C146&lt;10,"",VLOOKUP(A146,技能辅助表!A:O,13,FALSE))</f>
        <v/>
      </c>
      <c r="U146" s="4" t="str">
        <f>IF(C146&lt;10,"",VLOOKUP(A146,技能辅助表!A:O,14,FALSE))</f>
        <v/>
      </c>
      <c r="V146" s="4" t="str">
        <f>IF(C146&lt;10,"",VLOOKUP(A146,技能辅助表!A:O,15,FALSE))</f>
        <v/>
      </c>
    </row>
    <row r="147" spans="1:22" x14ac:dyDescent="0.3">
      <c r="A147" s="2">
        <v>53016</v>
      </c>
      <c r="B147" s="2" t="s">
        <v>41</v>
      </c>
      <c r="C147" s="4">
        <v>8</v>
      </c>
      <c r="D147" s="4">
        <f>VLOOKUP($C147,计算辅助表!$A:$E,2,FALSE)</f>
        <v>2.7800000000000002</v>
      </c>
      <c r="E147" s="4">
        <f>VLOOKUP($C147,计算辅助表!$A:$E,3,FALSE)</f>
        <v>1</v>
      </c>
      <c r="F147" s="4">
        <f>VLOOKUP($C147,计算辅助表!$A:$E,4,FALSE)</f>
        <v>4.84</v>
      </c>
      <c r="G147" s="4">
        <f>VLOOKUP($C147,计算辅助表!$A:$E,5,FALSE)</f>
        <v>1.6</v>
      </c>
      <c r="H147" s="4">
        <f>VLOOKUP(C147,计算辅助表!A:H,8,FALSE)</f>
        <v>180</v>
      </c>
      <c r="I147" s="4" t="str">
        <f>VLOOKUP(C147,计算辅助表!A:F,6,FALSE)</f>
        <v>[{"a":"item","t":"2004","n":3000}]</v>
      </c>
      <c r="J147" s="4" t="str">
        <f>VLOOKUP(C147,计算辅助表!A:G,7,FALSE)</f>
        <v>[{"samezhongzu":1,"star":6,"num":1},{"samezhongzu":1,"star":5,"num":3}]</v>
      </c>
      <c r="K147" s="4" t="str">
        <f>VLOOKUP(A147,技能辅助表!A:O,4,FALSE)</f>
        <v>黑暗护盾3</v>
      </c>
      <c r="L147" s="4" t="str">
        <f>VLOOKUP(A147,技能辅助表!A:O,5,FALSE)</f>
        <v>"1004"</v>
      </c>
      <c r="M147" s="4" t="str">
        <f>VLOOKUP(A147,技能辅助表!A:O,6,FALSE)</f>
        <v>被动技能：受到攻击增加自己40点怒气并增加自己8%技能伤害，持续3回合</v>
      </c>
      <c r="N147" s="4" t="str">
        <f>IF(C147&lt;8,"",VLOOKUP(A147,技能辅助表!A:O,7,FALSE))</f>
        <v>怒气吸取3</v>
      </c>
      <c r="O147" s="4" t="str">
        <f>IF(C147&lt;8,"",VLOOKUP(A147,技能辅助表!A:O,8,FALSE))</f>
        <v>"1005"</v>
      </c>
      <c r="P147" s="4" t="str">
        <f>IF(C147&lt;8,"",VLOOKUP(A147,技能辅助表!A:O,9,FALSE))</f>
        <v>被动技能：每次普攻增加自己40点怒气并增加自己10%技能伤害，持续3回合</v>
      </c>
      <c r="Q147" s="4" t="str">
        <f>IF(C147&lt;9,"",VLOOKUP(A147,技能辅助表!A:O,10,FALSE))</f>
        <v/>
      </c>
      <c r="R147" s="4" t="str">
        <f>IF(C147&lt;9,"",VLOOKUP(A147,技能辅助表!A:O,11,FALSE))</f>
        <v/>
      </c>
      <c r="S147" s="4" t="str">
        <f>IF(C147&lt;9,"",VLOOKUP(A147,技能辅助表!A:O,12,FALSE))</f>
        <v/>
      </c>
      <c r="T147" s="4" t="str">
        <f>IF(C147&lt;10,"",VLOOKUP(A147,技能辅助表!A:O,13,FALSE))</f>
        <v/>
      </c>
      <c r="U147" s="4" t="str">
        <f>IF(C147&lt;10,"",VLOOKUP(A147,技能辅助表!A:O,14,FALSE))</f>
        <v/>
      </c>
      <c r="V147" s="4" t="str">
        <f>IF(C147&lt;10,"",VLOOKUP(A147,技能辅助表!A:O,15,FALSE))</f>
        <v/>
      </c>
    </row>
    <row r="148" spans="1:22" x14ac:dyDescent="0.3">
      <c r="A148" s="2">
        <v>53016</v>
      </c>
      <c r="B148" s="2" t="s">
        <v>41</v>
      </c>
      <c r="C148" s="4">
        <v>9</v>
      </c>
      <c r="D148" s="4">
        <f>VLOOKUP($C148,计算辅助表!$A:$E,2,FALSE)</f>
        <v>3.0700000000000003</v>
      </c>
      <c r="E148" s="4">
        <f>VLOOKUP($C148,计算辅助表!$A:$E,3,FALSE)</f>
        <v>1</v>
      </c>
      <c r="F148" s="4">
        <f>VLOOKUP($C148,计算辅助表!$A:$E,4,FALSE)</f>
        <v>6.16</v>
      </c>
      <c r="G148" s="4">
        <f>VLOOKUP($C148,计算辅助表!$A:$E,5,FALSE)</f>
        <v>1.6</v>
      </c>
      <c r="H148" s="4">
        <f>VLOOKUP(C148,计算辅助表!A:H,8,FALSE)</f>
        <v>200</v>
      </c>
      <c r="I148" s="4" t="str">
        <f>VLOOKUP(C148,计算辅助表!A:F,6,FALSE)</f>
        <v>[{"a":"item","t":"2004","n":4000}]</v>
      </c>
      <c r="J148" s="4" t="str">
        <f>VLOOKUP(C148,计算辅助表!A:G,7,FALSE)</f>
        <v>[{"sxhero":1,"num":1},{"samezhongzu":1,"star":6,"num":1},{"samezhongzu":1,"star":5,"num":2}]</v>
      </c>
      <c r="K148" s="4" t="str">
        <f>VLOOKUP(A148,技能辅助表!A:O,4,FALSE)</f>
        <v>黑暗护盾3</v>
      </c>
      <c r="L148" s="4" t="str">
        <f>VLOOKUP(A148,技能辅助表!A:O,5,FALSE)</f>
        <v>"1004"</v>
      </c>
      <c r="M148" s="4" t="str">
        <f>VLOOKUP(A148,技能辅助表!A:O,6,FALSE)</f>
        <v>被动技能：受到攻击增加自己40点怒气并增加自己8%技能伤害，持续3回合</v>
      </c>
      <c r="N148" s="4" t="str">
        <f>IF(C148&lt;8,"",VLOOKUP(A148,技能辅助表!A:O,7,FALSE))</f>
        <v>怒气吸取3</v>
      </c>
      <c r="O148" s="4" t="str">
        <f>IF(C148&lt;8,"",VLOOKUP(A148,技能辅助表!A:O,8,FALSE))</f>
        <v>"1005"</v>
      </c>
      <c r="P148" s="4" t="str">
        <f>IF(C148&lt;8,"",VLOOKUP(A148,技能辅助表!A:O,9,FALSE))</f>
        <v>被动技能：每次普攻增加自己40点怒气并增加自己10%技能伤害，持续3回合</v>
      </c>
      <c r="Q148" s="4" t="str">
        <f>IF(C148&lt;9,"",VLOOKUP(A148,技能辅助表!A:O,10,FALSE))</f>
        <v>攻击3</v>
      </c>
      <c r="R148" s="4" t="str">
        <f>IF(C148&lt;9,"",VLOOKUP(A148,技能辅助表!A:O,11,FALSE))</f>
        <v>"1007"</v>
      </c>
      <c r="S148" s="4" t="str">
        <f>IF(C148&lt;9,"",VLOOKUP(A148,技能辅助表!A:O,12,FALSE))</f>
        <v>被动技能：攻击增加30%</v>
      </c>
      <c r="T148" s="4" t="str">
        <f>IF(C148&lt;10,"",VLOOKUP(A148,技能辅助表!A:O,13,FALSE))</f>
        <v/>
      </c>
      <c r="U148" s="4" t="str">
        <f>IF(C148&lt;10,"",VLOOKUP(A148,技能辅助表!A:O,14,FALSE))</f>
        <v/>
      </c>
      <c r="V148" s="4" t="str">
        <f>IF(C148&lt;10,"",VLOOKUP(A148,技能辅助表!A:O,15,FALSE))</f>
        <v/>
      </c>
    </row>
    <row r="149" spans="1:22" x14ac:dyDescent="0.3">
      <c r="A149" s="2">
        <v>61026</v>
      </c>
      <c r="B149" s="2" t="s">
        <v>42</v>
      </c>
      <c r="C149" s="4">
        <v>7</v>
      </c>
      <c r="D149" s="4">
        <f>VLOOKUP($C149,计算辅助表!$A:$E,2,FALSE)</f>
        <v>2.4900000000000002</v>
      </c>
      <c r="E149" s="4">
        <f>VLOOKUP($C149,计算辅助表!$A:$E,3,FALSE)</f>
        <v>1</v>
      </c>
      <c r="F149" s="4">
        <f>VLOOKUP($C149,计算辅助表!$A:$E,4,FALSE)</f>
        <v>3.5200000000000005</v>
      </c>
      <c r="G149" s="4">
        <f>VLOOKUP($C149,计算辅助表!$A:$E,5,FALSE)</f>
        <v>1.6</v>
      </c>
      <c r="H149" s="4">
        <f>VLOOKUP(C149,计算辅助表!A:H,8,FALSE)</f>
        <v>160</v>
      </c>
      <c r="I149" s="4" t="str">
        <f>VLOOKUP(C149,计算辅助表!A:F,6,FALSE)</f>
        <v>[{"a":"item","t":"2004","n":2000}]</v>
      </c>
      <c r="J149" s="4" t="str">
        <f>VLOOKUP(C149,计算辅助表!A:G,7,FALSE)</f>
        <v>[{"samezhongzu":1,"star":5,"num":4}]</v>
      </c>
      <c r="K149" s="4" t="str">
        <f>VLOOKUP(A149,技能辅助表!A:O,4,FALSE)</f>
        <v>神威3</v>
      </c>
      <c r="L149" s="4" t="str">
        <f>VLOOKUP(A149,技能辅助表!A:O,5,FALSE)</f>
        <v>"1004"</v>
      </c>
      <c r="M149" s="4" t="str">
        <f>VLOOKUP(A149,技能辅助表!A:O,6,FALSE)</f>
        <v>被动技能：生命增加40%，伤增率增加36%，暴击增加24%，伤减率增加15%</v>
      </c>
      <c r="N149" s="4" t="str">
        <f>IF(C149&lt;8,"",VLOOKUP(A149,技能辅助表!A:O,7,FALSE))</f>
        <v/>
      </c>
      <c r="O149" s="4" t="str">
        <f>IF(C149&lt;8,"",VLOOKUP(A149,技能辅助表!A:O,8,FALSE))</f>
        <v/>
      </c>
      <c r="P149" s="4" t="str">
        <f>IF(C149&lt;8,"",VLOOKUP(A149,技能辅助表!A:O,9,FALSE))</f>
        <v/>
      </c>
      <c r="Q149" s="4" t="str">
        <f>IF(C149&lt;9,"",VLOOKUP(A149,技能辅助表!A:O,10,FALSE))</f>
        <v/>
      </c>
      <c r="R149" s="4" t="str">
        <f>IF(C149&lt;9,"",VLOOKUP(A149,技能辅助表!A:O,11,FALSE))</f>
        <v/>
      </c>
      <c r="S149" s="4" t="str">
        <f>IF(C149&lt;9,"",VLOOKUP(A149,技能辅助表!A:O,12,FALSE))</f>
        <v/>
      </c>
      <c r="T149" s="4" t="str">
        <f>IF(C149&lt;10,"",VLOOKUP(A149,技能辅助表!A:O,13,FALSE))</f>
        <v/>
      </c>
      <c r="U149" s="4" t="str">
        <f>IF(C149&lt;10,"",VLOOKUP(A149,技能辅助表!A:O,14,FALSE))</f>
        <v/>
      </c>
      <c r="V149" s="4" t="str">
        <f>IF(C149&lt;10,"",VLOOKUP(A149,技能辅助表!A:O,15,FALSE))</f>
        <v/>
      </c>
    </row>
    <row r="150" spans="1:22" x14ac:dyDescent="0.3">
      <c r="A150" s="2">
        <v>61026</v>
      </c>
      <c r="B150" s="2" t="s">
        <v>42</v>
      </c>
      <c r="C150" s="4">
        <v>8</v>
      </c>
      <c r="D150" s="4">
        <f>VLOOKUP($C150,计算辅助表!$A:$E,2,FALSE)</f>
        <v>2.7800000000000002</v>
      </c>
      <c r="E150" s="4">
        <f>VLOOKUP($C150,计算辅助表!$A:$E,3,FALSE)</f>
        <v>1</v>
      </c>
      <c r="F150" s="4">
        <f>VLOOKUP($C150,计算辅助表!$A:$E,4,FALSE)</f>
        <v>4.84</v>
      </c>
      <c r="G150" s="4">
        <f>VLOOKUP($C150,计算辅助表!$A:$E,5,FALSE)</f>
        <v>1.6</v>
      </c>
      <c r="H150" s="4">
        <f>VLOOKUP(C150,计算辅助表!A:H,8,FALSE)</f>
        <v>180</v>
      </c>
      <c r="I150" s="4" t="str">
        <f>VLOOKUP(C150,计算辅助表!A:F,6,FALSE)</f>
        <v>[{"a":"item","t":"2004","n":3000}]</v>
      </c>
      <c r="J150" s="4" t="str">
        <f>VLOOKUP(C150,计算辅助表!A:G,7,FALSE)</f>
        <v>[{"samezhongzu":1,"star":6,"num":1},{"samezhongzu":1,"star":5,"num":3}]</v>
      </c>
      <c r="K150" s="4" t="str">
        <f>VLOOKUP(A150,技能辅助表!A:O,4,FALSE)</f>
        <v>神威3</v>
      </c>
      <c r="L150" s="4" t="str">
        <f>VLOOKUP(A150,技能辅助表!A:O,5,FALSE)</f>
        <v>"1004"</v>
      </c>
      <c r="M150" s="4" t="str">
        <f>VLOOKUP(A150,技能辅助表!A:O,6,FALSE)</f>
        <v>被动技能：生命增加40%，伤增率增加36%，暴击增加24%，伤减率增加15%</v>
      </c>
      <c r="N150" s="4" t="str">
        <f>IF(C150&lt;8,"",VLOOKUP(A150,技能辅助表!A:O,7,FALSE))</f>
        <v>光明之印3</v>
      </c>
      <c r="O150" s="4" t="str">
        <f>IF(C150&lt;8,"",VLOOKUP(A150,技能辅助表!A:O,8,FALSE))</f>
        <v>"1005"</v>
      </c>
      <c r="P150" s="4" t="str">
        <f>IF(C150&lt;8,"",VLOOKUP(A150,技能辅助表!A:O,9,FALSE))</f>
        <v>被动技能：普攻有100%几率给目标附加暴击印记，并提升自己12%暴击3回合，暴击印记暴击后触发造成90%攻击伤害</v>
      </c>
      <c r="Q150" s="4" t="str">
        <f>IF(C150&lt;9,"",VLOOKUP(A150,技能辅助表!A:O,10,FALSE))</f>
        <v/>
      </c>
      <c r="R150" s="4" t="str">
        <f>IF(C150&lt;9,"",VLOOKUP(A150,技能辅助表!A:O,11,FALSE))</f>
        <v/>
      </c>
      <c r="S150" s="4" t="str">
        <f>IF(C150&lt;9,"",VLOOKUP(A150,技能辅助表!A:O,12,FALSE))</f>
        <v/>
      </c>
      <c r="T150" s="4" t="str">
        <f>IF(C150&lt;10,"",VLOOKUP(A150,技能辅助表!A:O,13,FALSE))</f>
        <v/>
      </c>
      <c r="U150" s="4" t="str">
        <f>IF(C150&lt;10,"",VLOOKUP(A150,技能辅助表!A:O,14,FALSE))</f>
        <v/>
      </c>
      <c r="V150" s="4" t="str">
        <f>IF(C150&lt;10,"",VLOOKUP(A150,技能辅助表!A:O,15,FALSE))</f>
        <v/>
      </c>
    </row>
    <row r="151" spans="1:22" x14ac:dyDescent="0.3">
      <c r="A151" s="2">
        <v>61026</v>
      </c>
      <c r="B151" s="2" t="s">
        <v>42</v>
      </c>
      <c r="C151" s="4">
        <v>9</v>
      </c>
      <c r="D151" s="4">
        <f>VLOOKUP($C151,计算辅助表!$A:$E,2,FALSE)</f>
        <v>3.0700000000000003</v>
      </c>
      <c r="E151" s="4">
        <f>VLOOKUP($C151,计算辅助表!$A:$E,3,FALSE)</f>
        <v>1</v>
      </c>
      <c r="F151" s="4">
        <f>VLOOKUP($C151,计算辅助表!$A:$E,4,FALSE)</f>
        <v>6.16</v>
      </c>
      <c r="G151" s="4">
        <f>VLOOKUP($C151,计算辅助表!$A:$E,5,FALSE)</f>
        <v>1.6</v>
      </c>
      <c r="H151" s="4">
        <f>VLOOKUP(C151,计算辅助表!A:H,8,FALSE)</f>
        <v>200</v>
      </c>
      <c r="I151" s="4" t="str">
        <f>VLOOKUP(C151,计算辅助表!A:F,6,FALSE)</f>
        <v>[{"a":"item","t":"2004","n":4000}]</v>
      </c>
      <c r="J151" s="4" t="str">
        <f>VLOOKUP(C151,计算辅助表!A:G,7,FALSE)</f>
        <v>[{"sxhero":1,"num":1},{"samezhongzu":1,"star":6,"num":1},{"samezhongzu":1,"star":5,"num":2}]</v>
      </c>
      <c r="K151" s="4" t="str">
        <f>VLOOKUP(A151,技能辅助表!A:O,4,FALSE)</f>
        <v>神威3</v>
      </c>
      <c r="L151" s="4" t="str">
        <f>VLOOKUP(A151,技能辅助表!A:O,5,FALSE)</f>
        <v>"1004"</v>
      </c>
      <c r="M151" s="4" t="str">
        <f>VLOOKUP(A151,技能辅助表!A:O,6,FALSE)</f>
        <v>被动技能：生命增加40%，伤增率增加36%，暴击增加24%，伤减率增加15%</v>
      </c>
      <c r="N151" s="4" t="str">
        <f>IF(C151&lt;8,"",VLOOKUP(A151,技能辅助表!A:O,7,FALSE))</f>
        <v>光明之印3</v>
      </c>
      <c r="O151" s="4" t="str">
        <f>IF(C151&lt;8,"",VLOOKUP(A151,技能辅助表!A:O,8,FALSE))</f>
        <v>"1005"</v>
      </c>
      <c r="P151" s="4" t="str">
        <f>IF(C151&lt;8,"",VLOOKUP(A151,技能辅助表!A:O,9,FALSE))</f>
        <v>被动技能：普攻有100%几率给目标附加暴击印记，并提升自己12%暴击3回合，暴击印记暴击后触发造成90%攻击伤害</v>
      </c>
      <c r="Q151" s="4" t="str">
        <f>IF(C151&lt;9,"",VLOOKUP(A151,技能辅助表!A:O,10,FALSE))</f>
        <v>光之守护3</v>
      </c>
      <c r="R151" s="4" t="str">
        <f>IF(C151&lt;9,"",VLOOKUP(A151,技能辅助表!A:O,11,FALSE))</f>
        <v>"1007"</v>
      </c>
      <c r="S151" s="4" t="str">
        <f>IF(C151&lt;9,"",VLOOKUP(A151,技能辅助表!A:O,12,FALSE))</f>
        <v>被动技能：受到攻击时100%几率给目标附加暴击印记，并提升自己20%暴击伤害3回合，暴击印记暴击后触发造成75%攻击伤害</v>
      </c>
      <c r="T151" s="4" t="str">
        <f>IF(C151&lt;10,"",VLOOKUP(A151,技能辅助表!A:O,13,FALSE))</f>
        <v/>
      </c>
      <c r="U151" s="4" t="str">
        <f>IF(C151&lt;10,"",VLOOKUP(A151,技能辅助表!A:O,14,FALSE))</f>
        <v/>
      </c>
      <c r="V151" s="4" t="str">
        <f>IF(C151&lt;10,"",VLOOKUP(A151,技能辅助表!A:O,15,FALSE))</f>
        <v/>
      </c>
    </row>
    <row r="152" spans="1:22" x14ac:dyDescent="0.3">
      <c r="A152" s="2">
        <v>61026</v>
      </c>
      <c r="B152" s="2" t="s">
        <v>42</v>
      </c>
      <c r="C152" s="4">
        <v>10</v>
      </c>
      <c r="D152" s="4">
        <f>VLOOKUP($C152,计算辅助表!$A:$E,2,FALSE)</f>
        <v>3.5100000000000002</v>
      </c>
      <c r="E152" s="4">
        <f>VLOOKUP($C152,计算辅助表!$A:$E,3,FALSE)</f>
        <v>1</v>
      </c>
      <c r="F152" s="4">
        <f>VLOOKUP($C152,计算辅助表!$A:$E,4,FALSE)</f>
        <v>8.14</v>
      </c>
      <c r="G152" s="4">
        <f>VLOOKUP($C152,计算辅助表!$A:$E,5,FALSE)</f>
        <v>1.6</v>
      </c>
      <c r="H152" s="4">
        <f>VLOOKUP(C152,计算辅助表!A:H,8,FALSE)</f>
        <v>250</v>
      </c>
      <c r="I152" s="4" t="str">
        <f>VLOOKUP(C152,计算辅助表!A:F,6,FALSE)</f>
        <v>[{"a":"item","t":"2004","n":10000}]</v>
      </c>
      <c r="J152" s="4" t="str">
        <f>VLOOKUP(C152,计算辅助表!A:G,7,FALSE)</f>
        <v>[{"sxhero":1,"num":2},{"samezhongzu":1,"star":6,"num":1},{"star":9,"num":1}]</v>
      </c>
      <c r="K152" s="4" t="str">
        <f>VLOOKUP(A152,技能辅助表!A:O,4,FALSE)</f>
        <v>神威3</v>
      </c>
      <c r="L152" s="4" t="str">
        <f>VLOOKUP(A152,技能辅助表!A:O,5,FALSE)</f>
        <v>"1004"</v>
      </c>
      <c r="M152" s="4" t="str">
        <f>VLOOKUP(A152,技能辅助表!A:O,6,FALSE)</f>
        <v>被动技能：生命增加40%，伤增率增加36%，暴击增加24%，伤减率增加15%</v>
      </c>
      <c r="N152" s="4" t="str">
        <f>IF(C152&lt;8,"",VLOOKUP(A152,技能辅助表!A:O,7,FALSE))</f>
        <v>光明之印3</v>
      </c>
      <c r="O152" s="4" t="str">
        <f>IF(C152&lt;8,"",VLOOKUP(A152,技能辅助表!A:O,8,FALSE))</f>
        <v>"1005"</v>
      </c>
      <c r="P152" s="4" t="str">
        <f>IF(C152&lt;8,"",VLOOKUP(A152,技能辅助表!A:O,9,FALSE))</f>
        <v>被动技能：普攻有100%几率给目标附加暴击印记，并提升自己12%暴击3回合，暴击印记暴击后触发造成90%攻击伤害</v>
      </c>
      <c r="Q152" s="4" t="str">
        <f>IF(C152&lt;9,"",VLOOKUP(A152,技能辅助表!A:O,10,FALSE))</f>
        <v>光之守护3</v>
      </c>
      <c r="R152" s="4" t="str">
        <f>IF(C152&lt;9,"",VLOOKUP(A152,技能辅助表!A:O,11,FALSE))</f>
        <v>"1007"</v>
      </c>
      <c r="S152" s="4" t="str">
        <f>IF(C152&lt;9,"",VLOOKUP(A152,技能辅助表!A:O,12,FALSE))</f>
        <v>被动技能：受到攻击时100%几率给目标附加暴击印记，并提升自己20%暴击伤害3回合，暴击印记暴击后触发造成75%攻击伤害</v>
      </c>
      <c r="T152" s="4" t="str">
        <f>IF(C152&lt;10,"",VLOOKUP(A152,技能辅助表!A:O,13,FALSE))</f>
        <v>光明聚爆3</v>
      </c>
      <c r="U152" s="4">
        <f>IF(C152&lt;10,"",VLOOKUP(A152,技能辅助表!A:O,14,FALSE))</f>
        <v>2004</v>
      </c>
      <c r="V152" s="4" t="str">
        <f>IF(C152&lt;10,"",VLOOKUP(A152,技能辅助表!A:O,15,FALSE))</f>
        <v>主动技能：对所有敌人造成135%攻击伤害并附加暴击印记，暴击印记暴击后触发造成220%的攻击伤害，并有50%的几率额外附加一个140%攻击伤害的暴击印记</v>
      </c>
    </row>
    <row r="153" spans="1:22" x14ac:dyDescent="0.3">
      <c r="A153" s="2">
        <v>62016</v>
      </c>
      <c r="B153" s="2" t="s">
        <v>43</v>
      </c>
      <c r="C153" s="4">
        <v>7</v>
      </c>
      <c r="D153" s="4">
        <f>VLOOKUP($C153,计算辅助表!$A:$E,2,FALSE)</f>
        <v>2.4900000000000002</v>
      </c>
      <c r="E153" s="4">
        <f>VLOOKUP($C153,计算辅助表!$A:$E,3,FALSE)</f>
        <v>1</v>
      </c>
      <c r="F153" s="4">
        <f>VLOOKUP($C153,计算辅助表!$A:$E,4,FALSE)</f>
        <v>3.5200000000000005</v>
      </c>
      <c r="G153" s="4">
        <f>VLOOKUP($C153,计算辅助表!$A:$E,5,FALSE)</f>
        <v>1.6</v>
      </c>
      <c r="H153" s="4">
        <f>VLOOKUP(C153,计算辅助表!A:H,8,FALSE)</f>
        <v>160</v>
      </c>
      <c r="I153" s="4" t="str">
        <f>VLOOKUP(C153,计算辅助表!A:F,6,FALSE)</f>
        <v>[{"a":"item","t":"2004","n":2000}]</v>
      </c>
      <c r="J153" s="4" t="str">
        <f>VLOOKUP(C153,计算辅助表!A:G,7,FALSE)</f>
        <v>[{"samezhongzu":1,"star":5,"num":4}]</v>
      </c>
      <c r="K153" s="4" t="str">
        <f>VLOOKUP(A153,技能辅助表!A:O,4,FALSE)</f>
        <v>光明礼赞2</v>
      </c>
      <c r="L153" s="4" t="str">
        <f>VLOOKUP(A153,技能辅助表!A:O,5,FALSE)</f>
        <v>"1004"</v>
      </c>
      <c r="M153" s="4" t="str">
        <f>VLOOKUP(A153,技能辅助表!A:O,6,FALSE)</f>
        <v>被动技能：受到攻击增加自己40%技能伤害和10%伤增率，持续3回合</v>
      </c>
      <c r="N153" s="4" t="str">
        <f>IF(C153&lt;8,"",VLOOKUP(A153,技能辅助表!A:O,7,FALSE))</f>
        <v/>
      </c>
      <c r="O153" s="4" t="str">
        <f>IF(C153&lt;8,"",VLOOKUP(A153,技能辅助表!A:O,8,FALSE))</f>
        <v/>
      </c>
      <c r="P153" s="4" t="str">
        <f>IF(C153&lt;8,"",VLOOKUP(A153,技能辅助表!A:O,9,FALSE))</f>
        <v/>
      </c>
      <c r="Q153" s="4" t="str">
        <f>IF(C153&lt;9,"",VLOOKUP(A153,技能辅助表!A:O,10,FALSE))</f>
        <v/>
      </c>
      <c r="R153" s="4" t="str">
        <f>IF(C153&lt;9,"",VLOOKUP(A153,技能辅助表!A:O,11,FALSE))</f>
        <v/>
      </c>
      <c r="S153" s="4" t="str">
        <f>IF(C153&lt;9,"",VLOOKUP(A153,技能辅助表!A:O,12,FALSE))</f>
        <v/>
      </c>
      <c r="T153" s="4" t="str">
        <f>IF(C153&lt;10,"",VLOOKUP(A153,技能辅助表!A:O,13,FALSE))</f>
        <v/>
      </c>
      <c r="U153" s="4" t="str">
        <f>IF(C153&lt;10,"",VLOOKUP(A153,技能辅助表!A:O,14,FALSE))</f>
        <v/>
      </c>
      <c r="V153" s="4" t="str">
        <f>IF(C153&lt;10,"",VLOOKUP(A153,技能辅助表!A:O,15,FALSE))</f>
        <v/>
      </c>
    </row>
    <row r="154" spans="1:22" x14ac:dyDescent="0.3">
      <c r="A154" s="2">
        <v>62016</v>
      </c>
      <c r="B154" s="2" t="s">
        <v>43</v>
      </c>
      <c r="C154" s="4">
        <v>8</v>
      </c>
      <c r="D154" s="4">
        <f>VLOOKUP($C154,计算辅助表!$A:$E,2,FALSE)</f>
        <v>2.7800000000000002</v>
      </c>
      <c r="E154" s="4">
        <f>VLOOKUP($C154,计算辅助表!$A:$E,3,FALSE)</f>
        <v>1</v>
      </c>
      <c r="F154" s="4">
        <f>VLOOKUP($C154,计算辅助表!$A:$E,4,FALSE)</f>
        <v>4.84</v>
      </c>
      <c r="G154" s="4">
        <f>VLOOKUP($C154,计算辅助表!$A:$E,5,FALSE)</f>
        <v>1.6</v>
      </c>
      <c r="H154" s="4">
        <f>VLOOKUP(C154,计算辅助表!A:H,8,FALSE)</f>
        <v>180</v>
      </c>
      <c r="I154" s="4" t="str">
        <f>VLOOKUP(C154,计算辅助表!A:F,6,FALSE)</f>
        <v>[{"a":"item","t":"2004","n":3000}]</v>
      </c>
      <c r="J154" s="4" t="str">
        <f>VLOOKUP(C154,计算辅助表!A:G,7,FALSE)</f>
        <v>[{"samezhongzu":1,"star":6,"num":1},{"samezhongzu":1,"star":5,"num":3}]</v>
      </c>
      <c r="K154" s="4" t="str">
        <f>VLOOKUP(A154,技能辅助表!A:O,4,FALSE)</f>
        <v>光明礼赞2</v>
      </c>
      <c r="L154" s="4" t="str">
        <f>VLOOKUP(A154,技能辅助表!A:O,5,FALSE)</f>
        <v>"1004"</v>
      </c>
      <c r="M154" s="4" t="str">
        <f>VLOOKUP(A154,技能辅助表!A:O,6,FALSE)</f>
        <v>被动技能：受到攻击增加自己40%技能伤害和10%伤增率，持续3回合</v>
      </c>
      <c r="N154" s="4" t="str">
        <f>IF(C154&lt;8,"",VLOOKUP(A154,技能辅助表!A:O,7,FALSE))</f>
        <v>光明庇佑3</v>
      </c>
      <c r="O154" s="4" t="str">
        <f>IF(C154&lt;8,"",VLOOKUP(A154,技能辅助表!A:O,8,FALSE))</f>
        <v>"1005"</v>
      </c>
      <c r="P154" s="4" t="str">
        <f>IF(C154&lt;8,"",VLOOKUP(A154,技能辅助表!A:O,9,FALSE))</f>
        <v>被动技能：每次普攻增加自己45%技能伤害和8%伤增率，持续3回合</v>
      </c>
      <c r="Q154" s="4" t="str">
        <f>IF(C154&lt;9,"",VLOOKUP(A154,技能辅助表!A:O,10,FALSE))</f>
        <v/>
      </c>
      <c r="R154" s="4" t="str">
        <f>IF(C154&lt;9,"",VLOOKUP(A154,技能辅助表!A:O,11,FALSE))</f>
        <v/>
      </c>
      <c r="S154" s="4" t="str">
        <f>IF(C154&lt;9,"",VLOOKUP(A154,技能辅助表!A:O,12,FALSE))</f>
        <v/>
      </c>
      <c r="T154" s="4" t="str">
        <f>IF(C154&lt;10,"",VLOOKUP(A154,技能辅助表!A:O,13,FALSE))</f>
        <v/>
      </c>
      <c r="U154" s="4" t="str">
        <f>IF(C154&lt;10,"",VLOOKUP(A154,技能辅助表!A:O,14,FALSE))</f>
        <v/>
      </c>
      <c r="V154" s="4" t="str">
        <f>IF(C154&lt;10,"",VLOOKUP(A154,技能辅助表!A:O,15,FALSE))</f>
        <v/>
      </c>
    </row>
    <row r="155" spans="1:22" x14ac:dyDescent="0.3">
      <c r="A155" s="2">
        <v>62016</v>
      </c>
      <c r="B155" s="2" t="s">
        <v>43</v>
      </c>
      <c r="C155" s="4">
        <v>9</v>
      </c>
      <c r="D155" s="4">
        <f>VLOOKUP($C155,计算辅助表!$A:$E,2,FALSE)</f>
        <v>3.0700000000000003</v>
      </c>
      <c r="E155" s="4">
        <f>VLOOKUP($C155,计算辅助表!$A:$E,3,FALSE)</f>
        <v>1</v>
      </c>
      <c r="F155" s="4">
        <f>VLOOKUP($C155,计算辅助表!$A:$E,4,FALSE)</f>
        <v>6.16</v>
      </c>
      <c r="G155" s="4">
        <f>VLOOKUP($C155,计算辅助表!$A:$E,5,FALSE)</f>
        <v>1.6</v>
      </c>
      <c r="H155" s="4">
        <f>VLOOKUP(C155,计算辅助表!A:H,8,FALSE)</f>
        <v>200</v>
      </c>
      <c r="I155" s="4" t="str">
        <f>VLOOKUP(C155,计算辅助表!A:F,6,FALSE)</f>
        <v>[{"a":"item","t":"2004","n":4000}]</v>
      </c>
      <c r="J155" s="4" t="str">
        <f>VLOOKUP(C155,计算辅助表!A:G,7,FALSE)</f>
        <v>[{"sxhero":1,"num":1},{"samezhongzu":1,"star":6,"num":1},{"samezhongzu":1,"star":5,"num":2}]</v>
      </c>
      <c r="K155" s="4" t="str">
        <f>VLOOKUP(A155,技能辅助表!A:O,4,FALSE)</f>
        <v>光明礼赞2</v>
      </c>
      <c r="L155" s="4" t="str">
        <f>VLOOKUP(A155,技能辅助表!A:O,5,FALSE)</f>
        <v>"1004"</v>
      </c>
      <c r="M155" s="4" t="str">
        <f>VLOOKUP(A155,技能辅助表!A:O,6,FALSE)</f>
        <v>被动技能：受到攻击增加自己40%技能伤害和10%伤增率，持续3回合</v>
      </c>
      <c r="N155" s="4" t="str">
        <f>IF(C155&lt;8,"",VLOOKUP(A155,技能辅助表!A:O,7,FALSE))</f>
        <v>光明庇佑3</v>
      </c>
      <c r="O155" s="4" t="str">
        <f>IF(C155&lt;8,"",VLOOKUP(A155,技能辅助表!A:O,8,FALSE))</f>
        <v>"1005"</v>
      </c>
      <c r="P155" s="4" t="str">
        <f>IF(C155&lt;8,"",VLOOKUP(A155,技能辅助表!A:O,9,FALSE))</f>
        <v>被动技能：每次普攻增加自己45%技能伤害和8%伤增率，持续3回合</v>
      </c>
      <c r="Q155" s="4" t="str">
        <f>IF(C155&lt;9,"",VLOOKUP(A155,技能辅助表!A:O,10,FALSE))</f>
        <v>攻击3</v>
      </c>
      <c r="R155" s="4" t="str">
        <f>IF(C155&lt;9,"",VLOOKUP(A155,技能辅助表!A:O,11,FALSE))</f>
        <v>"1007"</v>
      </c>
      <c r="S155" s="4" t="str">
        <f>IF(C155&lt;9,"",VLOOKUP(A155,技能辅助表!A:O,12,FALSE))</f>
        <v>被动技能：攻击增加30%</v>
      </c>
      <c r="T155" s="4" t="str">
        <f>IF(C155&lt;10,"",VLOOKUP(A155,技能辅助表!A:O,13,FALSE))</f>
        <v/>
      </c>
      <c r="U155" s="4" t="str">
        <f>IF(C155&lt;10,"",VLOOKUP(A155,技能辅助表!A:O,14,FALSE))</f>
        <v/>
      </c>
      <c r="V155" s="4" t="str">
        <f>IF(C155&lt;10,"",VLOOKUP(A155,技能辅助表!A:O,15,FALSE))</f>
        <v/>
      </c>
    </row>
    <row r="156" spans="1:22" x14ac:dyDescent="0.3">
      <c r="A156" s="2">
        <v>63026</v>
      </c>
      <c r="B156" s="2" t="s">
        <v>44</v>
      </c>
      <c r="C156" s="4">
        <v>7</v>
      </c>
      <c r="D156" s="4">
        <f>VLOOKUP($C156,计算辅助表!$A:$E,2,FALSE)</f>
        <v>2.4900000000000002</v>
      </c>
      <c r="E156" s="4">
        <f>VLOOKUP($C156,计算辅助表!$A:$E,3,FALSE)</f>
        <v>1</v>
      </c>
      <c r="F156" s="4">
        <f>VLOOKUP($C156,计算辅助表!$A:$E,4,FALSE)</f>
        <v>3.5200000000000005</v>
      </c>
      <c r="G156" s="4">
        <f>VLOOKUP($C156,计算辅助表!$A:$E,5,FALSE)</f>
        <v>1.6</v>
      </c>
      <c r="H156" s="4">
        <f>VLOOKUP(C156,计算辅助表!A:H,8,FALSE)</f>
        <v>160</v>
      </c>
      <c r="I156" s="4" t="str">
        <f>VLOOKUP(C156,计算辅助表!A:F,6,FALSE)</f>
        <v>[{"a":"item","t":"2004","n":2000}]</v>
      </c>
      <c r="J156" s="4" t="str">
        <f>VLOOKUP(C156,计算辅助表!A:G,7,FALSE)</f>
        <v>[{"samezhongzu":1,"star":5,"num":4}]</v>
      </c>
      <c r="K156" s="4" t="str">
        <f>VLOOKUP(A156,技能辅助表!A:O,4,FALSE)</f>
        <v>焕发生机3</v>
      </c>
      <c r="L156" s="4" t="str">
        <f>VLOOKUP(A156,技能辅助表!A:O,5,FALSE)</f>
        <v>"1004"</v>
      </c>
      <c r="M156" s="4" t="str">
        <f>VLOOKUP(A156,技能辅助表!A:O,6,FALSE)</f>
        <v>被动技能：每次普攻恢复自己115%攻击等量生命并增加伤增率20%持续4回合</v>
      </c>
      <c r="N156" s="4" t="str">
        <f>IF(C156&lt;8,"",VLOOKUP(A156,技能辅助表!A:O,7,FALSE))</f>
        <v/>
      </c>
      <c r="O156" s="4" t="str">
        <f>IF(C156&lt;8,"",VLOOKUP(A156,技能辅助表!A:O,8,FALSE))</f>
        <v/>
      </c>
      <c r="P156" s="4" t="str">
        <f>IF(C156&lt;8,"",VLOOKUP(A156,技能辅助表!A:O,9,FALSE))</f>
        <v/>
      </c>
      <c r="Q156" s="4" t="str">
        <f>IF(C156&lt;9,"",VLOOKUP(A156,技能辅助表!A:O,10,FALSE))</f>
        <v/>
      </c>
      <c r="R156" s="4" t="str">
        <f>IF(C156&lt;9,"",VLOOKUP(A156,技能辅助表!A:O,11,FALSE))</f>
        <v/>
      </c>
      <c r="S156" s="4" t="str">
        <f>IF(C156&lt;9,"",VLOOKUP(A156,技能辅助表!A:O,12,FALSE))</f>
        <v/>
      </c>
      <c r="T156" s="4" t="str">
        <f>IF(C156&lt;10,"",VLOOKUP(A156,技能辅助表!A:O,13,FALSE))</f>
        <v/>
      </c>
      <c r="U156" s="4" t="str">
        <f>IF(C156&lt;10,"",VLOOKUP(A156,技能辅助表!A:O,14,FALSE))</f>
        <v/>
      </c>
      <c r="V156" s="4" t="str">
        <f>IF(C156&lt;10,"",VLOOKUP(A156,技能辅助表!A:O,15,FALSE))</f>
        <v/>
      </c>
    </row>
    <row r="157" spans="1:22" x14ac:dyDescent="0.3">
      <c r="A157" s="2">
        <v>63026</v>
      </c>
      <c r="B157" s="2" t="s">
        <v>44</v>
      </c>
      <c r="C157" s="4">
        <v>8</v>
      </c>
      <c r="D157" s="4">
        <f>VLOOKUP($C157,计算辅助表!$A:$E,2,FALSE)</f>
        <v>2.7800000000000002</v>
      </c>
      <c r="E157" s="4">
        <f>VLOOKUP($C157,计算辅助表!$A:$E,3,FALSE)</f>
        <v>1</v>
      </c>
      <c r="F157" s="4">
        <f>VLOOKUP($C157,计算辅助表!$A:$E,4,FALSE)</f>
        <v>4.84</v>
      </c>
      <c r="G157" s="4">
        <f>VLOOKUP($C157,计算辅助表!$A:$E,5,FALSE)</f>
        <v>1.6</v>
      </c>
      <c r="H157" s="4">
        <f>VLOOKUP(C157,计算辅助表!A:H,8,FALSE)</f>
        <v>180</v>
      </c>
      <c r="I157" s="4" t="str">
        <f>VLOOKUP(C157,计算辅助表!A:F,6,FALSE)</f>
        <v>[{"a":"item","t":"2004","n":3000}]</v>
      </c>
      <c r="J157" s="4" t="str">
        <f>VLOOKUP(C157,计算辅助表!A:G,7,FALSE)</f>
        <v>[{"samezhongzu":1,"star":6,"num":1},{"samezhongzu":1,"star":5,"num":3}]</v>
      </c>
      <c r="K157" s="4" t="str">
        <f>VLOOKUP(A157,技能辅助表!A:O,4,FALSE)</f>
        <v>焕发生机3</v>
      </c>
      <c r="L157" s="4" t="str">
        <f>VLOOKUP(A157,技能辅助表!A:O,5,FALSE)</f>
        <v>"1004"</v>
      </c>
      <c r="M157" s="4" t="str">
        <f>VLOOKUP(A157,技能辅助表!A:O,6,FALSE)</f>
        <v>被动技能：每次普攻恢复自己115%攻击等量生命并增加伤增率20%持续4回合</v>
      </c>
      <c r="N157" s="4" t="str">
        <f>IF(C157&lt;8,"",VLOOKUP(A157,技能辅助表!A:O,7,FALSE))</f>
        <v>天堂之令3</v>
      </c>
      <c r="O157" s="4" t="str">
        <f>IF(C157&lt;8,"",VLOOKUP(A157,技能辅助表!A:O,8,FALSE))</f>
        <v>"1005"</v>
      </c>
      <c r="P157" s="4" t="str">
        <f>IF(C157&lt;8,"",VLOOKUP(A157,技能辅助表!A:O,9,FALSE))</f>
        <v>被动技能：伤增率增加60%，攻击增加25%，生命增加20%，暴击增加20%</v>
      </c>
      <c r="Q157" s="4" t="str">
        <f>IF(C157&lt;9,"",VLOOKUP(A157,技能辅助表!A:O,10,FALSE))</f>
        <v/>
      </c>
      <c r="R157" s="4" t="str">
        <f>IF(C157&lt;9,"",VLOOKUP(A157,技能辅助表!A:O,11,FALSE))</f>
        <v/>
      </c>
      <c r="S157" s="4" t="str">
        <f>IF(C157&lt;9,"",VLOOKUP(A157,技能辅助表!A:O,12,FALSE))</f>
        <v/>
      </c>
      <c r="T157" s="4" t="str">
        <f>IF(C157&lt;10,"",VLOOKUP(A157,技能辅助表!A:O,13,FALSE))</f>
        <v/>
      </c>
      <c r="U157" s="4" t="str">
        <f>IF(C157&lt;10,"",VLOOKUP(A157,技能辅助表!A:O,14,FALSE))</f>
        <v/>
      </c>
      <c r="V157" s="4" t="str">
        <f>IF(C157&lt;10,"",VLOOKUP(A157,技能辅助表!A:O,15,FALSE))</f>
        <v/>
      </c>
    </row>
    <row r="158" spans="1:22" x14ac:dyDescent="0.3">
      <c r="A158" s="2">
        <v>63026</v>
      </c>
      <c r="B158" s="2" t="s">
        <v>44</v>
      </c>
      <c r="C158" s="4">
        <v>9</v>
      </c>
      <c r="D158" s="4">
        <f>VLOOKUP($C158,计算辅助表!$A:$E,2,FALSE)</f>
        <v>3.0700000000000003</v>
      </c>
      <c r="E158" s="4">
        <f>VLOOKUP($C158,计算辅助表!$A:$E,3,FALSE)</f>
        <v>1</v>
      </c>
      <c r="F158" s="4">
        <f>VLOOKUP($C158,计算辅助表!$A:$E,4,FALSE)</f>
        <v>6.16</v>
      </c>
      <c r="G158" s="4">
        <f>VLOOKUP($C158,计算辅助表!$A:$E,5,FALSE)</f>
        <v>1.6</v>
      </c>
      <c r="H158" s="4">
        <f>VLOOKUP(C158,计算辅助表!A:H,8,FALSE)</f>
        <v>200</v>
      </c>
      <c r="I158" s="4" t="str">
        <f>VLOOKUP(C158,计算辅助表!A:F,6,FALSE)</f>
        <v>[{"a":"item","t":"2004","n":4000}]</v>
      </c>
      <c r="J158" s="4" t="str">
        <f>VLOOKUP(C158,计算辅助表!A:G,7,FALSE)</f>
        <v>[{"sxhero":1,"num":1},{"samezhongzu":1,"star":6,"num":1},{"samezhongzu":1,"star":5,"num":2}]</v>
      </c>
      <c r="K158" s="4" t="str">
        <f>VLOOKUP(A158,技能辅助表!A:O,4,FALSE)</f>
        <v>焕发生机3</v>
      </c>
      <c r="L158" s="4" t="str">
        <f>VLOOKUP(A158,技能辅助表!A:O,5,FALSE)</f>
        <v>"1004"</v>
      </c>
      <c r="M158" s="4" t="str">
        <f>VLOOKUP(A158,技能辅助表!A:O,6,FALSE)</f>
        <v>被动技能：每次普攻恢复自己115%攻击等量生命并增加伤增率20%持续4回合</v>
      </c>
      <c r="N158" s="4" t="str">
        <f>IF(C158&lt;8,"",VLOOKUP(A158,技能辅助表!A:O,7,FALSE))</f>
        <v>天堂之令3</v>
      </c>
      <c r="O158" s="4" t="str">
        <f>IF(C158&lt;8,"",VLOOKUP(A158,技能辅助表!A:O,8,FALSE))</f>
        <v>"1005"</v>
      </c>
      <c r="P158" s="4" t="str">
        <f>IF(C158&lt;8,"",VLOOKUP(A158,技能辅助表!A:O,9,FALSE))</f>
        <v>被动技能：伤增率增加60%，攻击增加25%，生命增加20%，暴击增加20%</v>
      </c>
      <c r="Q158" s="4" t="str">
        <f>IF(C158&lt;9,"",VLOOKUP(A158,技能辅助表!A:O,10,FALSE))</f>
        <v>自愈3</v>
      </c>
      <c r="R158" s="4" t="str">
        <f>IF(C158&lt;9,"",VLOOKUP(A158,技能辅助表!A:O,11,FALSE))</f>
        <v>"1007"</v>
      </c>
      <c r="S158" s="4" t="str">
        <f>IF(C158&lt;9,"",VLOOKUP(A158,技能辅助表!A:O,12,FALSE))</f>
        <v>被动技能：受到攻击恢复自己40%攻击等量生命并增加伤增率20%持续3回合</v>
      </c>
      <c r="T158" s="4" t="str">
        <f>IF(C158&lt;10,"",VLOOKUP(A158,技能辅助表!A:O,13,FALSE))</f>
        <v/>
      </c>
      <c r="U158" s="4" t="str">
        <f>IF(C158&lt;10,"",VLOOKUP(A158,技能辅助表!A:O,14,FALSE))</f>
        <v/>
      </c>
      <c r="V158" s="4" t="str">
        <f>IF(C158&lt;10,"",VLOOKUP(A158,技能辅助表!A:O,15,FALSE))</f>
        <v/>
      </c>
    </row>
    <row r="159" spans="1:22" x14ac:dyDescent="0.3">
      <c r="A159" s="2">
        <v>63026</v>
      </c>
      <c r="B159" s="2" t="s">
        <v>44</v>
      </c>
      <c r="C159" s="4">
        <v>10</v>
      </c>
      <c r="D159" s="4">
        <f>VLOOKUP($C159,计算辅助表!$A:$E,2,FALSE)</f>
        <v>3.5100000000000002</v>
      </c>
      <c r="E159" s="4">
        <f>VLOOKUP($C159,计算辅助表!$A:$E,3,FALSE)</f>
        <v>1</v>
      </c>
      <c r="F159" s="4">
        <f>VLOOKUP($C159,计算辅助表!$A:$E,4,FALSE)</f>
        <v>8.14</v>
      </c>
      <c r="G159" s="4">
        <f>VLOOKUP($C159,计算辅助表!$A:$E,5,FALSE)</f>
        <v>1.6</v>
      </c>
      <c r="H159" s="4">
        <f>VLOOKUP(C159,计算辅助表!A:H,8,FALSE)</f>
        <v>250</v>
      </c>
      <c r="I159" s="4" t="str">
        <f>VLOOKUP(C159,计算辅助表!A:F,6,FALSE)</f>
        <v>[{"a":"item","t":"2004","n":10000}]</v>
      </c>
      <c r="J159" s="4" t="str">
        <f>VLOOKUP(C159,计算辅助表!A:G,7,FALSE)</f>
        <v>[{"sxhero":1,"num":2},{"samezhongzu":1,"star":6,"num":1},{"star":9,"num":1}]</v>
      </c>
      <c r="K159" s="4" t="str">
        <f>VLOOKUP(A159,技能辅助表!A:O,4,FALSE)</f>
        <v>焕发生机3</v>
      </c>
      <c r="L159" s="4" t="str">
        <f>VLOOKUP(A159,技能辅助表!A:O,5,FALSE)</f>
        <v>"1004"</v>
      </c>
      <c r="M159" s="4" t="str">
        <f>VLOOKUP(A159,技能辅助表!A:O,6,FALSE)</f>
        <v>被动技能：每次普攻恢复自己115%攻击等量生命并增加伤增率20%持续4回合</v>
      </c>
      <c r="N159" s="4" t="str">
        <f>IF(C159&lt;8,"",VLOOKUP(A159,技能辅助表!A:O,7,FALSE))</f>
        <v>天堂之令3</v>
      </c>
      <c r="O159" s="4" t="str">
        <f>IF(C159&lt;8,"",VLOOKUP(A159,技能辅助表!A:O,8,FALSE))</f>
        <v>"1005"</v>
      </c>
      <c r="P159" s="4" t="str">
        <f>IF(C159&lt;8,"",VLOOKUP(A159,技能辅助表!A:O,9,FALSE))</f>
        <v>被动技能：伤增率增加60%，攻击增加25%，生命增加20%，暴击增加20%</v>
      </c>
      <c r="Q159" s="4" t="str">
        <f>IF(C159&lt;9,"",VLOOKUP(A159,技能辅助表!A:O,10,FALSE))</f>
        <v>自愈3</v>
      </c>
      <c r="R159" s="4" t="str">
        <f>IF(C159&lt;9,"",VLOOKUP(A159,技能辅助表!A:O,11,FALSE))</f>
        <v>"1007"</v>
      </c>
      <c r="S159" s="4" t="str">
        <f>IF(C159&lt;9,"",VLOOKUP(A159,技能辅助表!A:O,12,FALSE))</f>
        <v>被动技能：受到攻击恢复自己40%攻击等量生命并增加伤增率20%持续3回合</v>
      </c>
      <c r="T159" s="4" t="str">
        <f>IF(C159&lt;10,"",VLOOKUP(A159,技能辅助表!A:O,13,FALSE))</f>
        <v>光照术3</v>
      </c>
      <c r="U159" s="4">
        <f>IF(C159&lt;10,"",VLOOKUP(A159,技能辅助表!A:O,14,FALSE))</f>
        <v>2004</v>
      </c>
      <c r="V159" s="4" t="str">
        <f>IF(C159&lt;10,"",VLOOKUP(A159,技能辅助表!A:O,15,FALSE))</f>
        <v>主动技能：对随机4名敌人造成158%攻击伤害并回复随机3名友军165%攻击等量生命，同时为该3名友军增加25%的伤增率</v>
      </c>
    </row>
  </sheetData>
  <autoFilter ref="A1:F1">
    <sortState ref="A2:F159">
      <sortCondition ref="A1"/>
    </sortState>
  </autoFilter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4"/>
  <sheetViews>
    <sheetView tabSelected="1" topLeftCell="M22" workbookViewId="0">
      <selection activeCell="O39" sqref="O39"/>
    </sheetView>
  </sheetViews>
  <sheetFormatPr defaultRowHeight="17.25" x14ac:dyDescent="0.3"/>
  <cols>
    <col min="1" max="1" width="7" style="1" bestFit="1" customWidth="1"/>
    <col min="2" max="2" width="10.44140625" style="1" bestFit="1" customWidth="1"/>
    <col min="3" max="3" width="8.88671875" style="1"/>
    <col min="4" max="4" width="9.6640625" style="1" bestFit="1" customWidth="1"/>
    <col min="5" max="5" width="8.21875" style="1" bestFit="1" customWidth="1"/>
    <col min="6" max="6" width="110.44140625" style="1" bestFit="1" customWidth="1"/>
    <col min="7" max="7" width="15.44140625" style="1" bestFit="1" customWidth="1"/>
    <col min="8" max="8" width="8.21875" style="1" bestFit="1" customWidth="1"/>
    <col min="9" max="9" width="112.109375" style="1" bestFit="1" customWidth="1"/>
    <col min="10" max="10" width="11.5546875" style="1" bestFit="1" customWidth="1"/>
    <col min="11" max="11" width="8.21875" style="1" bestFit="1" customWidth="1"/>
    <col min="12" max="12" width="112.109375" style="1" bestFit="1" customWidth="1"/>
    <col min="13" max="13" width="13.5546875" style="1" bestFit="1" customWidth="1"/>
    <col min="14" max="14" width="5.5546875" style="1" bestFit="1" customWidth="1"/>
    <col min="15" max="15" width="162.21875" style="1" bestFit="1" customWidth="1"/>
    <col min="16" max="16384" width="8.88671875" style="1"/>
  </cols>
  <sheetData>
    <row r="1" spans="1:15" x14ac:dyDescent="0.3">
      <c r="A1" s="1" t="s">
        <v>69</v>
      </c>
      <c r="B1" s="1" t="s">
        <v>70</v>
      </c>
      <c r="C1" s="1" t="s">
        <v>73</v>
      </c>
      <c r="D1" s="1" t="s">
        <v>84</v>
      </c>
      <c r="E1" s="1" t="s">
        <v>74</v>
      </c>
      <c r="F1" s="1" t="s">
        <v>75</v>
      </c>
      <c r="G1" s="1" t="s">
        <v>85</v>
      </c>
      <c r="H1" s="1" t="s">
        <v>76</v>
      </c>
      <c r="I1" s="1" t="s">
        <v>64</v>
      </c>
      <c r="J1" s="1" t="s">
        <v>138</v>
      </c>
      <c r="K1" s="1" t="s">
        <v>65</v>
      </c>
      <c r="L1" s="1" t="s">
        <v>77</v>
      </c>
      <c r="M1" s="1" t="s">
        <v>86</v>
      </c>
      <c r="N1" s="1" t="s">
        <v>67</v>
      </c>
      <c r="O1" s="1" t="s">
        <v>68</v>
      </c>
    </row>
    <row r="2" spans="1:15" x14ac:dyDescent="0.3">
      <c r="A2" s="1">
        <v>11076</v>
      </c>
      <c r="B2" s="1" t="s">
        <v>2</v>
      </c>
      <c r="C2" s="1" t="s">
        <v>71</v>
      </c>
      <c r="D2" s="1" t="s">
        <v>142</v>
      </c>
      <c r="E2" s="1" t="s">
        <v>370</v>
      </c>
      <c r="F2" s="1" t="s">
        <v>771</v>
      </c>
      <c r="G2" s="1" t="s">
        <v>222</v>
      </c>
      <c r="H2" s="1" t="s">
        <v>371</v>
      </c>
      <c r="I2" s="1" t="s">
        <v>711</v>
      </c>
      <c r="J2" s="1" t="s">
        <v>153</v>
      </c>
      <c r="K2" s="1" t="s">
        <v>372</v>
      </c>
      <c r="L2" s="1" t="s">
        <v>317</v>
      </c>
      <c r="M2" s="1" t="s">
        <v>87</v>
      </c>
      <c r="N2" s="1">
        <v>2004</v>
      </c>
      <c r="O2" s="1" t="s">
        <v>109</v>
      </c>
    </row>
    <row r="3" spans="1:15" x14ac:dyDescent="0.3">
      <c r="A3" s="1">
        <v>11086</v>
      </c>
      <c r="B3" s="1" t="s">
        <v>3</v>
      </c>
      <c r="C3" s="1" t="s">
        <v>71</v>
      </c>
      <c r="D3" s="1" t="s">
        <v>142</v>
      </c>
      <c r="E3" s="1" t="s">
        <v>370</v>
      </c>
      <c r="F3" s="1" t="s">
        <v>772</v>
      </c>
      <c r="G3" s="1" t="s">
        <v>223</v>
      </c>
      <c r="H3" s="1" t="s">
        <v>371</v>
      </c>
      <c r="I3" s="1" t="s">
        <v>773</v>
      </c>
      <c r="J3" s="1" t="s">
        <v>293</v>
      </c>
      <c r="K3" s="1" t="s">
        <v>372</v>
      </c>
      <c r="L3" s="1" t="s">
        <v>712</v>
      </c>
      <c r="M3" s="1" t="s">
        <v>88</v>
      </c>
      <c r="N3" s="1">
        <v>2004</v>
      </c>
      <c r="O3" s="1" t="s">
        <v>110</v>
      </c>
    </row>
    <row r="4" spans="1:15" x14ac:dyDescent="0.3">
      <c r="A4" s="1">
        <v>12026</v>
      </c>
      <c r="B4" s="1" t="s">
        <v>4</v>
      </c>
      <c r="C4" s="1" t="s">
        <v>72</v>
      </c>
      <c r="D4" s="1" t="s">
        <v>143</v>
      </c>
      <c r="E4" s="1" t="s">
        <v>370</v>
      </c>
      <c r="F4" s="1" t="s">
        <v>713</v>
      </c>
      <c r="G4" s="1" t="s">
        <v>224</v>
      </c>
      <c r="H4" s="1" t="s">
        <v>371</v>
      </c>
      <c r="I4" s="1" t="s">
        <v>714</v>
      </c>
      <c r="J4" s="1" t="s">
        <v>294</v>
      </c>
      <c r="K4" s="1" t="s">
        <v>372</v>
      </c>
      <c r="L4" s="1" t="s">
        <v>715</v>
      </c>
    </row>
    <row r="5" spans="1:15" x14ac:dyDescent="0.3">
      <c r="A5" s="1">
        <v>12036</v>
      </c>
      <c r="B5" s="1" t="s">
        <v>5</v>
      </c>
      <c r="C5" s="1" t="s">
        <v>71</v>
      </c>
      <c r="D5" s="1" t="s">
        <v>144</v>
      </c>
      <c r="E5" s="1" t="s">
        <v>370</v>
      </c>
      <c r="F5" s="1" t="s">
        <v>716</v>
      </c>
      <c r="G5" s="1" t="s">
        <v>225</v>
      </c>
      <c r="H5" s="1" t="s">
        <v>371</v>
      </c>
      <c r="I5" s="1" t="s">
        <v>774</v>
      </c>
      <c r="J5" s="1" t="s">
        <v>295</v>
      </c>
      <c r="K5" s="1" t="s">
        <v>372</v>
      </c>
      <c r="L5" s="1" t="s">
        <v>717</v>
      </c>
      <c r="M5" s="1" t="s">
        <v>89</v>
      </c>
      <c r="N5" s="1">
        <v>2004</v>
      </c>
      <c r="O5" s="1" t="s">
        <v>111</v>
      </c>
    </row>
    <row r="6" spans="1:15" x14ac:dyDescent="0.3">
      <c r="A6" s="1">
        <v>13036</v>
      </c>
      <c r="B6" s="1" t="s">
        <v>6</v>
      </c>
      <c r="C6" s="1" t="s">
        <v>72</v>
      </c>
      <c r="D6" s="1" t="s">
        <v>142</v>
      </c>
      <c r="E6" s="1" t="s">
        <v>370</v>
      </c>
      <c r="F6" s="1" t="s">
        <v>718</v>
      </c>
      <c r="G6" s="1" t="s">
        <v>226</v>
      </c>
      <c r="H6" s="1" t="s">
        <v>371</v>
      </c>
      <c r="I6" s="1" t="s">
        <v>719</v>
      </c>
      <c r="J6" s="1" t="s">
        <v>154</v>
      </c>
      <c r="K6" s="1" t="s">
        <v>372</v>
      </c>
      <c r="L6" s="1" t="s">
        <v>720</v>
      </c>
    </row>
    <row r="7" spans="1:15" x14ac:dyDescent="0.3">
      <c r="A7" s="1">
        <v>13046</v>
      </c>
      <c r="B7" s="1" t="s">
        <v>7</v>
      </c>
      <c r="C7" s="1" t="s">
        <v>71</v>
      </c>
      <c r="D7" s="1" t="s">
        <v>145</v>
      </c>
      <c r="E7" s="1" t="s">
        <v>370</v>
      </c>
      <c r="F7" s="1" t="s">
        <v>184</v>
      </c>
      <c r="G7" s="1" t="s">
        <v>363</v>
      </c>
      <c r="H7" s="1" t="s">
        <v>371</v>
      </c>
      <c r="I7" s="1" t="s">
        <v>775</v>
      </c>
      <c r="J7" s="1" t="s">
        <v>226</v>
      </c>
      <c r="K7" s="1" t="s">
        <v>372</v>
      </c>
      <c r="L7" s="1" t="s">
        <v>712</v>
      </c>
      <c r="M7" s="1" t="s">
        <v>90</v>
      </c>
      <c r="N7" s="1">
        <v>2004</v>
      </c>
      <c r="O7" s="1" t="s">
        <v>112</v>
      </c>
    </row>
    <row r="8" spans="1:15" x14ac:dyDescent="0.3">
      <c r="A8" s="1">
        <v>14026</v>
      </c>
      <c r="B8" s="1" t="s">
        <v>8</v>
      </c>
      <c r="C8" s="1" t="s">
        <v>72</v>
      </c>
      <c r="D8" s="1" t="s">
        <v>146</v>
      </c>
      <c r="E8" s="1" t="s">
        <v>370</v>
      </c>
      <c r="F8" s="1" t="s">
        <v>776</v>
      </c>
      <c r="G8" s="1" t="s">
        <v>227</v>
      </c>
      <c r="H8" s="1" t="s">
        <v>371</v>
      </c>
      <c r="I8" s="1" t="s">
        <v>777</v>
      </c>
      <c r="J8" s="1" t="s">
        <v>296</v>
      </c>
      <c r="K8" s="1" t="s">
        <v>372</v>
      </c>
      <c r="L8" s="1" t="s">
        <v>321</v>
      </c>
    </row>
    <row r="9" spans="1:15" x14ac:dyDescent="0.3">
      <c r="A9" s="1">
        <v>14036</v>
      </c>
      <c r="B9" s="1" t="s">
        <v>9</v>
      </c>
      <c r="C9" s="1" t="s">
        <v>71</v>
      </c>
      <c r="D9" s="1" t="s">
        <v>147</v>
      </c>
      <c r="E9" s="1" t="s">
        <v>370</v>
      </c>
      <c r="F9" s="1" t="s">
        <v>778</v>
      </c>
      <c r="G9" s="1" t="s">
        <v>228</v>
      </c>
      <c r="H9" s="1" t="s">
        <v>371</v>
      </c>
      <c r="I9" s="1" t="s">
        <v>259</v>
      </c>
      <c r="J9" s="1" t="s">
        <v>297</v>
      </c>
      <c r="K9" s="1" t="s">
        <v>372</v>
      </c>
      <c r="L9" s="1" t="s">
        <v>322</v>
      </c>
      <c r="M9" s="1" t="s">
        <v>91</v>
      </c>
      <c r="N9" s="1">
        <v>2004</v>
      </c>
      <c r="O9" s="1" t="s">
        <v>113</v>
      </c>
    </row>
    <row r="10" spans="1:15" x14ac:dyDescent="0.3">
      <c r="A10" s="1">
        <v>15036</v>
      </c>
      <c r="B10" s="1" t="s">
        <v>10</v>
      </c>
      <c r="C10" s="1" t="s">
        <v>71</v>
      </c>
      <c r="D10" s="1" t="s">
        <v>148</v>
      </c>
      <c r="E10" s="1" t="s">
        <v>370</v>
      </c>
      <c r="F10" s="1" t="s">
        <v>721</v>
      </c>
      <c r="G10" s="1" t="s">
        <v>229</v>
      </c>
      <c r="H10" s="1" t="s">
        <v>371</v>
      </c>
      <c r="I10" s="1" t="s">
        <v>260</v>
      </c>
      <c r="J10" s="1" t="s">
        <v>147</v>
      </c>
      <c r="K10" s="1" t="s">
        <v>372</v>
      </c>
      <c r="L10" s="1" t="s">
        <v>779</v>
      </c>
      <c r="M10" s="1" t="s">
        <v>92</v>
      </c>
      <c r="N10" s="1">
        <v>2004</v>
      </c>
      <c r="O10" s="1" t="s">
        <v>114</v>
      </c>
    </row>
    <row r="11" spans="1:15" x14ac:dyDescent="0.3">
      <c r="A11" s="1">
        <v>21036</v>
      </c>
      <c r="B11" s="1" t="s">
        <v>11</v>
      </c>
      <c r="C11" s="1" t="s">
        <v>72</v>
      </c>
      <c r="D11" s="1" t="s">
        <v>149</v>
      </c>
      <c r="E11" s="1" t="s">
        <v>370</v>
      </c>
      <c r="F11" s="1" t="s">
        <v>780</v>
      </c>
      <c r="G11" s="1" t="s">
        <v>230</v>
      </c>
      <c r="H11" s="1" t="s">
        <v>371</v>
      </c>
      <c r="I11" s="1" t="s">
        <v>722</v>
      </c>
      <c r="J11" s="1" t="s">
        <v>298</v>
      </c>
      <c r="K11" s="1" t="s">
        <v>372</v>
      </c>
      <c r="L11" s="1" t="s">
        <v>723</v>
      </c>
    </row>
    <row r="12" spans="1:15" x14ac:dyDescent="0.3">
      <c r="A12" s="1">
        <v>21046</v>
      </c>
      <c r="B12" s="1" t="s">
        <v>12</v>
      </c>
      <c r="C12" s="1" t="s">
        <v>71</v>
      </c>
      <c r="D12" s="1" t="s">
        <v>150</v>
      </c>
      <c r="E12" s="1" t="s">
        <v>370</v>
      </c>
      <c r="F12" s="1" t="s">
        <v>781</v>
      </c>
      <c r="G12" s="1" t="s">
        <v>231</v>
      </c>
      <c r="H12" s="1" t="s">
        <v>371</v>
      </c>
      <c r="I12" s="1" t="s">
        <v>724</v>
      </c>
      <c r="J12" s="1" t="s">
        <v>293</v>
      </c>
      <c r="K12" s="1" t="s">
        <v>372</v>
      </c>
      <c r="L12" s="1" t="s">
        <v>325</v>
      </c>
      <c r="M12" s="1" t="s">
        <v>93</v>
      </c>
      <c r="N12" s="1">
        <v>2004</v>
      </c>
      <c r="O12" s="1" t="s">
        <v>115</v>
      </c>
    </row>
    <row r="13" spans="1:15" x14ac:dyDescent="0.3">
      <c r="A13" s="1">
        <v>22036</v>
      </c>
      <c r="B13" s="1" t="s">
        <v>13</v>
      </c>
      <c r="C13" s="1" t="s">
        <v>72</v>
      </c>
      <c r="D13" s="1" t="s">
        <v>151</v>
      </c>
      <c r="E13" s="1" t="s">
        <v>370</v>
      </c>
      <c r="F13" s="1" t="s">
        <v>782</v>
      </c>
      <c r="G13" s="1" t="s">
        <v>232</v>
      </c>
      <c r="H13" s="1" t="s">
        <v>371</v>
      </c>
      <c r="I13" s="1" t="s">
        <v>725</v>
      </c>
      <c r="J13" s="1" t="s">
        <v>299</v>
      </c>
      <c r="K13" s="1" t="s">
        <v>372</v>
      </c>
      <c r="L13" s="1" t="s">
        <v>726</v>
      </c>
    </row>
    <row r="14" spans="1:15" x14ac:dyDescent="0.3">
      <c r="A14" s="1">
        <v>22046</v>
      </c>
      <c r="B14" s="1" t="s">
        <v>14</v>
      </c>
      <c r="C14" s="1" t="s">
        <v>71</v>
      </c>
      <c r="D14" s="1" t="s">
        <v>152</v>
      </c>
      <c r="E14" s="1" t="s">
        <v>370</v>
      </c>
      <c r="F14" s="1" t="s">
        <v>783</v>
      </c>
      <c r="G14" s="1" t="s">
        <v>364</v>
      </c>
      <c r="H14" s="1" t="s">
        <v>371</v>
      </c>
      <c r="I14" s="1" t="s">
        <v>727</v>
      </c>
      <c r="J14" s="1" t="s">
        <v>148</v>
      </c>
      <c r="K14" s="1" t="s">
        <v>372</v>
      </c>
      <c r="L14" s="1" t="s">
        <v>728</v>
      </c>
      <c r="M14" s="1" t="s">
        <v>94</v>
      </c>
      <c r="N14" s="1">
        <v>2004</v>
      </c>
      <c r="O14" s="1" t="s">
        <v>116</v>
      </c>
    </row>
    <row r="15" spans="1:15" x14ac:dyDescent="0.3">
      <c r="A15" s="1">
        <v>22056</v>
      </c>
      <c r="B15" s="1" t="s">
        <v>15</v>
      </c>
      <c r="C15" s="1" t="s">
        <v>71</v>
      </c>
      <c r="D15" s="1" t="s">
        <v>153</v>
      </c>
      <c r="E15" s="1" t="s">
        <v>370</v>
      </c>
      <c r="F15" s="1" t="s">
        <v>192</v>
      </c>
      <c r="G15" s="1" t="s">
        <v>233</v>
      </c>
      <c r="H15" s="1" t="s">
        <v>371</v>
      </c>
      <c r="I15" s="1" t="s">
        <v>784</v>
      </c>
      <c r="J15" s="1" t="s">
        <v>300</v>
      </c>
      <c r="K15" s="1" t="s">
        <v>372</v>
      </c>
      <c r="L15" s="1" t="s">
        <v>729</v>
      </c>
      <c r="M15" s="1" t="s">
        <v>95</v>
      </c>
      <c r="N15" s="1">
        <v>2004</v>
      </c>
      <c r="O15" s="1" t="s">
        <v>117</v>
      </c>
    </row>
    <row r="16" spans="1:15" x14ac:dyDescent="0.3">
      <c r="A16" s="1">
        <v>23036</v>
      </c>
      <c r="B16" s="1" t="s">
        <v>16</v>
      </c>
      <c r="C16" s="1" t="s">
        <v>71</v>
      </c>
      <c r="D16" s="1" t="s">
        <v>154</v>
      </c>
      <c r="E16" s="1" t="s">
        <v>370</v>
      </c>
      <c r="F16" s="1" t="s">
        <v>730</v>
      </c>
      <c r="G16" s="1" t="s">
        <v>365</v>
      </c>
      <c r="H16" s="1" t="s">
        <v>371</v>
      </c>
      <c r="I16" s="1" t="s">
        <v>785</v>
      </c>
      <c r="J16" s="1" t="s">
        <v>368</v>
      </c>
      <c r="K16" s="1" t="s">
        <v>372</v>
      </c>
      <c r="L16" s="1" t="s">
        <v>731</v>
      </c>
      <c r="M16" s="1" t="s">
        <v>96</v>
      </c>
      <c r="N16" s="1">
        <v>2004</v>
      </c>
      <c r="O16" s="1" t="s">
        <v>118</v>
      </c>
    </row>
    <row r="17" spans="1:15" x14ac:dyDescent="0.3">
      <c r="A17" s="1">
        <v>24026</v>
      </c>
      <c r="B17" s="1" t="s">
        <v>17</v>
      </c>
      <c r="C17" s="1" t="s">
        <v>72</v>
      </c>
      <c r="D17" s="1" t="s">
        <v>155</v>
      </c>
      <c r="E17" s="1" t="s">
        <v>370</v>
      </c>
      <c r="F17" s="1" t="s">
        <v>786</v>
      </c>
      <c r="G17" s="1" t="s">
        <v>156</v>
      </c>
      <c r="H17" s="1" t="s">
        <v>371</v>
      </c>
      <c r="I17" s="1" t="s">
        <v>732</v>
      </c>
      <c r="J17" s="1" t="s">
        <v>301</v>
      </c>
      <c r="K17" s="1" t="s">
        <v>372</v>
      </c>
      <c r="L17" s="1" t="s">
        <v>733</v>
      </c>
    </row>
    <row r="18" spans="1:15" x14ac:dyDescent="0.3">
      <c r="A18" s="1">
        <v>24036</v>
      </c>
      <c r="B18" s="1" t="s">
        <v>18</v>
      </c>
      <c r="C18" s="1" t="s">
        <v>71</v>
      </c>
      <c r="D18" s="1" t="s">
        <v>156</v>
      </c>
      <c r="E18" s="1" t="s">
        <v>370</v>
      </c>
      <c r="F18" s="1" t="s">
        <v>734</v>
      </c>
      <c r="G18" s="1" t="s">
        <v>234</v>
      </c>
      <c r="H18" s="1" t="s">
        <v>371</v>
      </c>
      <c r="I18" s="1" t="s">
        <v>787</v>
      </c>
      <c r="J18" s="1" t="s">
        <v>246</v>
      </c>
      <c r="K18" s="1" t="s">
        <v>372</v>
      </c>
      <c r="L18" s="1" t="s">
        <v>331</v>
      </c>
      <c r="M18" s="1" t="s">
        <v>97</v>
      </c>
      <c r="N18" s="1">
        <v>2004</v>
      </c>
      <c r="O18" s="1" t="s">
        <v>119</v>
      </c>
    </row>
    <row r="19" spans="1:15" x14ac:dyDescent="0.3">
      <c r="A19" s="1">
        <v>25066</v>
      </c>
      <c r="B19" s="1" t="s">
        <v>19</v>
      </c>
      <c r="C19" s="1" t="s">
        <v>71</v>
      </c>
      <c r="D19" s="1" t="s">
        <v>157</v>
      </c>
      <c r="E19" s="1" t="s">
        <v>370</v>
      </c>
      <c r="F19" s="1" t="s">
        <v>788</v>
      </c>
      <c r="G19" s="1" t="s">
        <v>235</v>
      </c>
      <c r="H19" s="1" t="s">
        <v>371</v>
      </c>
      <c r="I19" s="1" t="s">
        <v>735</v>
      </c>
      <c r="J19" s="1" t="s">
        <v>302</v>
      </c>
      <c r="K19" s="1" t="s">
        <v>372</v>
      </c>
      <c r="L19" s="1" t="s">
        <v>332</v>
      </c>
      <c r="M19" s="1" t="s">
        <v>98</v>
      </c>
      <c r="N19" s="1">
        <v>2004</v>
      </c>
      <c r="O19" s="1" t="s">
        <v>705</v>
      </c>
    </row>
    <row r="20" spans="1:15" x14ac:dyDescent="0.3">
      <c r="A20" s="1">
        <v>25076</v>
      </c>
      <c r="B20" s="1" t="s">
        <v>20</v>
      </c>
      <c r="C20" s="1" t="s">
        <v>71</v>
      </c>
      <c r="D20" s="1" t="s">
        <v>158</v>
      </c>
      <c r="E20" s="1" t="s">
        <v>370</v>
      </c>
      <c r="F20" s="1" t="s">
        <v>789</v>
      </c>
      <c r="G20" s="1" t="s">
        <v>236</v>
      </c>
      <c r="H20" s="1" t="s">
        <v>371</v>
      </c>
      <c r="I20" s="1" t="s">
        <v>270</v>
      </c>
      <c r="J20" s="1" t="s">
        <v>303</v>
      </c>
      <c r="K20" s="1" t="s">
        <v>372</v>
      </c>
      <c r="L20" s="1" t="s">
        <v>333</v>
      </c>
      <c r="M20" s="1" t="s">
        <v>99</v>
      </c>
      <c r="N20" s="1">
        <v>2004</v>
      </c>
      <c r="O20" s="1" t="s">
        <v>121</v>
      </c>
    </row>
    <row r="21" spans="1:15" x14ac:dyDescent="0.3">
      <c r="A21" s="1">
        <v>31076</v>
      </c>
      <c r="B21" s="1" t="s">
        <v>21</v>
      </c>
      <c r="C21" s="1" t="s">
        <v>71</v>
      </c>
      <c r="D21" s="1" t="s">
        <v>159</v>
      </c>
      <c r="E21" s="1" t="s">
        <v>370</v>
      </c>
      <c r="F21" s="1" t="s">
        <v>736</v>
      </c>
      <c r="G21" s="1" t="s">
        <v>160</v>
      </c>
      <c r="H21" s="1" t="s">
        <v>371</v>
      </c>
      <c r="I21" s="1" t="s">
        <v>790</v>
      </c>
      <c r="J21" s="1" t="s">
        <v>304</v>
      </c>
      <c r="K21" s="1" t="s">
        <v>372</v>
      </c>
      <c r="L21" s="1" t="s">
        <v>737</v>
      </c>
      <c r="M21" s="1" t="s">
        <v>100</v>
      </c>
      <c r="N21" s="1">
        <v>2004</v>
      </c>
      <c r="O21" s="1" t="s">
        <v>122</v>
      </c>
    </row>
    <row r="22" spans="1:15" x14ac:dyDescent="0.3">
      <c r="A22" s="1">
        <v>31086</v>
      </c>
      <c r="B22" s="1" t="s">
        <v>22</v>
      </c>
      <c r="C22" s="1" t="s">
        <v>71</v>
      </c>
      <c r="D22" s="1" t="s">
        <v>160</v>
      </c>
      <c r="E22" s="1" t="s">
        <v>370</v>
      </c>
      <c r="F22" s="1" t="s">
        <v>790</v>
      </c>
      <c r="G22" s="1" t="s">
        <v>231</v>
      </c>
      <c r="H22" s="1" t="s">
        <v>371</v>
      </c>
      <c r="I22" s="1" t="s">
        <v>738</v>
      </c>
      <c r="J22" s="1" t="s">
        <v>305</v>
      </c>
      <c r="K22" s="1" t="s">
        <v>372</v>
      </c>
      <c r="L22" s="1" t="s">
        <v>739</v>
      </c>
      <c r="M22" s="1" t="s">
        <v>93</v>
      </c>
      <c r="N22" s="1">
        <v>2004</v>
      </c>
      <c r="O22" s="1" t="s">
        <v>123</v>
      </c>
    </row>
    <row r="23" spans="1:15" x14ac:dyDescent="0.3">
      <c r="A23" s="1">
        <v>32036</v>
      </c>
      <c r="B23" s="1" t="s">
        <v>23</v>
      </c>
      <c r="C23" s="1" t="s">
        <v>72</v>
      </c>
      <c r="D23" s="1" t="s">
        <v>161</v>
      </c>
      <c r="E23" s="1" t="s">
        <v>370</v>
      </c>
      <c r="F23" s="1" t="s">
        <v>791</v>
      </c>
      <c r="G23" s="1" t="s">
        <v>237</v>
      </c>
      <c r="H23" s="1" t="s">
        <v>371</v>
      </c>
      <c r="I23" s="1" t="s">
        <v>272</v>
      </c>
      <c r="J23" s="1" t="s">
        <v>244</v>
      </c>
      <c r="K23" s="1" t="s">
        <v>372</v>
      </c>
      <c r="L23" s="1" t="s">
        <v>740</v>
      </c>
    </row>
    <row r="24" spans="1:15" x14ac:dyDescent="0.3">
      <c r="A24" s="1">
        <v>32046</v>
      </c>
      <c r="B24" s="1" t="s">
        <v>24</v>
      </c>
      <c r="C24" s="1" t="s">
        <v>72</v>
      </c>
      <c r="D24" s="1" t="s">
        <v>162</v>
      </c>
      <c r="E24" s="1" t="s">
        <v>370</v>
      </c>
      <c r="F24" s="1" t="s">
        <v>741</v>
      </c>
      <c r="G24" s="1" t="s">
        <v>238</v>
      </c>
      <c r="H24" s="1" t="s">
        <v>371</v>
      </c>
      <c r="I24" s="1" t="s">
        <v>742</v>
      </c>
      <c r="J24" s="1" t="s">
        <v>306</v>
      </c>
      <c r="K24" s="1" t="s">
        <v>372</v>
      </c>
      <c r="L24" s="1" t="s">
        <v>743</v>
      </c>
    </row>
    <row r="25" spans="1:15" x14ac:dyDescent="0.3">
      <c r="A25" s="1">
        <v>32056</v>
      </c>
      <c r="B25" s="1" t="s">
        <v>25</v>
      </c>
      <c r="C25" s="1" t="s">
        <v>71</v>
      </c>
      <c r="D25" s="1" t="s">
        <v>163</v>
      </c>
      <c r="E25" s="1" t="s">
        <v>370</v>
      </c>
      <c r="F25" s="1" t="s">
        <v>744</v>
      </c>
      <c r="G25" s="1" t="s">
        <v>366</v>
      </c>
      <c r="H25" s="1" t="s">
        <v>371</v>
      </c>
      <c r="I25" s="1" t="s">
        <v>745</v>
      </c>
      <c r="J25" s="1" t="s">
        <v>307</v>
      </c>
      <c r="K25" s="1" t="s">
        <v>372</v>
      </c>
      <c r="L25" s="1" t="s">
        <v>746</v>
      </c>
      <c r="M25" s="1" t="s">
        <v>101</v>
      </c>
      <c r="N25" s="1">
        <v>2004</v>
      </c>
      <c r="O25" s="1" t="s">
        <v>124</v>
      </c>
    </row>
    <row r="26" spans="1:15" x14ac:dyDescent="0.3">
      <c r="A26" s="1">
        <v>33026</v>
      </c>
      <c r="B26" s="1" t="s">
        <v>26</v>
      </c>
      <c r="C26" s="1" t="s">
        <v>72</v>
      </c>
      <c r="D26" s="1" t="s">
        <v>164</v>
      </c>
      <c r="E26" s="1" t="s">
        <v>370</v>
      </c>
      <c r="F26" s="1" t="s">
        <v>747</v>
      </c>
      <c r="G26" s="1" t="s">
        <v>239</v>
      </c>
      <c r="H26" s="1" t="s">
        <v>371</v>
      </c>
      <c r="I26" s="1" t="s">
        <v>748</v>
      </c>
      <c r="J26" s="1" t="s">
        <v>160</v>
      </c>
      <c r="K26" s="1" t="s">
        <v>372</v>
      </c>
      <c r="L26" s="1" t="s">
        <v>792</v>
      </c>
    </row>
    <row r="27" spans="1:15" x14ac:dyDescent="0.3">
      <c r="A27" s="1">
        <v>34026</v>
      </c>
      <c r="B27" s="1" t="s">
        <v>27</v>
      </c>
      <c r="C27" s="1" t="s">
        <v>71</v>
      </c>
      <c r="D27" s="1" t="s">
        <v>165</v>
      </c>
      <c r="E27" s="1" t="s">
        <v>370</v>
      </c>
      <c r="F27" s="1" t="s">
        <v>793</v>
      </c>
      <c r="G27" s="1" t="s">
        <v>240</v>
      </c>
      <c r="H27" s="1" t="s">
        <v>371</v>
      </c>
      <c r="I27" s="1" t="s">
        <v>749</v>
      </c>
      <c r="J27" s="1" t="s">
        <v>245</v>
      </c>
      <c r="K27" s="1" t="s">
        <v>372</v>
      </c>
      <c r="L27" s="1" t="s">
        <v>340</v>
      </c>
      <c r="M27" s="1" t="s">
        <v>356</v>
      </c>
      <c r="N27" s="1">
        <v>2004</v>
      </c>
      <c r="O27" s="1" t="s">
        <v>125</v>
      </c>
    </row>
    <row r="28" spans="1:15" x14ac:dyDescent="0.3">
      <c r="A28" s="1">
        <v>35036</v>
      </c>
      <c r="B28" s="1" t="s">
        <v>28</v>
      </c>
      <c r="C28" s="1" t="s">
        <v>71</v>
      </c>
      <c r="D28" s="1" t="s">
        <v>166</v>
      </c>
      <c r="E28" s="1" t="s">
        <v>370</v>
      </c>
      <c r="F28" s="1" t="s">
        <v>205</v>
      </c>
      <c r="G28" s="1" t="s">
        <v>241</v>
      </c>
      <c r="H28" s="1" t="s">
        <v>371</v>
      </c>
      <c r="I28" s="1" t="s">
        <v>277</v>
      </c>
      <c r="J28" s="1" t="s">
        <v>231</v>
      </c>
      <c r="K28" s="1" t="s">
        <v>372</v>
      </c>
      <c r="L28" s="1" t="s">
        <v>750</v>
      </c>
      <c r="M28" s="1" t="s">
        <v>102</v>
      </c>
      <c r="N28" s="1">
        <v>2004</v>
      </c>
      <c r="O28" s="1" t="s">
        <v>126</v>
      </c>
    </row>
    <row r="29" spans="1:15" x14ac:dyDescent="0.3">
      <c r="A29" s="1">
        <v>35046</v>
      </c>
      <c r="B29" s="1" t="s">
        <v>29</v>
      </c>
      <c r="C29" s="1" t="s">
        <v>71</v>
      </c>
      <c r="D29" s="1" t="s">
        <v>167</v>
      </c>
      <c r="E29" s="1" t="s">
        <v>370</v>
      </c>
      <c r="F29" s="1" t="s">
        <v>206</v>
      </c>
      <c r="G29" s="1" t="s">
        <v>143</v>
      </c>
      <c r="H29" s="1" t="s">
        <v>371</v>
      </c>
      <c r="I29" s="1" t="s">
        <v>751</v>
      </c>
      <c r="J29" s="1" t="s">
        <v>308</v>
      </c>
      <c r="K29" s="1" t="s">
        <v>372</v>
      </c>
      <c r="L29" s="1" t="s">
        <v>752</v>
      </c>
      <c r="M29" s="1" t="s">
        <v>103</v>
      </c>
      <c r="N29" s="1">
        <v>2004</v>
      </c>
      <c r="O29" s="1" t="s">
        <v>127</v>
      </c>
    </row>
    <row r="30" spans="1:15" x14ac:dyDescent="0.3">
      <c r="A30" s="1">
        <v>41056</v>
      </c>
      <c r="B30" s="1" t="s">
        <v>30</v>
      </c>
      <c r="C30" s="1" t="s">
        <v>71</v>
      </c>
      <c r="D30" s="1" t="s">
        <v>168</v>
      </c>
      <c r="E30" s="1" t="s">
        <v>370</v>
      </c>
      <c r="F30" s="1" t="s">
        <v>794</v>
      </c>
      <c r="G30" s="1" t="s">
        <v>242</v>
      </c>
      <c r="H30" s="1" t="s">
        <v>371</v>
      </c>
      <c r="I30" s="1" t="s">
        <v>753</v>
      </c>
      <c r="J30" s="1" t="s">
        <v>237</v>
      </c>
      <c r="K30" s="1" t="s">
        <v>372</v>
      </c>
      <c r="L30" s="1" t="s">
        <v>343</v>
      </c>
      <c r="M30" s="1" t="s">
        <v>104</v>
      </c>
      <c r="N30" s="1">
        <v>2004</v>
      </c>
      <c r="O30" s="1" t="s">
        <v>128</v>
      </c>
    </row>
    <row r="31" spans="1:15" x14ac:dyDescent="0.3">
      <c r="A31" s="1">
        <v>41066</v>
      </c>
      <c r="B31" s="1" t="s">
        <v>31</v>
      </c>
      <c r="C31" s="1" t="s">
        <v>71</v>
      </c>
      <c r="D31" s="1" t="s">
        <v>159</v>
      </c>
      <c r="E31" s="1" t="s">
        <v>370</v>
      </c>
      <c r="F31" s="1" t="s">
        <v>208</v>
      </c>
      <c r="G31" s="1" t="s">
        <v>367</v>
      </c>
      <c r="H31" s="1" t="s">
        <v>371</v>
      </c>
      <c r="I31" s="1" t="s">
        <v>795</v>
      </c>
      <c r="J31" s="1" t="s">
        <v>231</v>
      </c>
      <c r="K31" s="1" t="s">
        <v>372</v>
      </c>
      <c r="L31" s="1" t="s">
        <v>754</v>
      </c>
      <c r="M31" s="1" t="s">
        <v>105</v>
      </c>
      <c r="N31" s="1">
        <v>2004</v>
      </c>
      <c r="O31" s="1" t="s">
        <v>129</v>
      </c>
    </row>
    <row r="32" spans="1:15" x14ac:dyDescent="0.3">
      <c r="A32" s="1">
        <v>42016</v>
      </c>
      <c r="B32" s="1" t="s">
        <v>32</v>
      </c>
      <c r="C32" s="1" t="s">
        <v>71</v>
      </c>
      <c r="D32" s="1" t="s">
        <v>169</v>
      </c>
      <c r="E32" s="1" t="s">
        <v>370</v>
      </c>
      <c r="F32" s="1" t="s">
        <v>755</v>
      </c>
      <c r="G32" s="1" t="s">
        <v>170</v>
      </c>
      <c r="H32" s="1" t="s">
        <v>371</v>
      </c>
      <c r="I32" s="1" t="s">
        <v>281</v>
      </c>
      <c r="J32" s="1" t="s">
        <v>309</v>
      </c>
      <c r="K32" s="1" t="s">
        <v>372</v>
      </c>
      <c r="L32" s="1" t="s">
        <v>345</v>
      </c>
      <c r="M32" s="1" t="s">
        <v>106</v>
      </c>
      <c r="N32" s="1">
        <v>2004</v>
      </c>
      <c r="O32" s="1" t="s">
        <v>130</v>
      </c>
    </row>
    <row r="33" spans="1:15" x14ac:dyDescent="0.3">
      <c r="A33" s="1">
        <v>43046</v>
      </c>
      <c r="B33" s="1" t="s">
        <v>33</v>
      </c>
      <c r="C33" s="1" t="s">
        <v>72</v>
      </c>
      <c r="D33" s="1" t="s">
        <v>170</v>
      </c>
      <c r="E33" s="1" t="s">
        <v>370</v>
      </c>
      <c r="F33" s="1" t="s">
        <v>796</v>
      </c>
      <c r="G33" s="1" t="s">
        <v>243</v>
      </c>
      <c r="H33" s="1" t="s">
        <v>371</v>
      </c>
      <c r="I33" s="1" t="s">
        <v>756</v>
      </c>
      <c r="J33" s="1" t="s">
        <v>310</v>
      </c>
      <c r="K33" s="1" t="s">
        <v>372</v>
      </c>
      <c r="L33" s="1" t="s">
        <v>757</v>
      </c>
    </row>
    <row r="34" spans="1:15" x14ac:dyDescent="0.3">
      <c r="A34" s="1">
        <v>43056</v>
      </c>
      <c r="B34" s="1" t="s">
        <v>34</v>
      </c>
      <c r="C34" s="1" t="s">
        <v>72</v>
      </c>
      <c r="D34" s="1" t="s">
        <v>154</v>
      </c>
      <c r="E34" s="1" t="s">
        <v>370</v>
      </c>
      <c r="F34" s="1" t="s">
        <v>758</v>
      </c>
      <c r="G34" s="1" t="s">
        <v>244</v>
      </c>
      <c r="H34" s="1" t="s">
        <v>371</v>
      </c>
      <c r="I34" s="1" t="s">
        <v>283</v>
      </c>
      <c r="J34" s="1" t="s">
        <v>168</v>
      </c>
      <c r="K34" s="1" t="s">
        <v>372</v>
      </c>
      <c r="L34" s="1" t="s">
        <v>797</v>
      </c>
    </row>
    <row r="35" spans="1:15" x14ac:dyDescent="0.3">
      <c r="A35" s="1">
        <v>44036</v>
      </c>
      <c r="B35" s="1" t="s">
        <v>35</v>
      </c>
      <c r="C35" s="1" t="s">
        <v>72</v>
      </c>
      <c r="D35" s="1" t="s">
        <v>706</v>
      </c>
      <c r="E35" s="1" t="s">
        <v>370</v>
      </c>
      <c r="F35" s="1" t="s">
        <v>707</v>
      </c>
      <c r="G35" s="1" t="s">
        <v>245</v>
      </c>
      <c r="H35" s="1" t="s">
        <v>371</v>
      </c>
      <c r="I35" s="1" t="s">
        <v>798</v>
      </c>
      <c r="J35" s="1" t="s">
        <v>311</v>
      </c>
      <c r="K35" s="1" t="s">
        <v>372</v>
      </c>
      <c r="L35" s="1" t="s">
        <v>799</v>
      </c>
    </row>
    <row r="36" spans="1:15" x14ac:dyDescent="0.3">
      <c r="A36" s="1">
        <v>44046</v>
      </c>
      <c r="B36" s="1" t="s">
        <v>36</v>
      </c>
      <c r="C36" s="1" t="s">
        <v>71</v>
      </c>
      <c r="D36" s="1" t="s">
        <v>171</v>
      </c>
      <c r="E36" s="1" t="s">
        <v>370</v>
      </c>
      <c r="F36" s="1" t="s">
        <v>800</v>
      </c>
      <c r="G36" s="1" t="s">
        <v>246</v>
      </c>
      <c r="H36" s="1" t="s">
        <v>371</v>
      </c>
      <c r="I36" s="1" t="s">
        <v>285</v>
      </c>
      <c r="J36" s="1" t="s">
        <v>163</v>
      </c>
      <c r="K36" s="1" t="s">
        <v>372</v>
      </c>
      <c r="L36" s="1" t="s">
        <v>759</v>
      </c>
      <c r="M36" s="1" t="s">
        <v>88</v>
      </c>
      <c r="N36" s="1">
        <v>2004</v>
      </c>
      <c r="O36" s="1" t="s">
        <v>131</v>
      </c>
    </row>
    <row r="37" spans="1:15" x14ac:dyDescent="0.3">
      <c r="A37" s="1">
        <v>45046</v>
      </c>
      <c r="B37" s="1" t="s">
        <v>37</v>
      </c>
      <c r="C37" s="1" t="s">
        <v>71</v>
      </c>
      <c r="D37" s="1" t="s">
        <v>171</v>
      </c>
      <c r="E37" s="1" t="s">
        <v>370</v>
      </c>
      <c r="F37" s="1" t="s">
        <v>801</v>
      </c>
      <c r="G37" s="1" t="s">
        <v>247</v>
      </c>
      <c r="H37" s="1" t="s">
        <v>371</v>
      </c>
      <c r="I37" s="1" t="s">
        <v>760</v>
      </c>
      <c r="J37" s="1" t="s">
        <v>312</v>
      </c>
      <c r="K37" s="1" t="s">
        <v>372</v>
      </c>
      <c r="L37" s="1" t="s">
        <v>350</v>
      </c>
      <c r="M37" s="1" t="s">
        <v>107</v>
      </c>
      <c r="N37" s="1">
        <v>2004</v>
      </c>
      <c r="O37" s="1" t="s">
        <v>132</v>
      </c>
    </row>
    <row r="38" spans="1:15" x14ac:dyDescent="0.3">
      <c r="A38" s="1">
        <v>45056</v>
      </c>
      <c r="B38" s="1" t="s">
        <v>38</v>
      </c>
      <c r="C38" s="1" t="s">
        <v>71</v>
      </c>
      <c r="D38" s="1" t="s">
        <v>172</v>
      </c>
      <c r="E38" s="1" t="s">
        <v>370</v>
      </c>
      <c r="F38" s="1" t="s">
        <v>802</v>
      </c>
      <c r="G38" s="1" t="s">
        <v>248</v>
      </c>
      <c r="H38" s="1" t="s">
        <v>371</v>
      </c>
      <c r="I38" s="1" t="s">
        <v>761</v>
      </c>
      <c r="J38" s="1" t="s">
        <v>313</v>
      </c>
      <c r="K38" s="1" t="s">
        <v>372</v>
      </c>
      <c r="L38" s="1" t="s">
        <v>351</v>
      </c>
      <c r="M38" s="1" t="s">
        <v>108</v>
      </c>
      <c r="N38" s="1">
        <v>2004</v>
      </c>
      <c r="O38" s="1" t="s">
        <v>805</v>
      </c>
    </row>
    <row r="39" spans="1:15" x14ac:dyDescent="0.3">
      <c r="A39" s="1">
        <v>51016</v>
      </c>
      <c r="B39" s="1" t="s">
        <v>39</v>
      </c>
      <c r="C39" s="1" t="s">
        <v>71</v>
      </c>
      <c r="D39" s="1" t="s">
        <v>173</v>
      </c>
      <c r="E39" s="1" t="s">
        <v>370</v>
      </c>
      <c r="F39" s="1" t="s">
        <v>762</v>
      </c>
      <c r="G39" s="1" t="s">
        <v>249</v>
      </c>
      <c r="H39" s="1" t="s">
        <v>371</v>
      </c>
      <c r="I39" s="1" t="s">
        <v>288</v>
      </c>
      <c r="J39" s="1" t="s">
        <v>314</v>
      </c>
      <c r="K39" s="1" t="s">
        <v>372</v>
      </c>
      <c r="L39" s="1" t="s">
        <v>763</v>
      </c>
      <c r="M39" s="1" t="s">
        <v>357</v>
      </c>
      <c r="N39" s="1">
        <v>2004</v>
      </c>
      <c r="O39" s="1" t="s">
        <v>134</v>
      </c>
    </row>
    <row r="40" spans="1:15" x14ac:dyDescent="0.3">
      <c r="A40" s="1">
        <v>52046</v>
      </c>
      <c r="B40" s="1" t="s">
        <v>40</v>
      </c>
      <c r="C40" s="1" t="s">
        <v>71</v>
      </c>
      <c r="D40" s="1" t="s">
        <v>174</v>
      </c>
      <c r="E40" s="1" t="s">
        <v>370</v>
      </c>
      <c r="F40" s="1" t="s">
        <v>764</v>
      </c>
      <c r="G40" s="1" t="s">
        <v>250</v>
      </c>
      <c r="H40" s="1" t="s">
        <v>371</v>
      </c>
      <c r="I40" s="1" t="s">
        <v>803</v>
      </c>
      <c r="J40" s="1" t="s">
        <v>315</v>
      </c>
      <c r="K40" s="1" t="s">
        <v>372</v>
      </c>
      <c r="L40" s="1" t="s">
        <v>708</v>
      </c>
      <c r="M40" s="1" t="s">
        <v>95</v>
      </c>
      <c r="N40" s="1">
        <v>2004</v>
      </c>
      <c r="O40" s="1" t="s">
        <v>709</v>
      </c>
    </row>
    <row r="41" spans="1:15" x14ac:dyDescent="0.3">
      <c r="A41" s="1">
        <v>53016</v>
      </c>
      <c r="B41" s="1" t="s">
        <v>41</v>
      </c>
      <c r="C41" s="1" t="s">
        <v>72</v>
      </c>
      <c r="D41" s="1" t="s">
        <v>175</v>
      </c>
      <c r="E41" s="1" t="s">
        <v>370</v>
      </c>
      <c r="F41" s="1" t="s">
        <v>765</v>
      </c>
      <c r="G41" s="1" t="s">
        <v>710</v>
      </c>
      <c r="H41" s="1" t="s">
        <v>371</v>
      </c>
      <c r="I41" s="1" t="s">
        <v>766</v>
      </c>
      <c r="J41" s="1" t="s">
        <v>167</v>
      </c>
      <c r="K41" s="1" t="s">
        <v>372</v>
      </c>
      <c r="L41" s="1" t="s">
        <v>791</v>
      </c>
    </row>
    <row r="42" spans="1:15" x14ac:dyDescent="0.3">
      <c r="A42" s="1">
        <v>61026</v>
      </c>
      <c r="B42" s="1" t="s">
        <v>42</v>
      </c>
      <c r="C42" s="1" t="s">
        <v>71</v>
      </c>
      <c r="D42" s="1" t="s">
        <v>176</v>
      </c>
      <c r="E42" s="1" t="s">
        <v>370</v>
      </c>
      <c r="F42" s="1" t="s">
        <v>804</v>
      </c>
      <c r="G42" s="1" t="s">
        <v>358</v>
      </c>
      <c r="H42" s="1" t="s">
        <v>371</v>
      </c>
      <c r="I42" s="1" t="s">
        <v>767</v>
      </c>
      <c r="J42" s="1" t="s">
        <v>316</v>
      </c>
      <c r="K42" s="1" t="s">
        <v>372</v>
      </c>
      <c r="L42" s="1" t="s">
        <v>768</v>
      </c>
      <c r="M42" s="1" t="s">
        <v>359</v>
      </c>
      <c r="N42" s="1">
        <v>2004</v>
      </c>
      <c r="O42" s="1" t="s">
        <v>136</v>
      </c>
    </row>
    <row r="43" spans="1:15" x14ac:dyDescent="0.3">
      <c r="A43" s="1">
        <v>62016</v>
      </c>
      <c r="B43" s="1" t="s">
        <v>360</v>
      </c>
      <c r="C43" s="1" t="s">
        <v>72</v>
      </c>
      <c r="D43" s="1" t="s">
        <v>177</v>
      </c>
      <c r="E43" s="1" t="s">
        <v>370</v>
      </c>
      <c r="F43" s="1" t="s">
        <v>769</v>
      </c>
      <c r="G43" s="1" t="s">
        <v>361</v>
      </c>
      <c r="H43" s="1" t="s">
        <v>371</v>
      </c>
      <c r="I43" s="1" t="s">
        <v>770</v>
      </c>
      <c r="J43" s="1" t="s">
        <v>167</v>
      </c>
      <c r="K43" s="1" t="s">
        <v>372</v>
      </c>
      <c r="L43" s="1" t="s">
        <v>791</v>
      </c>
    </row>
    <row r="44" spans="1:15" x14ac:dyDescent="0.3">
      <c r="A44" s="1">
        <v>63026</v>
      </c>
      <c r="B44" s="1" t="s">
        <v>44</v>
      </c>
      <c r="C44" s="1" t="s">
        <v>71</v>
      </c>
      <c r="D44" s="1" t="s">
        <v>178</v>
      </c>
      <c r="E44" s="1" t="s">
        <v>370</v>
      </c>
      <c r="F44" s="1" t="s">
        <v>221</v>
      </c>
      <c r="G44" s="1" t="s">
        <v>251</v>
      </c>
      <c r="H44" s="1" t="s">
        <v>371</v>
      </c>
      <c r="I44" s="1" t="s">
        <v>292</v>
      </c>
      <c r="J44" s="1" t="s">
        <v>239</v>
      </c>
      <c r="K44" s="1" t="s">
        <v>372</v>
      </c>
      <c r="L44" s="1" t="s">
        <v>355</v>
      </c>
      <c r="M44" s="1" t="s">
        <v>362</v>
      </c>
      <c r="N44" s="1">
        <v>2004</v>
      </c>
      <c r="O44" s="1" t="s">
        <v>137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4"/>
  <sheetViews>
    <sheetView topLeftCell="L1" workbookViewId="0">
      <selection activeCell="L13" sqref="L13"/>
    </sheetView>
  </sheetViews>
  <sheetFormatPr defaultRowHeight="17.25" x14ac:dyDescent="0.3"/>
  <cols>
    <col min="1" max="1" width="7" style="2" bestFit="1" customWidth="1"/>
    <col min="2" max="2" width="10.44140625" style="2" bestFit="1" customWidth="1"/>
    <col min="3" max="3" width="33.109375" style="2" bestFit="1" customWidth="1"/>
    <col min="4" max="4" width="44.109375" style="2" bestFit="1" customWidth="1"/>
    <col min="5" max="5" width="33.109375" style="2" bestFit="1" customWidth="1"/>
    <col min="6" max="6" width="12.33203125" style="2" bestFit="1" customWidth="1"/>
    <col min="7" max="7" width="110.44140625" style="2" bestFit="1" customWidth="1"/>
    <col min="8" max="8" width="22.21875" style="2" bestFit="1" customWidth="1"/>
    <col min="9" max="9" width="44.109375" style="2" bestFit="1" customWidth="1"/>
    <col min="10" max="10" width="22.21875" style="2" bestFit="1" customWidth="1"/>
    <col min="11" max="11" width="12.33203125" style="2" bestFit="1" customWidth="1"/>
    <col min="12" max="12" width="112.109375" style="2" bestFit="1" customWidth="1"/>
    <col min="13" max="13" width="33.109375" style="2" bestFit="1" customWidth="1"/>
    <col min="14" max="14" width="22.21875" style="2" bestFit="1" customWidth="1"/>
    <col min="15" max="15" width="33.109375" style="2" bestFit="1" customWidth="1"/>
    <col min="16" max="16" width="12.33203125" style="2" bestFit="1" customWidth="1"/>
    <col min="17" max="17" width="112.109375" style="2" bestFit="1" customWidth="1"/>
    <col min="18" max="18" width="12.44140625" style="2" bestFit="1" customWidth="1"/>
    <col min="19" max="19" width="11.21875" style="2" bestFit="1" customWidth="1"/>
    <col min="20" max="20" width="55.109375" style="2" bestFit="1" customWidth="1"/>
    <col min="21" max="21" width="162.21875" style="2" bestFit="1" customWidth="1"/>
    <col min="22" max="16384" width="8.88671875" style="2"/>
  </cols>
  <sheetData>
    <row r="1" spans="1:21" x14ac:dyDescent="0.3">
      <c r="A1" s="2" t="s">
        <v>0</v>
      </c>
      <c r="B1" s="2" t="s">
        <v>70</v>
      </c>
      <c r="C1" s="2" t="s">
        <v>74</v>
      </c>
      <c r="D1" s="2" t="s">
        <v>373</v>
      </c>
      <c r="E1" s="2" t="s">
        <v>374</v>
      </c>
      <c r="F1" s="2" t="s">
        <v>375</v>
      </c>
      <c r="G1" s="2" t="s">
        <v>75</v>
      </c>
      <c r="H1" s="2" t="s">
        <v>63</v>
      </c>
      <c r="I1" s="2" t="s">
        <v>376</v>
      </c>
      <c r="J1" s="2" t="s">
        <v>374</v>
      </c>
      <c r="K1" s="2" t="s">
        <v>375</v>
      </c>
      <c r="L1" s="2" t="s">
        <v>64</v>
      </c>
      <c r="M1" s="2" t="s">
        <v>65</v>
      </c>
      <c r="N1" s="2" t="s">
        <v>377</v>
      </c>
      <c r="O1" s="2" t="s">
        <v>374</v>
      </c>
      <c r="P1" s="2" t="s">
        <v>375</v>
      </c>
      <c r="Q1" s="2" t="s">
        <v>77</v>
      </c>
      <c r="R1" s="2" t="s">
        <v>86</v>
      </c>
      <c r="S1" s="2" t="s">
        <v>67</v>
      </c>
      <c r="T1" s="2" t="s">
        <v>618</v>
      </c>
      <c r="U1" s="2" t="s">
        <v>68</v>
      </c>
    </row>
    <row r="2" spans="1:21" x14ac:dyDescent="0.3">
      <c r="A2" s="2" t="s">
        <v>378</v>
      </c>
      <c r="B2" s="2" t="s">
        <v>2</v>
      </c>
      <c r="D2" s="2" t="s">
        <v>484</v>
      </c>
      <c r="G2" s="2" t="s">
        <v>179</v>
      </c>
      <c r="H2" s="2" t="s">
        <v>421</v>
      </c>
      <c r="J2" s="2" t="s">
        <v>532</v>
      </c>
      <c r="L2" s="2" t="s">
        <v>252</v>
      </c>
      <c r="M2" s="2" t="s">
        <v>422</v>
      </c>
      <c r="O2" s="2" t="s">
        <v>578</v>
      </c>
      <c r="Q2" s="2" t="s">
        <v>317</v>
      </c>
      <c r="R2" s="2" t="s">
        <v>87</v>
      </c>
      <c r="S2" s="2" t="s">
        <v>676</v>
      </c>
      <c r="T2" s="2" t="s">
        <v>619</v>
      </c>
      <c r="U2" s="2" t="s">
        <v>109</v>
      </c>
    </row>
    <row r="3" spans="1:21" x14ac:dyDescent="0.3">
      <c r="A3" s="2" t="s">
        <v>379</v>
      </c>
      <c r="B3" s="2" t="s">
        <v>3</v>
      </c>
      <c r="D3" s="2" t="s">
        <v>485</v>
      </c>
      <c r="G3" s="2" t="s">
        <v>180</v>
      </c>
      <c r="H3" s="2" t="s">
        <v>531</v>
      </c>
      <c r="J3" s="2" t="s">
        <v>533</v>
      </c>
      <c r="L3" s="2" t="s">
        <v>253</v>
      </c>
      <c r="M3" s="2" t="s">
        <v>423</v>
      </c>
      <c r="O3" s="2" t="s">
        <v>579</v>
      </c>
      <c r="Q3" s="2" t="s">
        <v>318</v>
      </c>
      <c r="R3" s="2" t="s">
        <v>88</v>
      </c>
      <c r="S3" s="2" t="s">
        <v>677</v>
      </c>
      <c r="T3" s="2" t="s">
        <v>620</v>
      </c>
      <c r="U3" s="2" t="s">
        <v>110</v>
      </c>
    </row>
    <row r="4" spans="1:21" x14ac:dyDescent="0.3">
      <c r="A4" s="2" t="s">
        <v>380</v>
      </c>
      <c r="B4" s="2" t="s">
        <v>4</v>
      </c>
      <c r="C4" s="2" t="s">
        <v>424</v>
      </c>
      <c r="E4" s="2" t="s">
        <v>486</v>
      </c>
      <c r="G4" s="2" t="s">
        <v>181</v>
      </c>
      <c r="H4" s="2" t="s">
        <v>425</v>
      </c>
      <c r="J4" s="2" t="s">
        <v>534</v>
      </c>
      <c r="L4" s="2" t="s">
        <v>254</v>
      </c>
      <c r="M4" s="2" t="s">
        <v>426</v>
      </c>
      <c r="O4" s="2" t="s">
        <v>580</v>
      </c>
      <c r="Q4" s="2" t="s">
        <v>319</v>
      </c>
    </row>
    <row r="5" spans="1:21" x14ac:dyDescent="0.3">
      <c r="A5" s="2" t="s">
        <v>381</v>
      </c>
      <c r="B5" s="2" t="s">
        <v>5</v>
      </c>
      <c r="C5" s="2" t="s">
        <v>487</v>
      </c>
      <c r="E5" s="2" t="s">
        <v>488</v>
      </c>
      <c r="G5" s="2" t="s">
        <v>182</v>
      </c>
      <c r="I5" s="2" t="s">
        <v>535</v>
      </c>
      <c r="L5" s="2" t="s">
        <v>255</v>
      </c>
      <c r="M5" s="2" t="s">
        <v>427</v>
      </c>
      <c r="O5" s="2" t="s">
        <v>581</v>
      </c>
      <c r="Q5" s="2" t="s">
        <v>320</v>
      </c>
      <c r="R5" s="2" t="s">
        <v>89</v>
      </c>
      <c r="S5" s="2" t="s">
        <v>678</v>
      </c>
      <c r="T5" s="2" t="s">
        <v>621</v>
      </c>
      <c r="U5" s="2" t="s">
        <v>111</v>
      </c>
    </row>
    <row r="6" spans="1:21" x14ac:dyDescent="0.3">
      <c r="A6" s="2" t="s">
        <v>382</v>
      </c>
      <c r="B6" s="2" t="s">
        <v>6</v>
      </c>
      <c r="D6" s="2" t="s">
        <v>489</v>
      </c>
      <c r="G6" s="2" t="s">
        <v>183</v>
      </c>
      <c r="H6" s="2" t="s">
        <v>428</v>
      </c>
      <c r="J6" s="2" t="s">
        <v>536</v>
      </c>
      <c r="L6" s="2" t="s">
        <v>256</v>
      </c>
      <c r="M6" s="2" t="s">
        <v>429</v>
      </c>
      <c r="O6" s="2" t="s">
        <v>582</v>
      </c>
      <c r="Q6" s="2" t="s">
        <v>369</v>
      </c>
    </row>
    <row r="7" spans="1:21" x14ac:dyDescent="0.3">
      <c r="A7" s="2" t="s">
        <v>383</v>
      </c>
      <c r="B7" s="2" t="s">
        <v>7</v>
      </c>
      <c r="C7" s="2" t="s">
        <v>430</v>
      </c>
      <c r="F7" s="2" t="s">
        <v>666</v>
      </c>
      <c r="G7" s="2" t="s">
        <v>184</v>
      </c>
      <c r="I7" s="2" t="s">
        <v>537</v>
      </c>
      <c r="L7" s="2" t="s">
        <v>257</v>
      </c>
      <c r="M7" s="2" t="s">
        <v>431</v>
      </c>
      <c r="O7" s="2" t="s">
        <v>583</v>
      </c>
      <c r="Q7" s="2" t="s">
        <v>318</v>
      </c>
      <c r="R7" s="2" t="s">
        <v>90</v>
      </c>
      <c r="S7" s="2" t="s">
        <v>679</v>
      </c>
      <c r="T7" s="2" t="s">
        <v>622</v>
      </c>
      <c r="U7" s="2" t="s">
        <v>112</v>
      </c>
    </row>
    <row r="8" spans="1:21" x14ac:dyDescent="0.3">
      <c r="A8" s="2" t="s">
        <v>384</v>
      </c>
      <c r="B8" s="2" t="s">
        <v>8</v>
      </c>
      <c r="D8" s="2" t="s">
        <v>490</v>
      </c>
      <c r="G8" s="2" t="s">
        <v>185</v>
      </c>
      <c r="H8" s="2" t="s">
        <v>432</v>
      </c>
      <c r="J8" s="2" t="s">
        <v>538</v>
      </c>
      <c r="L8" s="2" t="s">
        <v>258</v>
      </c>
      <c r="M8" s="2" t="s">
        <v>433</v>
      </c>
      <c r="O8" s="2" t="s">
        <v>584</v>
      </c>
      <c r="Q8" s="2" t="s">
        <v>321</v>
      </c>
    </row>
    <row r="9" spans="1:21" x14ac:dyDescent="0.3">
      <c r="A9" s="2" t="s">
        <v>385</v>
      </c>
      <c r="B9" s="2" t="s">
        <v>9</v>
      </c>
      <c r="D9" s="2" t="s">
        <v>491</v>
      </c>
      <c r="G9" s="2" t="s">
        <v>186</v>
      </c>
      <c r="H9" s="2" t="s">
        <v>434</v>
      </c>
      <c r="K9" s="2" t="s">
        <v>668</v>
      </c>
      <c r="L9" s="2" t="s">
        <v>259</v>
      </c>
      <c r="M9" s="2" t="s">
        <v>585</v>
      </c>
      <c r="O9" s="2" t="s">
        <v>586</v>
      </c>
      <c r="Q9" s="2" t="s">
        <v>322</v>
      </c>
      <c r="R9" s="2" t="s">
        <v>91</v>
      </c>
      <c r="S9" s="2" t="s">
        <v>680</v>
      </c>
      <c r="T9" s="2" t="s">
        <v>623</v>
      </c>
      <c r="U9" s="2" t="s">
        <v>624</v>
      </c>
    </row>
    <row r="10" spans="1:21" x14ac:dyDescent="0.3">
      <c r="A10" s="2" t="s">
        <v>386</v>
      </c>
      <c r="B10" s="2" t="s">
        <v>10</v>
      </c>
      <c r="C10" s="2" t="s">
        <v>435</v>
      </c>
      <c r="E10" s="2" t="s">
        <v>492</v>
      </c>
      <c r="G10" s="2" t="s">
        <v>187</v>
      </c>
      <c r="H10" s="2" t="s">
        <v>436</v>
      </c>
      <c r="J10" s="2" t="s">
        <v>539</v>
      </c>
      <c r="L10" s="2" t="s">
        <v>658</v>
      </c>
      <c r="N10" s="2" t="s">
        <v>587</v>
      </c>
      <c r="Q10" s="2" t="s">
        <v>323</v>
      </c>
      <c r="R10" s="2" t="s">
        <v>92</v>
      </c>
      <c r="S10" s="2" t="s">
        <v>681</v>
      </c>
      <c r="T10" s="2" t="s">
        <v>627</v>
      </c>
      <c r="U10" s="2" t="s">
        <v>625</v>
      </c>
    </row>
    <row r="11" spans="1:21" x14ac:dyDescent="0.3">
      <c r="A11" s="2" t="s">
        <v>387</v>
      </c>
      <c r="B11" s="2" t="s">
        <v>11</v>
      </c>
      <c r="D11" s="2" t="s">
        <v>493</v>
      </c>
      <c r="G11" s="2" t="s">
        <v>188</v>
      </c>
      <c r="H11" s="2" t="s">
        <v>437</v>
      </c>
      <c r="J11" s="2" t="s">
        <v>540</v>
      </c>
      <c r="L11" s="2" t="s">
        <v>261</v>
      </c>
      <c r="M11" s="2" t="s">
        <v>438</v>
      </c>
      <c r="O11" s="2" t="s">
        <v>588</v>
      </c>
      <c r="Q11" s="2" t="s">
        <v>324</v>
      </c>
    </row>
    <row r="12" spans="1:21" x14ac:dyDescent="0.3">
      <c r="A12" s="2" t="s">
        <v>388</v>
      </c>
      <c r="B12" s="2" t="s">
        <v>12</v>
      </c>
      <c r="D12" s="2" t="s">
        <v>494</v>
      </c>
      <c r="G12" s="2" t="s">
        <v>189</v>
      </c>
      <c r="H12" s="2" t="s">
        <v>439</v>
      </c>
      <c r="L12" s="2" t="s">
        <v>262</v>
      </c>
      <c r="M12" s="2" t="s">
        <v>440</v>
      </c>
      <c r="O12" s="2" t="s">
        <v>589</v>
      </c>
      <c r="Q12" s="2" t="s">
        <v>325</v>
      </c>
      <c r="R12" s="2" t="s">
        <v>93</v>
      </c>
      <c r="S12" s="2" t="s">
        <v>682</v>
      </c>
      <c r="T12" s="2" t="s">
        <v>628</v>
      </c>
      <c r="U12" s="2" t="s">
        <v>115</v>
      </c>
    </row>
    <row r="13" spans="1:21" x14ac:dyDescent="0.3">
      <c r="A13" s="2" t="s">
        <v>389</v>
      </c>
      <c r="B13" s="2" t="s">
        <v>13</v>
      </c>
      <c r="D13" s="2" t="s">
        <v>495</v>
      </c>
      <c r="G13" s="2" t="s">
        <v>190</v>
      </c>
      <c r="H13" s="2" t="s">
        <v>441</v>
      </c>
      <c r="J13" s="2" t="s">
        <v>541</v>
      </c>
      <c r="L13" s="2" t="s">
        <v>263</v>
      </c>
      <c r="M13" s="2" t="s">
        <v>442</v>
      </c>
      <c r="O13" s="2" t="s">
        <v>590</v>
      </c>
      <c r="Q13" s="2" t="s">
        <v>326</v>
      </c>
    </row>
    <row r="14" spans="1:21" x14ac:dyDescent="0.3">
      <c r="A14" s="2" t="s">
        <v>390</v>
      </c>
      <c r="B14" s="2" t="s">
        <v>14</v>
      </c>
      <c r="D14" s="2" t="s">
        <v>496</v>
      </c>
      <c r="G14" s="2" t="s">
        <v>191</v>
      </c>
      <c r="H14" s="2" t="s">
        <v>443</v>
      </c>
      <c r="J14" s="2" t="s">
        <v>542</v>
      </c>
      <c r="L14" s="2" t="s">
        <v>264</v>
      </c>
      <c r="M14" s="2" t="s">
        <v>444</v>
      </c>
      <c r="O14" s="2" t="s">
        <v>591</v>
      </c>
      <c r="Q14" s="2" t="s">
        <v>327</v>
      </c>
      <c r="R14" s="2" t="s">
        <v>94</v>
      </c>
      <c r="S14" s="2" t="s">
        <v>683</v>
      </c>
      <c r="T14" s="2" t="s">
        <v>629</v>
      </c>
      <c r="U14" s="2" t="s">
        <v>632</v>
      </c>
    </row>
    <row r="15" spans="1:21" x14ac:dyDescent="0.3">
      <c r="A15" s="2" t="s">
        <v>391</v>
      </c>
      <c r="B15" s="2" t="s">
        <v>15</v>
      </c>
      <c r="C15" s="2" t="s">
        <v>445</v>
      </c>
      <c r="E15" s="2" t="s">
        <v>497</v>
      </c>
      <c r="G15" s="2" t="s">
        <v>192</v>
      </c>
      <c r="I15" s="2" t="s">
        <v>543</v>
      </c>
      <c r="L15" s="2" t="s">
        <v>265</v>
      </c>
      <c r="M15" s="2" t="s">
        <v>592</v>
      </c>
      <c r="O15" s="2" t="s">
        <v>593</v>
      </c>
      <c r="Q15" s="2" t="s">
        <v>328</v>
      </c>
      <c r="R15" s="2" t="s">
        <v>95</v>
      </c>
      <c r="S15" s="2" t="s">
        <v>684</v>
      </c>
      <c r="T15" s="2" t="s">
        <v>630</v>
      </c>
      <c r="U15" s="2" t="s">
        <v>117</v>
      </c>
    </row>
    <row r="16" spans="1:21" x14ac:dyDescent="0.3">
      <c r="A16" s="2" t="s">
        <v>392</v>
      </c>
      <c r="B16" s="2" t="s">
        <v>16</v>
      </c>
      <c r="C16" s="2" t="s">
        <v>498</v>
      </c>
      <c r="E16" s="2" t="s">
        <v>499</v>
      </c>
      <c r="G16" s="2" t="s">
        <v>193</v>
      </c>
      <c r="I16" s="2" t="s">
        <v>544</v>
      </c>
      <c r="L16" s="2" t="s">
        <v>266</v>
      </c>
      <c r="M16" s="2" t="s">
        <v>659</v>
      </c>
      <c r="O16" s="2" t="s">
        <v>660</v>
      </c>
      <c r="Q16" s="2" t="s">
        <v>329</v>
      </c>
      <c r="R16" s="2" t="s">
        <v>96</v>
      </c>
      <c r="S16" s="2" t="s">
        <v>685</v>
      </c>
      <c r="T16" s="2" t="s">
        <v>636</v>
      </c>
      <c r="U16" s="2" t="s">
        <v>631</v>
      </c>
    </row>
    <row r="17" spans="1:21" x14ac:dyDescent="0.3">
      <c r="A17" s="2" t="s">
        <v>393</v>
      </c>
      <c r="B17" s="2" t="s">
        <v>17</v>
      </c>
      <c r="D17" s="2" t="s">
        <v>500</v>
      </c>
      <c r="G17" s="2" t="s">
        <v>194</v>
      </c>
      <c r="H17" s="2" t="s">
        <v>446</v>
      </c>
      <c r="J17" s="2" t="s">
        <v>545</v>
      </c>
      <c r="L17" s="2" t="s">
        <v>267</v>
      </c>
      <c r="M17" s="2" t="s">
        <v>447</v>
      </c>
      <c r="O17" s="2" t="s">
        <v>594</v>
      </c>
      <c r="Q17" s="2" t="s">
        <v>330</v>
      </c>
    </row>
    <row r="18" spans="1:21" x14ac:dyDescent="0.3">
      <c r="A18" s="2" t="s">
        <v>394</v>
      </c>
      <c r="B18" s="2" t="s">
        <v>18</v>
      </c>
      <c r="C18" s="2" t="s">
        <v>448</v>
      </c>
      <c r="E18" s="2" t="s">
        <v>501</v>
      </c>
      <c r="G18" s="2" t="s">
        <v>195</v>
      </c>
      <c r="I18" s="2" t="s">
        <v>546</v>
      </c>
      <c r="L18" s="2" t="s">
        <v>268</v>
      </c>
      <c r="M18" s="2" t="s">
        <v>449</v>
      </c>
      <c r="P18" s="2" t="s">
        <v>670</v>
      </c>
      <c r="Q18" s="2" t="s">
        <v>331</v>
      </c>
      <c r="R18" s="2" t="s">
        <v>97</v>
      </c>
      <c r="S18" s="2" t="s">
        <v>686</v>
      </c>
      <c r="T18" s="2" t="s">
        <v>633</v>
      </c>
      <c r="U18" s="2" t="s">
        <v>119</v>
      </c>
    </row>
    <row r="19" spans="1:21" x14ac:dyDescent="0.3">
      <c r="A19" s="2" t="s">
        <v>395</v>
      </c>
      <c r="B19" s="2" t="s">
        <v>19</v>
      </c>
      <c r="D19" s="2" t="s">
        <v>654</v>
      </c>
      <c r="G19" s="2" t="s">
        <v>196</v>
      </c>
      <c r="H19" s="2" t="s">
        <v>547</v>
      </c>
      <c r="J19" s="2" t="s">
        <v>548</v>
      </c>
      <c r="L19" s="2" t="s">
        <v>269</v>
      </c>
      <c r="M19" s="2" t="s">
        <v>450</v>
      </c>
      <c r="O19" s="2" t="s">
        <v>595</v>
      </c>
      <c r="Q19" s="2" t="s">
        <v>332</v>
      </c>
      <c r="R19" s="2" t="s">
        <v>98</v>
      </c>
      <c r="S19" s="2" t="s">
        <v>687</v>
      </c>
      <c r="T19" s="2" t="s">
        <v>635</v>
      </c>
      <c r="U19" s="2" t="s">
        <v>120</v>
      </c>
    </row>
    <row r="20" spans="1:21" x14ac:dyDescent="0.3">
      <c r="A20" s="2" t="s">
        <v>396</v>
      </c>
      <c r="B20" s="2" t="s">
        <v>20</v>
      </c>
      <c r="D20" s="2" t="s">
        <v>655</v>
      </c>
      <c r="G20" s="2" t="s">
        <v>197</v>
      </c>
      <c r="H20" s="2" t="s">
        <v>451</v>
      </c>
      <c r="J20" s="2" t="s">
        <v>549</v>
      </c>
      <c r="L20" s="2" t="s">
        <v>270</v>
      </c>
      <c r="M20" s="2" t="s">
        <v>452</v>
      </c>
      <c r="P20" s="2" t="s">
        <v>671</v>
      </c>
      <c r="Q20" s="2" t="s">
        <v>333</v>
      </c>
      <c r="R20" s="2" t="s">
        <v>99</v>
      </c>
      <c r="S20" s="2" t="s">
        <v>688</v>
      </c>
      <c r="T20" s="2" t="s">
        <v>634</v>
      </c>
      <c r="U20" s="2" t="s">
        <v>121</v>
      </c>
    </row>
    <row r="21" spans="1:21" x14ac:dyDescent="0.3">
      <c r="A21" s="2" t="s">
        <v>397</v>
      </c>
      <c r="B21" s="2" t="s">
        <v>21</v>
      </c>
      <c r="C21" s="2" t="s">
        <v>453</v>
      </c>
      <c r="E21" s="2" t="s">
        <v>502</v>
      </c>
      <c r="G21" s="2" t="s">
        <v>198</v>
      </c>
      <c r="I21" s="2" t="s">
        <v>550</v>
      </c>
      <c r="L21" s="2" t="s">
        <v>199</v>
      </c>
      <c r="M21" s="2" t="s">
        <v>454</v>
      </c>
      <c r="O21" s="2" t="s">
        <v>596</v>
      </c>
      <c r="Q21" s="2" t="s">
        <v>334</v>
      </c>
      <c r="R21" s="2" t="s">
        <v>100</v>
      </c>
      <c r="S21" s="2" t="s">
        <v>689</v>
      </c>
      <c r="T21" s="2" t="s">
        <v>637</v>
      </c>
      <c r="U21" s="2" t="s">
        <v>122</v>
      </c>
    </row>
    <row r="22" spans="1:21" x14ac:dyDescent="0.3">
      <c r="A22" s="2" t="s">
        <v>398</v>
      </c>
      <c r="B22" s="2" t="s">
        <v>22</v>
      </c>
      <c r="D22" s="2" t="s">
        <v>504</v>
      </c>
      <c r="G22" s="2" t="s">
        <v>199</v>
      </c>
      <c r="H22" s="2" t="s">
        <v>455</v>
      </c>
      <c r="L22" s="2" t="s">
        <v>271</v>
      </c>
      <c r="M22" s="2" t="s">
        <v>456</v>
      </c>
      <c r="O22" s="2" t="s">
        <v>597</v>
      </c>
      <c r="Q22" s="2" t="s">
        <v>335</v>
      </c>
      <c r="R22" s="2" t="s">
        <v>93</v>
      </c>
      <c r="S22" s="2" t="s">
        <v>690</v>
      </c>
      <c r="T22" s="2" t="s">
        <v>639</v>
      </c>
      <c r="U22" s="2" t="s">
        <v>638</v>
      </c>
    </row>
    <row r="23" spans="1:21" x14ac:dyDescent="0.3">
      <c r="A23" s="2" t="s">
        <v>399</v>
      </c>
      <c r="B23" s="2" t="s">
        <v>23</v>
      </c>
      <c r="D23" s="2" t="s">
        <v>503</v>
      </c>
      <c r="G23" s="2" t="s">
        <v>200</v>
      </c>
      <c r="H23" s="2" t="s">
        <v>457</v>
      </c>
      <c r="J23" s="2" t="s">
        <v>551</v>
      </c>
      <c r="L23" s="2" t="s">
        <v>272</v>
      </c>
      <c r="M23" s="2" t="s">
        <v>458</v>
      </c>
      <c r="O23" s="2" t="s">
        <v>598</v>
      </c>
      <c r="Q23" s="2" t="s">
        <v>336</v>
      </c>
    </row>
    <row r="24" spans="1:21" x14ac:dyDescent="0.3">
      <c r="A24" s="2" t="s">
        <v>400</v>
      </c>
      <c r="B24" s="2" t="s">
        <v>24</v>
      </c>
      <c r="C24" s="2" t="s">
        <v>505</v>
      </c>
      <c r="E24" s="2" t="s">
        <v>506</v>
      </c>
      <c r="G24" s="2" t="s">
        <v>201</v>
      </c>
      <c r="H24" s="2" t="s">
        <v>459</v>
      </c>
      <c r="J24" s="2" t="s">
        <v>552</v>
      </c>
      <c r="L24" s="2" t="s">
        <v>273</v>
      </c>
      <c r="M24" s="2" t="s">
        <v>460</v>
      </c>
      <c r="O24" s="2" t="s">
        <v>599</v>
      </c>
      <c r="Q24" s="2" t="s">
        <v>337</v>
      </c>
    </row>
    <row r="25" spans="1:21" x14ac:dyDescent="0.3">
      <c r="A25" s="2" t="s">
        <v>401</v>
      </c>
      <c r="B25" s="2" t="s">
        <v>25</v>
      </c>
      <c r="C25" s="2" t="s">
        <v>461</v>
      </c>
      <c r="E25" s="2" t="s">
        <v>507</v>
      </c>
      <c r="G25" s="2" t="s">
        <v>202</v>
      </c>
      <c r="H25" s="2" t="s">
        <v>462</v>
      </c>
      <c r="J25" s="2" t="s">
        <v>553</v>
      </c>
      <c r="L25" s="2" t="s">
        <v>274</v>
      </c>
      <c r="M25" s="2" t="s">
        <v>463</v>
      </c>
      <c r="O25" s="2" t="s">
        <v>600</v>
      </c>
      <c r="Q25" s="2" t="s">
        <v>338</v>
      </c>
      <c r="R25" s="2" t="s">
        <v>101</v>
      </c>
      <c r="S25" s="2" t="s">
        <v>691</v>
      </c>
      <c r="T25" s="2" t="s">
        <v>640</v>
      </c>
      <c r="U25" s="2" t="s">
        <v>124</v>
      </c>
    </row>
    <row r="26" spans="1:21" x14ac:dyDescent="0.3">
      <c r="A26" s="2" t="s">
        <v>402</v>
      </c>
      <c r="B26" s="2" t="s">
        <v>26</v>
      </c>
      <c r="C26" s="2" t="s">
        <v>464</v>
      </c>
      <c r="E26" s="2" t="s">
        <v>508</v>
      </c>
      <c r="G26" s="2" t="s">
        <v>203</v>
      </c>
      <c r="H26" s="2" t="s">
        <v>465</v>
      </c>
      <c r="J26" s="2" t="s">
        <v>554</v>
      </c>
      <c r="L26" s="2" t="s">
        <v>275</v>
      </c>
      <c r="N26" s="2" t="s">
        <v>601</v>
      </c>
      <c r="Q26" s="2" t="s">
        <v>339</v>
      </c>
    </row>
    <row r="27" spans="1:21" x14ac:dyDescent="0.3">
      <c r="A27" s="2" t="s">
        <v>403</v>
      </c>
      <c r="B27" s="2" t="s">
        <v>27</v>
      </c>
      <c r="D27" s="2" t="s">
        <v>509</v>
      </c>
      <c r="G27" s="2" t="s">
        <v>204</v>
      </c>
      <c r="H27" s="2" t="s">
        <v>466</v>
      </c>
      <c r="J27" s="2" t="s">
        <v>555</v>
      </c>
      <c r="L27" s="2" t="s">
        <v>276</v>
      </c>
      <c r="M27" s="2" t="s">
        <v>467</v>
      </c>
      <c r="P27" s="2" t="s">
        <v>672</v>
      </c>
      <c r="Q27" s="2" t="s">
        <v>674</v>
      </c>
      <c r="R27" s="2" t="s">
        <v>356</v>
      </c>
      <c r="S27" s="2" t="s">
        <v>692</v>
      </c>
      <c r="T27" s="2" t="s">
        <v>665</v>
      </c>
      <c r="U27" s="2" t="s">
        <v>642</v>
      </c>
    </row>
    <row r="28" spans="1:21" x14ac:dyDescent="0.3">
      <c r="A28" s="2" t="s">
        <v>404</v>
      </c>
      <c r="B28" s="2" t="s">
        <v>28</v>
      </c>
      <c r="C28" s="2" t="s">
        <v>510</v>
      </c>
      <c r="E28" s="2" t="s">
        <v>511</v>
      </c>
      <c r="G28" s="2" t="s">
        <v>205</v>
      </c>
      <c r="I28" s="2" t="s">
        <v>556</v>
      </c>
      <c r="L28" s="2" t="s">
        <v>277</v>
      </c>
      <c r="M28" s="2" t="s">
        <v>468</v>
      </c>
      <c r="Q28" s="2" t="s">
        <v>341</v>
      </c>
      <c r="R28" s="2" t="s">
        <v>102</v>
      </c>
      <c r="S28" s="2" t="s">
        <v>693</v>
      </c>
      <c r="T28" s="2" t="s">
        <v>643</v>
      </c>
      <c r="U28" s="2" t="s">
        <v>126</v>
      </c>
    </row>
    <row r="29" spans="1:21" x14ac:dyDescent="0.3">
      <c r="A29" s="2" t="s">
        <v>405</v>
      </c>
      <c r="B29" s="2" t="s">
        <v>29</v>
      </c>
      <c r="D29" s="2" t="s">
        <v>512</v>
      </c>
      <c r="G29" s="2" t="s">
        <v>206</v>
      </c>
      <c r="H29" s="2" t="s">
        <v>469</v>
      </c>
      <c r="J29" s="2" t="s">
        <v>557</v>
      </c>
      <c r="L29" s="2" t="s">
        <v>278</v>
      </c>
      <c r="M29" s="2" t="s">
        <v>470</v>
      </c>
      <c r="O29" s="2" t="s">
        <v>602</v>
      </c>
      <c r="Q29" s="2" t="s">
        <v>342</v>
      </c>
      <c r="R29" s="2" t="s">
        <v>103</v>
      </c>
      <c r="S29" s="2" t="s">
        <v>694</v>
      </c>
      <c r="T29" s="2" t="s">
        <v>626</v>
      </c>
      <c r="U29" s="2" t="s">
        <v>644</v>
      </c>
    </row>
    <row r="30" spans="1:21" x14ac:dyDescent="0.3">
      <c r="A30" s="2" t="s">
        <v>406</v>
      </c>
      <c r="B30" s="2" t="s">
        <v>30</v>
      </c>
      <c r="D30" s="2" t="s">
        <v>513</v>
      </c>
      <c r="G30" s="2" t="s">
        <v>207</v>
      </c>
      <c r="H30" s="2" t="s">
        <v>471</v>
      </c>
      <c r="J30" s="2" t="s">
        <v>558</v>
      </c>
      <c r="L30" s="2" t="s">
        <v>279</v>
      </c>
      <c r="M30" s="2" t="s">
        <v>661</v>
      </c>
      <c r="O30" s="2" t="s">
        <v>662</v>
      </c>
      <c r="Q30" s="2" t="s">
        <v>343</v>
      </c>
      <c r="R30" s="2" t="s">
        <v>104</v>
      </c>
      <c r="S30" s="2" t="s">
        <v>695</v>
      </c>
      <c r="T30" s="2" t="s">
        <v>645</v>
      </c>
      <c r="U30" s="2" t="s">
        <v>128</v>
      </c>
    </row>
    <row r="31" spans="1:21" x14ac:dyDescent="0.3">
      <c r="A31" s="2" t="s">
        <v>407</v>
      </c>
      <c r="B31" s="2" t="s">
        <v>31</v>
      </c>
      <c r="C31" s="2" t="s">
        <v>514</v>
      </c>
      <c r="E31" s="2" t="s">
        <v>515</v>
      </c>
      <c r="G31" s="2" t="s">
        <v>208</v>
      </c>
      <c r="I31" s="2" t="s">
        <v>559</v>
      </c>
      <c r="L31" s="2" t="s">
        <v>280</v>
      </c>
      <c r="M31" s="2" t="s">
        <v>472</v>
      </c>
      <c r="Q31" s="2" t="s">
        <v>344</v>
      </c>
      <c r="R31" s="2" t="s">
        <v>105</v>
      </c>
      <c r="S31" s="2" t="s">
        <v>696</v>
      </c>
      <c r="T31" s="2" t="s">
        <v>646</v>
      </c>
      <c r="U31" s="2" t="s">
        <v>648</v>
      </c>
    </row>
    <row r="32" spans="1:21" x14ac:dyDescent="0.3">
      <c r="A32" s="2" t="s">
        <v>408</v>
      </c>
      <c r="B32" s="2" t="s">
        <v>32</v>
      </c>
      <c r="C32" s="2" t="s">
        <v>473</v>
      </c>
      <c r="F32" s="2" t="s">
        <v>667</v>
      </c>
      <c r="G32" s="2" t="s">
        <v>209</v>
      </c>
      <c r="I32" s="2" t="s">
        <v>560</v>
      </c>
      <c r="L32" s="2" t="s">
        <v>281</v>
      </c>
      <c r="M32" s="2" t="s">
        <v>474</v>
      </c>
      <c r="O32" s="2" t="s">
        <v>603</v>
      </c>
      <c r="Q32" s="2" t="s">
        <v>345</v>
      </c>
      <c r="R32" s="2" t="s">
        <v>106</v>
      </c>
      <c r="S32" s="2" t="s">
        <v>697</v>
      </c>
      <c r="T32" s="2" t="s">
        <v>647</v>
      </c>
      <c r="U32" s="2" t="s">
        <v>130</v>
      </c>
    </row>
    <row r="33" spans="1:21" x14ac:dyDescent="0.3">
      <c r="A33" s="2" t="s">
        <v>409</v>
      </c>
      <c r="B33" s="2" t="s">
        <v>33</v>
      </c>
      <c r="D33" s="2" t="s">
        <v>516</v>
      </c>
      <c r="G33" s="2" t="s">
        <v>210</v>
      </c>
      <c r="H33" s="2" t="s">
        <v>475</v>
      </c>
      <c r="J33" s="2" t="s">
        <v>561</v>
      </c>
      <c r="L33" s="2" t="s">
        <v>282</v>
      </c>
      <c r="M33" s="2" t="s">
        <v>476</v>
      </c>
      <c r="O33" s="2" t="s">
        <v>604</v>
      </c>
      <c r="Q33" s="2" t="s">
        <v>346</v>
      </c>
    </row>
    <row r="34" spans="1:21" x14ac:dyDescent="0.3">
      <c r="A34" s="2" t="s">
        <v>410</v>
      </c>
      <c r="B34" s="2" t="s">
        <v>34</v>
      </c>
      <c r="C34" s="2" t="s">
        <v>477</v>
      </c>
      <c r="E34" s="2" t="s">
        <v>517</v>
      </c>
      <c r="G34" s="2" t="s">
        <v>211</v>
      </c>
      <c r="H34" s="2" t="s">
        <v>562</v>
      </c>
      <c r="J34" s="2" t="s">
        <v>563</v>
      </c>
      <c r="L34" s="2" t="s">
        <v>283</v>
      </c>
      <c r="N34" s="2" t="s">
        <v>663</v>
      </c>
      <c r="Q34" s="2" t="s">
        <v>347</v>
      </c>
    </row>
    <row r="35" spans="1:21" x14ac:dyDescent="0.3">
      <c r="A35" s="2" t="s">
        <v>411</v>
      </c>
      <c r="B35" s="2" t="s">
        <v>35</v>
      </c>
      <c r="C35" s="2" t="s">
        <v>656</v>
      </c>
      <c r="E35" s="2" t="s">
        <v>657</v>
      </c>
      <c r="G35" s="2" t="s">
        <v>212</v>
      </c>
      <c r="H35" s="2" t="s">
        <v>478</v>
      </c>
      <c r="K35" s="2" t="s">
        <v>673</v>
      </c>
      <c r="L35" s="2" t="s">
        <v>284</v>
      </c>
      <c r="N35" s="2" t="s">
        <v>664</v>
      </c>
      <c r="Q35" s="2" t="s">
        <v>348</v>
      </c>
    </row>
    <row r="36" spans="1:21" x14ac:dyDescent="0.3">
      <c r="A36" s="2" t="s">
        <v>412</v>
      </c>
      <c r="B36" s="2" t="s">
        <v>36</v>
      </c>
      <c r="D36" s="2" t="s">
        <v>518</v>
      </c>
      <c r="G36" s="2" t="s">
        <v>213</v>
      </c>
      <c r="H36" s="2" t="s">
        <v>479</v>
      </c>
      <c r="K36" s="2" t="s">
        <v>669</v>
      </c>
      <c r="L36" s="2" t="s">
        <v>285</v>
      </c>
      <c r="M36" s="2" t="s">
        <v>605</v>
      </c>
      <c r="O36" s="2" t="s">
        <v>606</v>
      </c>
      <c r="Q36" s="2" t="s">
        <v>349</v>
      </c>
      <c r="R36" s="2" t="s">
        <v>88</v>
      </c>
      <c r="S36" s="2" t="s">
        <v>698</v>
      </c>
      <c r="T36" s="2" t="s">
        <v>641</v>
      </c>
      <c r="U36" s="2" t="s">
        <v>131</v>
      </c>
    </row>
    <row r="37" spans="1:21" x14ac:dyDescent="0.3">
      <c r="A37" s="2" t="s">
        <v>413</v>
      </c>
      <c r="B37" s="2" t="s">
        <v>37</v>
      </c>
      <c r="D37" s="2" t="s">
        <v>519</v>
      </c>
      <c r="G37" s="2" t="s">
        <v>214</v>
      </c>
      <c r="H37" s="2" t="s">
        <v>564</v>
      </c>
      <c r="J37" s="2" t="s">
        <v>565</v>
      </c>
      <c r="L37" s="2" t="s">
        <v>286</v>
      </c>
      <c r="M37" s="2" t="s">
        <v>607</v>
      </c>
      <c r="O37" s="2" t="s">
        <v>608</v>
      </c>
      <c r="Q37" s="2" t="s">
        <v>350</v>
      </c>
      <c r="R37" s="2" t="s">
        <v>107</v>
      </c>
      <c r="S37" s="2" t="s">
        <v>699</v>
      </c>
      <c r="T37" s="2" t="s">
        <v>649</v>
      </c>
      <c r="U37" s="2" t="s">
        <v>132</v>
      </c>
    </row>
    <row r="38" spans="1:21" x14ac:dyDescent="0.3">
      <c r="A38" s="2" t="s">
        <v>414</v>
      </c>
      <c r="B38" s="2" t="s">
        <v>38</v>
      </c>
      <c r="D38" s="2" t="s">
        <v>520</v>
      </c>
      <c r="G38" s="2" t="s">
        <v>215</v>
      </c>
      <c r="H38" s="2" t="s">
        <v>480</v>
      </c>
      <c r="J38" s="2" t="s">
        <v>566</v>
      </c>
      <c r="L38" s="2" t="s">
        <v>287</v>
      </c>
      <c r="M38" s="2" t="s">
        <v>481</v>
      </c>
      <c r="O38" s="2" t="s">
        <v>609</v>
      </c>
      <c r="Q38" s="2" t="s">
        <v>351</v>
      </c>
      <c r="R38" s="2" t="s">
        <v>108</v>
      </c>
      <c r="S38" s="2" t="s">
        <v>700</v>
      </c>
      <c r="T38" s="2" t="s">
        <v>650</v>
      </c>
      <c r="U38" s="2" t="s">
        <v>133</v>
      </c>
    </row>
    <row r="39" spans="1:21" x14ac:dyDescent="0.3">
      <c r="A39" s="2" t="s">
        <v>415</v>
      </c>
      <c r="B39" s="2" t="s">
        <v>39</v>
      </c>
      <c r="C39" s="2" t="s">
        <v>521</v>
      </c>
      <c r="E39" s="2" t="s">
        <v>522</v>
      </c>
      <c r="G39" s="2" t="s">
        <v>216</v>
      </c>
      <c r="H39" s="2" t="s">
        <v>567</v>
      </c>
      <c r="J39" s="2" t="s">
        <v>568</v>
      </c>
      <c r="L39" s="2" t="s">
        <v>288</v>
      </c>
      <c r="M39" s="2" t="s">
        <v>482</v>
      </c>
      <c r="Q39" s="2" t="s">
        <v>352</v>
      </c>
      <c r="R39" s="2" t="s">
        <v>357</v>
      </c>
      <c r="S39" s="2" t="s">
        <v>701</v>
      </c>
      <c r="T39" s="2" t="s">
        <v>651</v>
      </c>
      <c r="U39" s="2" t="s">
        <v>134</v>
      </c>
    </row>
    <row r="40" spans="1:21" x14ac:dyDescent="0.3">
      <c r="A40" s="2" t="s">
        <v>416</v>
      </c>
      <c r="B40" s="2" t="s">
        <v>40</v>
      </c>
      <c r="C40" s="2" t="s">
        <v>483</v>
      </c>
      <c r="E40" s="2" t="s">
        <v>523</v>
      </c>
      <c r="G40" s="2" t="s">
        <v>217</v>
      </c>
      <c r="I40" s="2" t="s">
        <v>570</v>
      </c>
      <c r="L40" s="2" t="s">
        <v>569</v>
      </c>
      <c r="M40" s="2" t="s">
        <v>610</v>
      </c>
      <c r="O40" s="2" t="s">
        <v>611</v>
      </c>
      <c r="Q40" s="2" t="s">
        <v>353</v>
      </c>
      <c r="R40" s="2" t="s">
        <v>95</v>
      </c>
      <c r="S40" s="2" t="s">
        <v>702</v>
      </c>
      <c r="T40" s="2" t="s">
        <v>652</v>
      </c>
      <c r="U40" s="2" t="s">
        <v>135</v>
      </c>
    </row>
    <row r="41" spans="1:21" x14ac:dyDescent="0.3">
      <c r="A41" s="2" t="s">
        <v>417</v>
      </c>
      <c r="B41" s="2" t="s">
        <v>41</v>
      </c>
      <c r="C41" s="2" t="s">
        <v>524</v>
      </c>
      <c r="E41" s="2" t="s">
        <v>525</v>
      </c>
      <c r="G41" s="2" t="s">
        <v>218</v>
      </c>
      <c r="H41" s="2" t="s">
        <v>571</v>
      </c>
      <c r="J41" s="2" t="s">
        <v>572</v>
      </c>
      <c r="L41" s="2" t="s">
        <v>289</v>
      </c>
      <c r="N41" s="2" t="s">
        <v>612</v>
      </c>
      <c r="Q41" s="2" t="s">
        <v>200</v>
      </c>
    </row>
    <row r="42" spans="1:21" x14ac:dyDescent="0.3">
      <c r="A42" s="2" t="s">
        <v>418</v>
      </c>
      <c r="B42" s="2" t="s">
        <v>42</v>
      </c>
      <c r="D42" s="2" t="s">
        <v>526</v>
      </c>
      <c r="G42" s="2" t="s">
        <v>219</v>
      </c>
      <c r="H42" s="2" t="s">
        <v>573</v>
      </c>
      <c r="J42" s="2" t="s">
        <v>574</v>
      </c>
      <c r="L42" s="2" t="s">
        <v>290</v>
      </c>
      <c r="M42" s="2" t="s">
        <v>613</v>
      </c>
      <c r="O42" s="2" t="s">
        <v>614</v>
      </c>
      <c r="Q42" s="2" t="s">
        <v>354</v>
      </c>
      <c r="R42" s="2" t="s">
        <v>359</v>
      </c>
      <c r="S42" s="2" t="s">
        <v>703</v>
      </c>
      <c r="T42" s="2" t="s">
        <v>653</v>
      </c>
      <c r="U42" s="2" t="s">
        <v>136</v>
      </c>
    </row>
    <row r="43" spans="1:21" x14ac:dyDescent="0.3">
      <c r="A43" s="2" t="s">
        <v>419</v>
      </c>
      <c r="B43" s="2" t="s">
        <v>360</v>
      </c>
      <c r="C43" s="2" t="s">
        <v>527</v>
      </c>
      <c r="E43" s="2" t="s">
        <v>528</v>
      </c>
      <c r="G43" s="2" t="s">
        <v>220</v>
      </c>
      <c r="H43" s="2" t="s">
        <v>575</v>
      </c>
      <c r="J43" s="2" t="s">
        <v>576</v>
      </c>
      <c r="L43" s="2" t="s">
        <v>291</v>
      </c>
      <c r="N43" s="2" t="s">
        <v>615</v>
      </c>
      <c r="Q43" s="2" t="s">
        <v>200</v>
      </c>
    </row>
    <row r="44" spans="1:21" x14ac:dyDescent="0.3">
      <c r="A44" s="2" t="s">
        <v>420</v>
      </c>
      <c r="B44" s="2" t="s">
        <v>44</v>
      </c>
      <c r="C44" s="2" t="s">
        <v>529</v>
      </c>
      <c r="E44" s="2" t="s">
        <v>530</v>
      </c>
      <c r="G44" s="2" t="s">
        <v>221</v>
      </c>
      <c r="I44" s="2" t="s">
        <v>577</v>
      </c>
      <c r="L44" s="2" t="s">
        <v>292</v>
      </c>
      <c r="M44" s="2" t="s">
        <v>616</v>
      </c>
      <c r="O44" s="2" t="s">
        <v>617</v>
      </c>
      <c r="Q44" s="2" t="s">
        <v>355</v>
      </c>
      <c r="R44" s="2" t="s">
        <v>362</v>
      </c>
      <c r="S44" s="2" t="s">
        <v>704</v>
      </c>
      <c r="T44" s="2" t="s">
        <v>675</v>
      </c>
      <c r="U44" s="2" t="s">
        <v>137</v>
      </c>
    </row>
  </sheetData>
  <autoFilter ref="A1:U44"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activeCell="G12" sqref="G12"/>
    </sheetView>
  </sheetViews>
  <sheetFormatPr defaultRowHeight="17.25" x14ac:dyDescent="0.3"/>
  <cols>
    <col min="1" max="5" width="8.88671875" style="1"/>
    <col min="6" max="6" width="29.88671875" style="1" bestFit="1" customWidth="1"/>
    <col min="7" max="7" width="98.5546875" style="1" customWidth="1"/>
    <col min="8" max="8" width="8.88671875" style="1"/>
    <col min="9" max="9" width="26.33203125" style="1" bestFit="1" customWidth="1"/>
    <col min="10" max="16384" width="8.88671875" style="1"/>
  </cols>
  <sheetData>
    <row r="1" spans="1:8" x14ac:dyDescent="0.3">
      <c r="A1" s="1" t="s">
        <v>50</v>
      </c>
      <c r="B1" s="1" t="s">
        <v>51</v>
      </c>
      <c r="C1" s="1" t="s">
        <v>52</v>
      </c>
      <c r="D1" s="1" t="s">
        <v>53</v>
      </c>
      <c r="E1" s="1" t="s">
        <v>54</v>
      </c>
      <c r="F1" s="1" t="s">
        <v>55</v>
      </c>
      <c r="G1" s="1" t="s">
        <v>56</v>
      </c>
      <c r="H1" s="1" t="s">
        <v>79</v>
      </c>
    </row>
    <row r="2" spans="1:8" x14ac:dyDescent="0.3">
      <c r="A2" s="1">
        <v>7</v>
      </c>
      <c r="B2" s="1">
        <f>2.2+0.29</f>
        <v>2.4900000000000002</v>
      </c>
      <c r="C2" s="1">
        <v>1</v>
      </c>
      <c r="D2" s="1">
        <f>2.2+1.32*1</f>
        <v>3.5200000000000005</v>
      </c>
      <c r="E2" s="1">
        <v>1.6</v>
      </c>
      <c r="F2" s="1" t="s">
        <v>80</v>
      </c>
      <c r="G2" s="1" t="s">
        <v>57</v>
      </c>
      <c r="H2" s="3">
        <v>160</v>
      </c>
    </row>
    <row r="3" spans="1:8" x14ac:dyDescent="0.3">
      <c r="A3" s="1">
        <v>8</v>
      </c>
      <c r="B3" s="1">
        <f>2.2+0.29*2</f>
        <v>2.7800000000000002</v>
      </c>
      <c r="C3" s="1">
        <v>1</v>
      </c>
      <c r="D3" s="1">
        <f>2.2+1.32*2</f>
        <v>4.84</v>
      </c>
      <c r="E3" s="1">
        <v>1.6</v>
      </c>
      <c r="F3" s="1" t="s">
        <v>81</v>
      </c>
      <c r="G3" s="1" t="s">
        <v>59</v>
      </c>
      <c r="H3" s="3">
        <v>180</v>
      </c>
    </row>
    <row r="4" spans="1:8" x14ac:dyDescent="0.3">
      <c r="A4" s="1">
        <v>9</v>
      </c>
      <c r="B4" s="1">
        <f>2.2+0.29*3</f>
        <v>3.0700000000000003</v>
      </c>
      <c r="C4" s="1">
        <v>1</v>
      </c>
      <c r="D4" s="1">
        <f>2.2+1.32*3</f>
        <v>6.16</v>
      </c>
      <c r="E4" s="1">
        <v>1.6</v>
      </c>
      <c r="F4" s="1" t="s">
        <v>82</v>
      </c>
      <c r="G4" s="1" t="s">
        <v>58</v>
      </c>
      <c r="H4" s="3">
        <v>200</v>
      </c>
    </row>
    <row r="5" spans="1:8" x14ac:dyDescent="0.3">
      <c r="A5" s="1">
        <v>10</v>
      </c>
      <c r="B5" s="1">
        <f>2.2+0.29*3+0.44</f>
        <v>3.5100000000000002</v>
      </c>
      <c r="C5" s="1">
        <v>1</v>
      </c>
      <c r="D5" s="1">
        <f>2.2+1.32*3+1.98</f>
        <v>8.14</v>
      </c>
      <c r="E5" s="1">
        <v>1.6</v>
      </c>
      <c r="F5" s="1" t="s">
        <v>83</v>
      </c>
      <c r="G5" s="1" t="s">
        <v>60</v>
      </c>
      <c r="H5" s="1">
        <v>250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技能辅助表</vt:lpstr>
      <vt:lpstr>ID测试表</vt:lpstr>
      <vt:lpstr>计算辅助表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2018-05-03T09:23:44Z</dcterms:created>
  <dcterms:modified xsi:type="dcterms:W3CDTF">2018-05-17T07:03:21Z</dcterms:modified>
</cp:coreProperties>
</file>