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.253\ts1\#Thu muc ca nhan\03. Vo Trung Hieu\1.USER\TOA AN NDTC_KHU TN\"/>
    </mc:Choice>
  </mc:AlternateContent>
  <bookViews>
    <workbookView xWindow="0" yWindow="0" windowWidth="11970" windowHeight="4695"/>
  </bookViews>
  <sheets>
    <sheet name="VH-1" sheetId="2" r:id="rId1"/>
    <sheet name="VH-2" sheetId="7" r:id="rId2"/>
    <sheet name="Tuong Ham (2)" sheetId="3" r:id="rId3"/>
    <sheet name="Tuong Ham (3)" sheetId="4" r:id="rId4"/>
    <sheet name="Tuong Ham (5)" sheetId="6" r:id="rId5"/>
    <sheet name="Tuong Ham (4)" sheetId="5" r:id="rId6"/>
  </sheets>
  <definedNames>
    <definedName name="Lang." localSheetId="2">'Tuong Ham (2)'!$K$1</definedName>
    <definedName name="Lang." localSheetId="3">'Tuong Ham (3)'!$K$1</definedName>
    <definedName name="Lang." localSheetId="5">'Tuong Ham (4)'!$K$1</definedName>
    <definedName name="Lang." localSheetId="4">'Tuong Ham (5)'!$K$1</definedName>
    <definedName name="Lang." localSheetId="0">'VH-1'!$K$1</definedName>
    <definedName name="Lang." localSheetId="1">'VH-2'!$K$1</definedName>
    <definedName name="Lang.">#REF!</definedName>
    <definedName name="_xlnm.Print_Area" localSheetId="2">'Tuong Ham (2)'!$A$1:$J$62</definedName>
    <definedName name="_xlnm.Print_Area" localSheetId="3">'Tuong Ham (3)'!$A$1:$J$62</definedName>
    <definedName name="_xlnm.Print_Area" localSheetId="5">'Tuong Ham (4)'!$A$1:$J$62</definedName>
    <definedName name="_xlnm.Print_Area" localSheetId="4">'Tuong Ham (5)'!$A$1:$J$62</definedName>
    <definedName name="_xlnm.Print_Area" localSheetId="0">'VH-1'!$A$1:$J$67</definedName>
    <definedName name="_xlnm.Print_Area" localSheetId="1">'VH-2'!$A$1:$J$64</definedName>
    <definedName name="_xlnm.Print_Titles" localSheetId="2">'Tuong Ham (2)'!$1:$1</definedName>
    <definedName name="_xlnm.Print_Titles" localSheetId="3">'Tuong Ham (3)'!$1:$1</definedName>
    <definedName name="_xlnm.Print_Titles" localSheetId="5">'Tuong Ham (4)'!$1:$1</definedName>
    <definedName name="_xlnm.Print_Titles" localSheetId="4">'Tuong Ham (5)'!$1:$1</definedName>
    <definedName name="_xlnm.Print_Titles" localSheetId="0">'VH-1'!$1:$1</definedName>
    <definedName name="_xlnm.Print_Titles" localSheetId="1">'VH-2'!$1:$1</definedName>
  </definedNames>
  <calcPr calcId="162913"/>
</workbook>
</file>

<file path=xl/calcChain.xml><?xml version="1.0" encoding="utf-8"?>
<calcChain xmlns="http://schemas.openxmlformats.org/spreadsheetml/2006/main">
  <c r="F63" i="2" l="1"/>
  <c r="N60" i="2" l="1"/>
  <c r="D10" i="2"/>
  <c r="D11" i="2"/>
  <c r="M64" i="7" l="1"/>
  <c r="M60" i="7"/>
  <c r="M61" i="7" s="1"/>
  <c r="G23" i="7"/>
  <c r="E21" i="7" s="1"/>
  <c r="B20" i="7"/>
  <c r="D14" i="7"/>
  <c r="D12" i="7"/>
  <c r="D11" i="7"/>
  <c r="D10" i="7"/>
  <c r="I7" i="7"/>
  <c r="E22" i="7" s="1"/>
  <c r="D7" i="7"/>
  <c r="A6" i="7"/>
  <c r="G5" i="7"/>
  <c r="B5" i="7"/>
  <c r="G4" i="7"/>
  <c r="P62" i="7" s="1"/>
  <c r="P63" i="7" s="1"/>
  <c r="B4" i="7"/>
  <c r="A3" i="7"/>
  <c r="G2" i="7"/>
  <c r="A2" i="7"/>
  <c r="F62" i="7" l="1"/>
  <c r="F63" i="7" s="1"/>
  <c r="N62" i="7"/>
  <c r="N63" i="7" s="1"/>
  <c r="D62" i="7" s="1"/>
  <c r="D63" i="7" s="1"/>
  <c r="M62" i="7"/>
  <c r="M63" i="7" s="1"/>
  <c r="C62" i="7" s="1"/>
  <c r="C63" i="7" s="1"/>
  <c r="O62" i="7"/>
  <c r="O63" i="7" s="1"/>
  <c r="E62" i="7" s="1"/>
  <c r="E63" i="7" s="1"/>
  <c r="M62" i="6"/>
  <c r="M58" i="6"/>
  <c r="M59" i="6" s="1"/>
  <c r="G21" i="6"/>
  <c r="E19" i="6" s="1"/>
  <c r="E20" i="6"/>
  <c r="B18" i="6"/>
  <c r="D12" i="6"/>
  <c r="D10" i="6"/>
  <c r="D9" i="6"/>
  <c r="D8" i="6"/>
  <c r="D7" i="6"/>
  <c r="A6" i="6"/>
  <c r="G5" i="6"/>
  <c r="B5" i="6"/>
  <c r="G4" i="6"/>
  <c r="B4" i="6"/>
  <c r="A3" i="6"/>
  <c r="G2" i="6"/>
  <c r="A2" i="6"/>
  <c r="M62" i="5"/>
  <c r="M58" i="5"/>
  <c r="M59" i="5" s="1"/>
  <c r="G21" i="5"/>
  <c r="E20" i="5" s="1"/>
  <c r="B18" i="5"/>
  <c r="D12" i="5"/>
  <c r="D10" i="5"/>
  <c r="D9" i="5"/>
  <c r="D8" i="5"/>
  <c r="D7" i="5"/>
  <c r="A6" i="5"/>
  <c r="G5" i="5"/>
  <c r="B5" i="5"/>
  <c r="G4" i="5"/>
  <c r="B4" i="5"/>
  <c r="A3" i="5"/>
  <c r="G2" i="5"/>
  <c r="A2" i="5"/>
  <c r="M62" i="4"/>
  <c r="M59" i="4"/>
  <c r="M58" i="4"/>
  <c r="G21" i="4"/>
  <c r="E20" i="4" s="1"/>
  <c r="B18" i="4"/>
  <c r="D12" i="4"/>
  <c r="D10" i="4"/>
  <c r="D9" i="4"/>
  <c r="D8" i="4"/>
  <c r="D7" i="4"/>
  <c r="A6" i="4"/>
  <c r="G5" i="4"/>
  <c r="B5" i="4"/>
  <c r="G4" i="4"/>
  <c r="M60" i="4" s="1"/>
  <c r="M61" i="4" s="1"/>
  <c r="B4" i="4"/>
  <c r="A3" i="4"/>
  <c r="G2" i="4"/>
  <c r="A2" i="4"/>
  <c r="M62" i="3"/>
  <c r="M58" i="3"/>
  <c r="M59" i="3" s="1"/>
  <c r="G21" i="3"/>
  <c r="E20" i="3"/>
  <c r="E19" i="3"/>
  <c r="B18" i="3"/>
  <c r="D12" i="3"/>
  <c r="D10" i="3"/>
  <c r="D9" i="3"/>
  <c r="D8" i="3"/>
  <c r="D7" i="3"/>
  <c r="A6" i="3"/>
  <c r="G5" i="3"/>
  <c r="B5" i="3"/>
  <c r="G4" i="3"/>
  <c r="N60" i="3" s="1"/>
  <c r="N61" i="3" s="1"/>
  <c r="D60" i="3" s="1"/>
  <c r="D61" i="3" s="1"/>
  <c r="B4" i="3"/>
  <c r="A3" i="3"/>
  <c r="G2" i="3"/>
  <c r="A2" i="3"/>
  <c r="M60" i="2"/>
  <c r="M65" i="2"/>
  <c r="D7" i="2"/>
  <c r="M62" i="2" l="1"/>
  <c r="N62" i="2"/>
  <c r="M60" i="6"/>
  <c r="M61" i="6" s="1"/>
  <c r="F60" i="6"/>
  <c r="F61" i="6" s="1"/>
  <c r="N60" i="6"/>
  <c r="N61" i="6" s="1"/>
  <c r="D60" i="6" s="1"/>
  <c r="D61" i="6" s="1"/>
  <c r="C60" i="6"/>
  <c r="C61" i="6" s="1"/>
  <c r="O60" i="6"/>
  <c r="O61" i="6" s="1"/>
  <c r="E60" i="6" s="1"/>
  <c r="E61" i="6" s="1"/>
  <c r="P60" i="6"/>
  <c r="P61" i="6" s="1"/>
  <c r="M60" i="5"/>
  <c r="M61" i="5" s="1"/>
  <c r="C60" i="5" s="1"/>
  <c r="C61" i="5" s="1"/>
  <c r="N60" i="5"/>
  <c r="N61" i="5" s="1"/>
  <c r="D60" i="5" s="1"/>
  <c r="D61" i="5" s="1"/>
  <c r="O60" i="5"/>
  <c r="O61" i="5" s="1"/>
  <c r="E60" i="5" s="1"/>
  <c r="E61" i="5" s="1"/>
  <c r="E19" i="5"/>
  <c r="P60" i="5"/>
  <c r="P61" i="5" s="1"/>
  <c r="F60" i="5" s="1"/>
  <c r="F61" i="5" s="1"/>
  <c r="E19" i="4"/>
  <c r="D60" i="4"/>
  <c r="D61" i="4" s="1"/>
  <c r="P60" i="4"/>
  <c r="P61" i="4" s="1"/>
  <c r="F60" i="4" s="1"/>
  <c r="F61" i="4" s="1"/>
  <c r="C60" i="4"/>
  <c r="C61" i="4" s="1"/>
  <c r="O60" i="4"/>
  <c r="O61" i="4" s="1"/>
  <c r="E60" i="4" s="1"/>
  <c r="E61" i="4" s="1"/>
  <c r="N60" i="4"/>
  <c r="N61" i="4" s="1"/>
  <c r="P60" i="3"/>
  <c r="P61" i="3" s="1"/>
  <c r="F60" i="3" s="1"/>
  <c r="F61" i="3" s="1"/>
  <c r="O60" i="3"/>
  <c r="O61" i="3" s="1"/>
  <c r="E60" i="3" s="1"/>
  <c r="E61" i="3" s="1"/>
  <c r="M60" i="3"/>
  <c r="M61" i="3" s="1"/>
  <c r="C60" i="3" s="1"/>
  <c r="C61" i="3" s="1"/>
  <c r="G5" i="2"/>
  <c r="G2" i="2"/>
  <c r="D12" i="2"/>
  <c r="A3" i="2"/>
  <c r="B4" i="2"/>
  <c r="G4" i="2"/>
  <c r="B5" i="2"/>
  <c r="G23" i="2"/>
  <c r="E22" i="2" l="1"/>
  <c r="E21" i="2"/>
  <c r="P63" i="2"/>
  <c r="P64" i="2" s="1"/>
  <c r="M63" i="2"/>
  <c r="M64" i="2" s="1"/>
  <c r="C63" i="2" s="1"/>
  <c r="O63" i="2"/>
  <c r="N63" i="2"/>
  <c r="B20" i="2"/>
  <c r="D14" i="2"/>
  <c r="D8" i="2"/>
  <c r="A6" i="2"/>
  <c r="A2" i="2"/>
  <c r="C64" i="2" l="1"/>
  <c r="F64" i="2"/>
  <c r="O64" i="2" l="1"/>
  <c r="E63" i="2" s="1"/>
  <c r="N64" i="2"/>
  <c r="D63" i="2" s="1"/>
  <c r="D64" i="2" l="1"/>
  <c r="E64" i="2"/>
</calcChain>
</file>

<file path=xl/sharedStrings.xml><?xml version="1.0" encoding="utf-8"?>
<sst xmlns="http://schemas.openxmlformats.org/spreadsheetml/2006/main" count="423" uniqueCount="80">
  <si>
    <t>M¸c</t>
  </si>
  <si>
    <t>C-I</t>
  </si>
  <si>
    <t>C-II</t>
  </si>
  <si>
    <t>C-IV</t>
  </si>
  <si>
    <t>Rb</t>
  </si>
  <si>
    <t>Rs</t>
  </si>
  <si>
    <t>Rbt</t>
  </si>
  <si>
    <t>Rsw</t>
  </si>
  <si>
    <t>B</t>
  </si>
  <si>
    <t>Es</t>
  </si>
  <si>
    <r>
      <t>x10</t>
    </r>
    <r>
      <rPr>
        <vertAlign val="superscript"/>
        <sz val="12"/>
        <rFont val=".VnArial"/>
        <family val="2"/>
      </rPr>
      <t>4</t>
    </r>
    <r>
      <rPr>
        <sz val="11"/>
        <color theme="1"/>
        <rFont val="Arial"/>
        <family val="2"/>
        <charset val="163"/>
      </rPr>
      <t>MPa</t>
    </r>
  </si>
  <si>
    <t>Eb</t>
  </si>
  <si>
    <r>
      <t>x10</t>
    </r>
    <r>
      <rPr>
        <vertAlign val="superscript"/>
        <sz val="12"/>
        <rFont val=".VnTime"/>
        <family val="2"/>
      </rPr>
      <t>3</t>
    </r>
    <r>
      <rPr>
        <sz val="11"/>
        <color theme="1"/>
        <rFont val="Arial"/>
        <family val="2"/>
        <charset val="163"/>
      </rPr>
      <t xml:space="preserve"> MPa</t>
    </r>
  </si>
  <si>
    <t>Rsc</t>
  </si>
  <si>
    <r>
      <t>R</t>
    </r>
    <r>
      <rPr>
        <vertAlign val="subscript"/>
        <sz val="11"/>
        <color theme="1"/>
        <rFont val="Arial"/>
        <family val="2"/>
      </rPr>
      <t>b</t>
    </r>
    <r>
      <rPr>
        <sz val="11"/>
        <color theme="1"/>
        <rFont val="Arial"/>
        <family val="2"/>
        <charset val="163"/>
      </rPr>
      <t xml:space="preserve"> =</t>
    </r>
  </si>
  <si>
    <t>MPa</t>
  </si>
  <si>
    <r>
      <t>R</t>
    </r>
    <r>
      <rPr>
        <vertAlign val="subscript"/>
        <sz val="11"/>
        <color theme="1"/>
        <rFont val="Arial"/>
        <family val="2"/>
      </rPr>
      <t>s</t>
    </r>
    <r>
      <rPr>
        <sz val="11"/>
        <color theme="1"/>
        <rFont val="Arial"/>
        <family val="2"/>
        <charset val="163"/>
      </rPr>
      <t xml:space="preserve"> =</t>
    </r>
  </si>
  <si>
    <t>H =</t>
  </si>
  <si>
    <r>
      <t>h</t>
    </r>
    <r>
      <rPr>
        <vertAlign val="subscript"/>
        <sz val="11"/>
        <color theme="1"/>
        <rFont val="Arial"/>
        <family val="2"/>
      </rPr>
      <t>o</t>
    </r>
    <r>
      <rPr>
        <sz val="11"/>
        <color theme="1"/>
        <rFont val="Arial"/>
        <family val="2"/>
        <charset val="163"/>
      </rPr>
      <t xml:space="preserve"> =</t>
    </r>
  </si>
  <si>
    <r>
      <t>t</t>
    </r>
    <r>
      <rPr>
        <vertAlign val="subscript"/>
        <sz val="11"/>
        <color theme="1"/>
        <rFont val="Arial"/>
        <family val="2"/>
      </rPr>
      <t>w</t>
    </r>
    <r>
      <rPr>
        <sz val="11"/>
        <color theme="1"/>
        <rFont val="Arial"/>
        <family val="2"/>
        <charset val="163"/>
      </rPr>
      <t xml:space="preserve"> =</t>
    </r>
  </si>
  <si>
    <t>mm</t>
  </si>
  <si>
    <t>m</t>
  </si>
  <si>
    <r>
      <t>q</t>
    </r>
    <r>
      <rPr>
        <vertAlign val="subscript"/>
        <sz val="11"/>
        <color theme="1"/>
        <rFont val="Arial"/>
        <family val="2"/>
      </rPr>
      <t>s</t>
    </r>
    <r>
      <rPr>
        <sz val="11"/>
        <color theme="1"/>
        <rFont val="Arial"/>
        <family val="2"/>
        <charset val="163"/>
      </rPr>
      <t xml:space="preserve"> =</t>
    </r>
  </si>
  <si>
    <t>Trọng lượng riêng:</t>
  </si>
  <si>
    <t>Góc ma sát trong tính toán:</t>
  </si>
  <si>
    <r>
      <rPr>
        <sz val="11"/>
        <color theme="1"/>
        <rFont val="Arial"/>
        <family val="2"/>
      </rPr>
      <t>γ</t>
    </r>
    <r>
      <rPr>
        <sz val="11"/>
        <color theme="1"/>
        <rFont val="Arial"/>
        <family val="2"/>
        <charset val="163"/>
      </rPr>
      <t xml:space="preserve"> =</t>
    </r>
  </si>
  <si>
    <r>
      <t>φ</t>
    </r>
    <r>
      <rPr>
        <sz val="11"/>
        <color theme="1"/>
        <rFont val="Arial"/>
        <family val="2"/>
        <charset val="163"/>
      </rPr>
      <t xml:space="preserve"> =</t>
    </r>
  </si>
  <si>
    <t>o</t>
  </si>
  <si>
    <t>Dựa vào từng moment để tính cốt thép tương ứng theo: (với b=1m)</t>
  </si>
  <si>
    <r>
      <rPr>
        <b/>
        <sz val="11"/>
        <color theme="1"/>
        <rFont val="Arial"/>
        <family val="2"/>
      </rPr>
      <t>A</t>
    </r>
    <r>
      <rPr>
        <b/>
        <vertAlign val="subscript"/>
        <sz val="11"/>
        <color theme="1"/>
        <rFont val="Arial"/>
        <family val="2"/>
      </rPr>
      <t>s</t>
    </r>
    <r>
      <rPr>
        <sz val="11"/>
        <color theme="1"/>
        <rFont val="Arial"/>
        <family val="2"/>
        <charset val="163"/>
      </rPr>
      <t xml:space="preserve"> (cm2/m)</t>
    </r>
  </si>
  <si>
    <t>a</t>
  </si>
  <si>
    <r>
      <t>h</t>
    </r>
    <r>
      <rPr>
        <vertAlign val="subscript"/>
        <sz val="11"/>
        <color indexed="8"/>
        <rFont val="Arial"/>
        <family val="2"/>
      </rPr>
      <t>o</t>
    </r>
  </si>
  <si>
    <r>
      <t>α</t>
    </r>
    <r>
      <rPr>
        <vertAlign val="subscript"/>
        <sz val="11"/>
        <color indexed="8"/>
        <rFont val="Arial"/>
        <family val="2"/>
      </rPr>
      <t>m</t>
    </r>
  </si>
  <si>
    <t>ζ</t>
  </si>
  <si>
    <r>
      <t>mm</t>
    </r>
    <r>
      <rPr>
        <vertAlign val="superscript"/>
        <sz val="11"/>
        <color indexed="8"/>
        <rFont val="Arial"/>
        <family val="2"/>
      </rPr>
      <t>2</t>
    </r>
  </si>
  <si>
    <t>(Khoảng cách tối đa theo tính toán -mm)</t>
  </si>
  <si>
    <t>Tính toán cốt thép dọc</t>
  </si>
  <si>
    <t>TÍNH TOÁN TƯỜNG TẦNG HẦM</t>
  </si>
  <si>
    <t>V</t>
  </si>
  <si>
    <t>Đất lấp xung quanh:</t>
  </si>
  <si>
    <t>CB500-V</t>
  </si>
  <si>
    <t>B30</t>
  </si>
  <si>
    <t>TCVN 5574:2018</t>
  </si>
  <si>
    <r>
      <t>q</t>
    </r>
    <r>
      <rPr>
        <vertAlign val="subscript"/>
        <sz val="11"/>
        <rFont val="Arial"/>
        <family val="2"/>
      </rPr>
      <t>e1</t>
    </r>
    <r>
      <rPr>
        <sz val="11"/>
        <rFont val="Arial"/>
        <family val="2"/>
      </rPr>
      <t xml:space="preserve"> = K</t>
    </r>
    <r>
      <rPr>
        <vertAlign val="subscript"/>
        <sz val="11"/>
        <rFont val="Arial"/>
        <family val="2"/>
      </rPr>
      <t>o</t>
    </r>
    <r>
      <rPr>
        <sz val="11"/>
        <rFont val="Arial"/>
        <family val="2"/>
      </rPr>
      <t>γh</t>
    </r>
    <r>
      <rPr>
        <vertAlign val="subscript"/>
        <sz val="11"/>
        <rFont val="Arial"/>
        <family val="2"/>
      </rPr>
      <t xml:space="preserve">o </t>
    </r>
    <r>
      <rPr>
        <sz val="11"/>
        <rFont val="Arial"/>
        <family val="2"/>
      </rPr>
      <t>+ K</t>
    </r>
    <r>
      <rPr>
        <vertAlign val="subscript"/>
        <sz val="11"/>
        <rFont val="Arial"/>
        <family val="2"/>
      </rPr>
      <t>o</t>
    </r>
    <r>
      <rPr>
        <sz val="11"/>
        <rFont val="Arial"/>
        <family val="2"/>
      </rPr>
      <t>q</t>
    </r>
    <r>
      <rPr>
        <vertAlign val="subscript"/>
        <sz val="11"/>
        <rFont val="Arial"/>
        <family val="2"/>
      </rPr>
      <t>s</t>
    </r>
    <r>
      <rPr>
        <sz val="11"/>
        <rFont val="Arial"/>
        <family val="2"/>
      </rPr>
      <t xml:space="preserve"> =</t>
    </r>
  </si>
  <si>
    <r>
      <t>q</t>
    </r>
    <r>
      <rPr>
        <vertAlign val="subscript"/>
        <sz val="11"/>
        <rFont val="Arial"/>
        <family val="2"/>
      </rPr>
      <t>e2</t>
    </r>
    <r>
      <rPr>
        <sz val="11"/>
        <rFont val="Arial"/>
        <family val="2"/>
      </rPr>
      <t xml:space="preserve"> = K</t>
    </r>
    <r>
      <rPr>
        <vertAlign val="subscript"/>
        <sz val="11"/>
        <rFont val="Arial"/>
        <family val="2"/>
      </rPr>
      <t>o</t>
    </r>
    <r>
      <rPr>
        <sz val="11"/>
        <rFont val="Arial"/>
        <family val="2"/>
      </rPr>
      <t>γ(h</t>
    </r>
    <r>
      <rPr>
        <vertAlign val="subscript"/>
        <sz val="11"/>
        <rFont val="Arial"/>
        <family val="2"/>
      </rPr>
      <t>o</t>
    </r>
    <r>
      <rPr>
        <sz val="11"/>
        <rFont val="Arial"/>
        <family val="2"/>
      </rPr>
      <t xml:space="preserve"> + H) + K</t>
    </r>
    <r>
      <rPr>
        <vertAlign val="subscript"/>
        <sz val="11"/>
        <rFont val="Arial"/>
        <family val="2"/>
      </rPr>
      <t>o</t>
    </r>
    <r>
      <rPr>
        <sz val="11"/>
        <rFont val="Arial"/>
        <family val="2"/>
      </rPr>
      <t>q</t>
    </r>
    <r>
      <rPr>
        <vertAlign val="subscript"/>
        <sz val="11"/>
        <rFont val="Arial"/>
        <family val="2"/>
      </rPr>
      <t>s</t>
    </r>
    <r>
      <rPr>
        <sz val="11"/>
        <rFont val="Arial"/>
        <family val="2"/>
      </rPr>
      <t xml:space="preserve"> =</t>
    </r>
  </si>
  <si>
    <r>
      <t>với K</t>
    </r>
    <r>
      <rPr>
        <vertAlign val="subscript"/>
        <sz val="11"/>
        <rFont val="Arial"/>
        <family val="2"/>
      </rPr>
      <t>o</t>
    </r>
    <r>
      <rPr>
        <sz val="11"/>
        <color theme="1"/>
        <rFont val="Arial"/>
        <family val="2"/>
      </rPr>
      <t xml:space="preserve"> - Hệ số áp lực đất tĩnh</t>
    </r>
  </si>
  <si>
    <t>VH-1</t>
  </si>
  <si>
    <r>
      <t>kN/m</t>
    </r>
    <r>
      <rPr>
        <vertAlign val="superscript"/>
        <sz val="11"/>
        <color theme="1"/>
        <rFont val="Arial"/>
        <family val="2"/>
      </rPr>
      <t>2</t>
    </r>
  </si>
  <si>
    <r>
      <t>kN/m</t>
    </r>
    <r>
      <rPr>
        <vertAlign val="superscript"/>
        <sz val="11"/>
        <color theme="1"/>
        <rFont val="Arial"/>
        <family val="2"/>
      </rPr>
      <t>3</t>
    </r>
  </si>
  <si>
    <t>Momen</t>
  </si>
  <si>
    <t>Mặt trong</t>
  </si>
  <si>
    <t>Mặt ngoài</t>
  </si>
  <si>
    <r>
      <rPr>
        <b/>
        <sz val="11"/>
        <color theme="1"/>
        <rFont val="Arial"/>
        <family val="2"/>
      </rPr>
      <t>M</t>
    </r>
    <r>
      <rPr>
        <sz val="11"/>
        <color theme="1"/>
        <rFont val="Arial"/>
        <family val="2"/>
        <charset val="163"/>
      </rPr>
      <t xml:space="preserve"> (kNm/m)</t>
    </r>
  </si>
  <si>
    <t>CB400-V</t>
  </si>
  <si>
    <t>Tác động của áp lực ngang đất lên mặt ngoài tường hầm</t>
  </si>
  <si>
    <t>Nội lực trong tường hầm</t>
  </si>
  <si>
    <t>Tải trọng</t>
  </si>
  <si>
    <t>B2</t>
  </si>
  <si>
    <t>B1</t>
  </si>
  <si>
    <t>Tầng</t>
  </si>
  <si>
    <t>BN</t>
  </si>
  <si>
    <t>VH-2</t>
  </si>
  <si>
    <t>VH-3</t>
  </si>
  <si>
    <t>VH-4</t>
  </si>
  <si>
    <t>VH-5</t>
  </si>
  <si>
    <t>Chiều cao tầng hầm 1:</t>
  </si>
  <si>
    <t>Chiều cao tầng hầm 2:</t>
  </si>
  <si>
    <r>
      <t>h</t>
    </r>
    <r>
      <rPr>
        <vertAlign val="subscript"/>
        <sz val="11"/>
        <color theme="1"/>
        <rFont val="Arial"/>
        <family val="2"/>
      </rPr>
      <t>1</t>
    </r>
    <r>
      <rPr>
        <sz val="11"/>
        <color theme="1"/>
        <rFont val="Arial"/>
        <family val="2"/>
        <charset val="163"/>
      </rPr>
      <t xml:space="preserve"> =</t>
    </r>
  </si>
  <si>
    <r>
      <t>h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  <charset val="163"/>
      </rPr>
      <t xml:space="preserve"> =</t>
    </r>
  </si>
  <si>
    <r>
      <t>q</t>
    </r>
    <r>
      <rPr>
        <vertAlign val="subscript"/>
        <sz val="11"/>
        <rFont val="Arial"/>
        <family val="2"/>
      </rPr>
      <t>e1</t>
    </r>
    <r>
      <rPr>
        <sz val="11"/>
        <rFont val="Arial"/>
        <family val="2"/>
      </rPr>
      <t xml:space="preserve"> = </t>
    </r>
    <r>
      <rPr>
        <vertAlign val="subscript"/>
        <sz val="11"/>
        <rFont val="Arial"/>
        <family val="2"/>
      </rPr>
      <t xml:space="preserve"> </t>
    </r>
    <r>
      <rPr>
        <sz val="11"/>
        <rFont val="Arial"/>
        <family val="2"/>
      </rPr>
      <t xml:space="preserve"> K</t>
    </r>
    <r>
      <rPr>
        <vertAlign val="subscript"/>
        <sz val="11"/>
        <rFont val="Arial"/>
        <family val="2"/>
      </rPr>
      <t>o</t>
    </r>
    <r>
      <rPr>
        <sz val="11"/>
        <rFont val="Arial"/>
        <family val="2"/>
      </rPr>
      <t>q</t>
    </r>
    <r>
      <rPr>
        <vertAlign val="subscript"/>
        <sz val="11"/>
        <rFont val="Arial"/>
        <family val="2"/>
      </rPr>
      <t>s</t>
    </r>
    <r>
      <rPr>
        <sz val="11"/>
        <rFont val="Arial"/>
        <family val="2"/>
      </rPr>
      <t xml:space="preserve"> =</t>
    </r>
  </si>
  <si>
    <r>
      <t>q</t>
    </r>
    <r>
      <rPr>
        <vertAlign val="subscript"/>
        <sz val="11"/>
        <rFont val="Arial"/>
        <family val="2"/>
      </rPr>
      <t>e2</t>
    </r>
    <r>
      <rPr>
        <sz val="11"/>
        <rFont val="Arial"/>
        <family val="2"/>
      </rPr>
      <t xml:space="preserve"> = K</t>
    </r>
    <r>
      <rPr>
        <vertAlign val="subscript"/>
        <sz val="11"/>
        <rFont val="Arial"/>
        <family val="2"/>
      </rPr>
      <t>o</t>
    </r>
    <r>
      <rPr>
        <sz val="11"/>
        <rFont val="Arial"/>
        <family val="2"/>
      </rPr>
      <t>γH + K</t>
    </r>
    <r>
      <rPr>
        <vertAlign val="subscript"/>
        <sz val="11"/>
        <rFont val="Arial"/>
        <family val="2"/>
      </rPr>
      <t>o</t>
    </r>
    <r>
      <rPr>
        <sz val="11"/>
        <rFont val="Arial"/>
        <family val="2"/>
      </rPr>
      <t>q</t>
    </r>
    <r>
      <rPr>
        <vertAlign val="subscript"/>
        <sz val="11"/>
        <rFont val="Arial"/>
        <family val="2"/>
      </rPr>
      <t>s</t>
    </r>
    <r>
      <rPr>
        <sz val="11"/>
        <rFont val="Arial"/>
        <family val="2"/>
      </rPr>
      <t xml:space="preserve"> =</t>
    </r>
  </si>
  <si>
    <t>Tải trọng (kN/m)</t>
  </si>
  <si>
    <t>Momen (kN.m)</t>
  </si>
  <si>
    <t>Vị trí</t>
  </si>
  <si>
    <t>B25</t>
  </si>
  <si>
    <t>Tiết diên (mm)</t>
  </si>
  <si>
    <t>TÍNH TOÁN TƯỜNG TẦNG CHẮN KHU TƯỞNG NIỆM</t>
  </si>
  <si>
    <t>B20</t>
  </si>
  <si>
    <t>B22.5</t>
  </si>
  <si>
    <t>Kết luận: Bố trí mặt ngoài d18a100; mặt trong d16a200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</si>
</sst>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"/>
    <numFmt numFmtId="166" formatCode="&quot;Φ&quot;0"/>
    <numFmt numFmtId="167" formatCode="&quot;a&quot;0"/>
  </numFmts>
  <fonts count="21">
    <font>
      <sz val="11"/>
      <color theme="1"/>
      <name val="Arial"/>
      <family val="2"/>
      <charset val="163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3"/>
      <color theme="1"/>
      <name val="Arial"/>
      <family val="2"/>
      <charset val="163"/>
    </font>
    <font>
      <sz val="11"/>
      <color rgb="FF0000FF"/>
      <name val="Arial"/>
      <family val="2"/>
      <charset val="163"/>
    </font>
    <font>
      <b/>
      <sz val="12"/>
      <name val=".VnTime"/>
      <family val="2"/>
    </font>
    <font>
      <i/>
      <sz val="12"/>
      <name val=".VnTime"/>
      <family val="2"/>
    </font>
    <font>
      <vertAlign val="superscript"/>
      <sz val="12"/>
      <name val=".VnArial"/>
      <family val="2"/>
    </font>
    <font>
      <vertAlign val="superscript"/>
      <sz val="12"/>
      <name val=".VnTime"/>
      <family val="2"/>
    </font>
    <font>
      <vertAlign val="subscript"/>
      <sz val="11"/>
      <color theme="1"/>
      <name val="Arial"/>
      <family val="2"/>
    </font>
    <font>
      <vertAlign val="superscript"/>
      <sz val="11"/>
      <color theme="1"/>
      <name val="Arial"/>
      <family val="2"/>
    </font>
    <font>
      <vertAlign val="superscript"/>
      <sz val="11"/>
      <color theme="1"/>
      <name val="Arial"/>
      <family val="2"/>
      <charset val="163"/>
    </font>
    <font>
      <sz val="11"/>
      <name val="Arial"/>
      <family val="2"/>
    </font>
    <font>
      <b/>
      <vertAlign val="subscript"/>
      <sz val="11"/>
      <color theme="1"/>
      <name val="Arial"/>
      <family val="2"/>
    </font>
    <font>
      <vertAlign val="subscript"/>
      <sz val="11"/>
      <name val="Arial"/>
      <family val="2"/>
    </font>
    <font>
      <vertAlign val="subscript"/>
      <sz val="11"/>
      <color indexed="8"/>
      <name val="Arial"/>
      <family val="2"/>
    </font>
    <font>
      <vertAlign val="superscript"/>
      <sz val="11"/>
      <color indexed="8"/>
      <name val="Arial"/>
      <family val="2"/>
    </font>
    <font>
      <sz val="11"/>
      <color rgb="FFFF0000"/>
      <name val="Arial"/>
      <family val="2"/>
      <charset val="163"/>
    </font>
    <font>
      <b/>
      <sz val="14"/>
      <color theme="1"/>
      <name val="Arial"/>
      <family val="2"/>
    </font>
    <font>
      <sz val="11"/>
      <name val="Arial"/>
      <family val="2"/>
      <charset val="163"/>
    </font>
    <font>
      <b/>
      <i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6" xfId="0" applyBorder="1" applyAlignment="1">
      <alignment vertical="center"/>
    </xf>
    <xf numFmtId="0" fontId="12" fillId="0" borderId="0" xfId="0" applyFont="1" applyAlignment="1">
      <alignment vertical="center"/>
    </xf>
    <xf numFmtId="165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2" fillId="0" borderId="7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vertical="center"/>
    </xf>
    <xf numFmtId="0" fontId="1" fillId="0" borderId="1" xfId="0" applyFont="1" applyBorder="1" applyAlignment="1">
      <alignment vertical="center"/>
    </xf>
    <xf numFmtId="164" fontId="2" fillId="0" borderId="7" xfId="0" applyNumberFormat="1" applyFont="1" applyBorder="1" applyAlignment="1">
      <alignment vertical="center"/>
    </xf>
    <xf numFmtId="164" fontId="2" fillId="0" borderId="2" xfId="0" applyNumberFormat="1" applyFont="1" applyBorder="1" applyAlignment="1">
      <alignment vertical="center"/>
    </xf>
    <xf numFmtId="167" fontId="12" fillId="0" borderId="7" xfId="0" applyNumberFormat="1" applyFont="1" applyFill="1" applyBorder="1" applyAlignment="1">
      <alignment horizontal="right" vertical="center"/>
    </xf>
    <xf numFmtId="167" fontId="12" fillId="0" borderId="2" xfId="0" applyNumberFormat="1" applyFont="1" applyFill="1" applyBorder="1" applyAlignment="1">
      <alignment horizontal="right" vertical="center"/>
    </xf>
    <xf numFmtId="0" fontId="1" fillId="0" borderId="5" xfId="0" applyFon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0" fontId="17" fillId="2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0" fillId="0" borderId="0" xfId="0" applyNumberFormat="1" applyAlignment="1">
      <alignment vertical="center"/>
    </xf>
    <xf numFmtId="164" fontId="4" fillId="0" borderId="7" xfId="0" applyNumberFormat="1" applyFont="1" applyBorder="1" applyAlignment="1">
      <alignment vertical="center"/>
    </xf>
    <xf numFmtId="164" fontId="4" fillId="0" borderId="2" xfId="0" applyNumberFormat="1" applyFont="1" applyBorder="1" applyAlignment="1">
      <alignment vertical="center"/>
    </xf>
    <xf numFmtId="167" fontId="12" fillId="0" borderId="0" xfId="0" applyNumberFormat="1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3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8" xfId="0" applyFont="1" applyBorder="1" applyAlignment="1">
      <alignment vertical="center"/>
    </xf>
    <xf numFmtId="164" fontId="4" fillId="0" borderId="8" xfId="0" applyNumberFormat="1" applyFont="1" applyBorder="1" applyAlignment="1">
      <alignment vertical="center"/>
    </xf>
    <xf numFmtId="164" fontId="2" fillId="0" borderId="8" xfId="0" applyNumberFormat="1" applyFont="1" applyBorder="1" applyAlignment="1">
      <alignment vertical="center"/>
    </xf>
    <xf numFmtId="167" fontId="12" fillId="0" borderId="8" xfId="0" applyNumberFormat="1" applyFont="1" applyFill="1" applyBorder="1" applyAlignment="1">
      <alignment horizontal="right" vertical="center"/>
    </xf>
    <xf numFmtId="166" fontId="4" fillId="0" borderId="2" xfId="0" applyNumberFormat="1" applyFont="1" applyBorder="1" applyAlignment="1">
      <alignment vertical="center"/>
    </xf>
    <xf numFmtId="0" fontId="18" fillId="3" borderId="0" xfId="0" applyFont="1" applyFill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.png"/><Relationship Id="rId4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8.png"/><Relationship Id="rId1" Type="http://schemas.openxmlformats.org/officeDocument/2006/relationships/image" Target="../media/image1.png"/><Relationship Id="rId4" Type="http://schemas.openxmlformats.org/officeDocument/2006/relationships/image" Target="../media/image1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152400</xdr:colOff>
      <xdr:row>22</xdr:row>
      <xdr:rowOff>23812</xdr:rowOff>
    </xdr:from>
    <xdr:ext cx="105355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2466975" y="4395787"/>
              <a:ext cx="10535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𝑜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=1−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𝑠𝑖𝑛</m:t>
                    </m:r>
                    <m:r>
                      <a:rPr lang="el-GR" sz="1100" b="0" i="1">
                        <a:latin typeface="Cambria Math" panose="02040503050406030204" pitchFamily="18" charset="0"/>
                      </a:rPr>
                      <m:t>𝜑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2466975" y="4395787"/>
              <a:ext cx="10535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𝐾_𝑜=1−𝑠𝑖𝑛</a:t>
              </a:r>
              <a:r>
                <a:rPr lang="el-GR" sz="1100" b="0" i="0">
                  <a:latin typeface="Cambria Math" panose="02040503050406030204" pitchFamily="18" charset="0"/>
                </a:rPr>
                <a:t>𝜑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257174</xdr:colOff>
      <xdr:row>56</xdr:row>
      <xdr:rowOff>0</xdr:rowOff>
    </xdr:from>
    <xdr:ext cx="5857875" cy="4692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257174" y="7839075"/>
              <a:ext cx="5857875" cy="4692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/>
                          </a:rPr>
                          <m:t>𝐴</m:t>
                        </m:r>
                      </m:e>
                      <m:sub>
                        <m:r>
                          <a:rPr lang="en-US" sz="1200" b="0" i="1">
                            <a:latin typeface="Cambria Math"/>
                          </a:rPr>
                          <m:t>𝑠</m:t>
                        </m:r>
                      </m:sub>
                    </m:sSub>
                    <m:r>
                      <a:rPr lang="en-US" sz="12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b="0" i="1">
                            <a:latin typeface="Cambria Math"/>
                          </a:rPr>
                          <m:t>𝑀</m:t>
                        </m:r>
                      </m:num>
                      <m:den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/>
                              </a:rPr>
                              <m:t>𝑠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l-GR" sz="1200" smtClean="0"/>
                          <m:t>ζ</m:t>
                        </m:r>
                        <m:r>
                          <m:rPr>
                            <m:nor/>
                          </m:rPr>
                          <a:rPr lang="el-GR" sz="1200" smtClean="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sSub>
                          <m:sSubPr>
                            <m:ctrlPr>
                              <a:rPr lang="el-GR" sz="1200" i="1" smtClean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200" b="0" i="1" smtClean="0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200" b="0" i="1" smtClean="0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  <m:t>𝑜</m:t>
                            </m:r>
                          </m:sub>
                        </m:sSub>
                      </m:den>
                    </m:f>
                    <m:r>
                      <a:rPr lang="en-US" sz="1200" b="0" i="1">
                        <a:latin typeface="Cambria Math"/>
                      </a:rPr>
                      <m:t>          </m:t>
                    </m:r>
                    <m:r>
                      <m:rPr>
                        <m:nor/>
                      </m:rPr>
                      <a:rPr lang="el-GR" sz="1200" smtClean="0"/>
                      <m:t>ζ</m:t>
                    </m:r>
                    <m:r>
                      <m:rPr>
                        <m:nor/>
                      </m:rPr>
                      <a:rPr lang="en-US" sz="1200" b="0" i="0" smtClean="0"/>
                      <m:t>=0,5</m:t>
                    </m:r>
                    <m:d>
                      <m:dPr>
                        <m:ctrlPr>
                          <a:rPr lang="en-US" sz="1200" b="0" i="1" smtClean="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0" i="1" smtClean="0">
                            <a:latin typeface="Cambria Math"/>
                          </a:rPr>
                          <m:t>1+</m:t>
                        </m:r>
                        <m:rad>
                          <m:radPr>
                            <m:degHide m:val="on"/>
                            <m:ctrlPr>
                              <a:rPr lang="en-US" sz="1200" b="0" i="1" smtClean="0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200" b="0" i="1" smtClean="0">
                                <a:latin typeface="Cambria Math"/>
                              </a:rPr>
                              <m:t>1−2</m:t>
                            </m:r>
                            <m:sSub>
                              <m:sSubPr>
                                <m:ctrlPr>
                                  <a:rPr lang="en-US" sz="1200" b="0" i="1" smtClean="0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 smtClean="0">
                                    <a:latin typeface="Cambria Math"/>
                                    <a:ea typeface="Cambria Math"/>
                                  </a:rPr>
                                  <m:t>𝛼</m:t>
                                </m:r>
                              </m:e>
                              <m:sub>
                                <m:r>
                                  <a:rPr lang="en-US" sz="1200" b="0" i="1" smtClean="0">
                                    <a:latin typeface="Cambria Math"/>
                                  </a:rPr>
                                  <m:t>𝑚</m:t>
                                </m:r>
                              </m:sub>
                            </m:sSub>
                          </m:e>
                        </m:rad>
                      </m:e>
                    </m:d>
                    <m:r>
                      <a:rPr lang="en-US" sz="1200" b="0" i="1" smtClean="0">
                        <a:latin typeface="Cambria Math"/>
                      </a:rPr>
                      <m:t>        </m:t>
                    </m:r>
                    <m:sSub>
                      <m:sSubPr>
                        <m:ctrlPr>
                          <a:rPr lang="en-US" sz="1200" b="0" i="1" smtClean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 smtClean="0">
                            <a:latin typeface="Cambria Math"/>
                            <a:ea typeface="Cambria Math"/>
                          </a:rPr>
                          <m:t>𝛼</m:t>
                        </m:r>
                      </m:e>
                      <m:sub>
                        <m:r>
                          <a:rPr lang="en-US" sz="1200" b="0" i="1" smtClean="0">
                            <a:latin typeface="Cambria Math"/>
                          </a:rPr>
                          <m:t>𝑚</m:t>
                        </m:r>
                      </m:sub>
                    </m:sSub>
                    <m:r>
                      <a:rPr lang="en-US" sz="1200" b="0" i="1" smtClean="0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200" b="0" i="1" smtClean="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b="0" i="1" smtClean="0">
                            <a:latin typeface="Cambria Math"/>
                          </a:rPr>
                          <m:t>𝑀</m:t>
                        </m:r>
                      </m:num>
                      <m:den>
                        <m:sSub>
                          <m:sSubPr>
                            <m:ctrlPr>
                              <a:rPr lang="en-US" sz="1200" b="0" i="1" smtClean="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 smtClean="0">
                                <a:latin typeface="Cambria Math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200" b="0" i="1" smtClean="0">
                                <a:latin typeface="Cambria Math"/>
                              </a:rPr>
                              <m:t>𝑏</m:t>
                            </m:r>
                          </m:sub>
                        </m:sSub>
                        <m:r>
                          <a:rPr lang="en-US" sz="1200" b="0" i="1" smtClean="0">
                            <a:latin typeface="Cambria Math"/>
                          </a:rPr>
                          <m:t>𝑏</m:t>
                        </m:r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𝑜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n-US" sz="1200" b="0" i="1" smtClean="0">
                        <a:latin typeface="Cambria Math"/>
                      </a:rPr>
                      <m:t>         </m:t>
                    </m:r>
                    <m:sSub>
                      <m:sSubPr>
                        <m:ctrlPr>
                          <a:rPr lang="en-US" sz="1200" b="0" i="1" smtClean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 smtClean="0">
                            <a:latin typeface="Cambria Math"/>
                          </a:rPr>
                          <m:t>h</m:t>
                        </m:r>
                      </m:e>
                      <m:sub>
                        <m:r>
                          <a:rPr lang="en-US" sz="1200" b="0" i="1" smtClean="0">
                            <a:latin typeface="Cambria Math"/>
                          </a:rPr>
                          <m:t>0</m:t>
                        </m:r>
                      </m:sub>
                    </m:sSub>
                    <m:r>
                      <a:rPr lang="en-US" sz="1200" b="0" i="1" smtClean="0">
                        <a:latin typeface="Cambria Math"/>
                      </a:rPr>
                      <m:t>=</m:t>
                    </m:r>
                    <m:r>
                      <a:rPr lang="en-US" sz="1200" b="0" i="1" smtClean="0">
                        <a:latin typeface="Cambria Math"/>
                      </a:rPr>
                      <m:t>h</m:t>
                    </m:r>
                    <m:r>
                      <a:rPr lang="en-US" sz="1200" b="0" i="1" smtClean="0">
                        <a:latin typeface="Cambria Math"/>
                      </a:rPr>
                      <m:t>−</m:t>
                    </m:r>
                    <m:r>
                      <a:rPr lang="en-US" sz="1200" b="0" i="1" smtClean="0">
                        <a:latin typeface="Cambria Math"/>
                      </a:rPr>
                      <m:t>𝑎</m:t>
                    </m:r>
                    <m:r>
                      <a:rPr lang="en-US" sz="1200" b="0" i="1" smtClean="0">
                        <a:latin typeface="Cambria Math" panose="02040503050406030204" pitchFamily="18" charset="0"/>
                      </a:rPr>
                      <m:t>    </m:t>
                    </m:r>
                    <m:r>
                      <a:rPr lang="en-US" sz="1200" b="0" i="1" smtClean="0">
                        <a:latin typeface="Cambria Math" panose="02040503050406030204" pitchFamily="18" charset="0"/>
                      </a:rPr>
                      <m:t>h</m:t>
                    </m:r>
                    <m:r>
                      <a:rPr lang="en-US" sz="1200" b="0" i="1" smtClean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200" b="0" i="1" smtClean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 smtClean="0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200" b="0" i="1" smtClean="0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</m:oMath>
                </m:oMathPara>
              </a14:m>
              <a:endParaRPr lang="el-GR" sz="1200" smtClean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257174" y="7839075"/>
              <a:ext cx="5857875" cy="4692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b="0" i="0">
                  <a:latin typeface="Cambria Math"/>
                </a:rPr>
                <a:t>𝐴</a:t>
              </a:r>
              <a:r>
                <a:rPr lang="en-US" sz="1200" b="0" i="0">
                  <a:latin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/>
                </a:rPr>
                <a:t>𝑠=𝑀</a:t>
              </a:r>
              <a:r>
                <a:rPr lang="en-US" sz="1200" b="0" i="0">
                  <a:latin typeface="Cambria Math" panose="02040503050406030204" pitchFamily="18" charset="0"/>
                </a:rPr>
                <a:t>/(</a:t>
              </a:r>
              <a:r>
                <a:rPr lang="en-US" sz="1200" b="0" i="0">
                  <a:latin typeface="Cambria Math"/>
                </a:rPr>
                <a:t>𝑅</a:t>
              </a:r>
              <a:r>
                <a:rPr lang="en-US" sz="1200" b="0" i="0">
                  <a:latin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/>
                </a:rPr>
                <a:t>𝑠</a:t>
              </a:r>
              <a:r>
                <a:rPr lang="el-GR" sz="1200" b="0" i="0" smtClean="0">
                  <a:latin typeface="Cambria Math"/>
                </a:rPr>
                <a:t> "</a:t>
              </a:r>
              <a:r>
                <a:rPr lang="el-GR" sz="1200" i="0" smtClean="0"/>
                <a:t>ζ</a:t>
              </a:r>
              <a:r>
                <a:rPr lang="el-GR" sz="1200" i="0" smtClean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l-GR" sz="1200" i="0" smtClean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200" b="0" i="0" smtClean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ℎ</a:t>
              </a:r>
              <a:r>
                <a:rPr lang="el-GR" sz="1200" b="0" i="0" smtClean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200" b="0" i="0" smtClean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𝑜</a:t>
              </a:r>
              <a:r>
                <a:rPr lang="en-US" sz="1200" b="0" i="0" smtClean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2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n-US" sz="1200" b="0" i="0">
                  <a:latin typeface="Cambria Math"/>
                </a:rPr>
                <a:t>          </a:t>
              </a:r>
              <a:r>
                <a:rPr lang="el-GR" sz="1200" b="0" i="0" smtClean="0">
                  <a:latin typeface="Cambria Math"/>
                </a:rPr>
                <a:t>"</a:t>
              </a:r>
              <a:r>
                <a:rPr lang="el-GR" sz="1200" i="0" smtClean="0">
                  <a:latin typeface="Cambria Math" panose="02040503050406030204" pitchFamily="18" charset="0"/>
                </a:rPr>
                <a:t>ζ</a:t>
              </a:r>
              <a:r>
                <a:rPr lang="en-US" sz="1200" b="0" i="0" smtClean="0">
                  <a:latin typeface="Cambria Math" panose="02040503050406030204" pitchFamily="18" charset="0"/>
                </a:rPr>
                <a:t>=0,5" (</a:t>
              </a:r>
              <a:r>
                <a:rPr lang="en-US" sz="1200" b="0" i="0" smtClean="0">
                  <a:latin typeface="Cambria Math"/>
                </a:rPr>
                <a:t>1+</a:t>
              </a:r>
              <a:r>
                <a:rPr lang="en-US" sz="1200" b="0" i="0" smtClean="0">
                  <a:latin typeface="Cambria Math" panose="02040503050406030204" pitchFamily="18" charset="0"/>
                </a:rPr>
                <a:t>√(</a:t>
              </a:r>
              <a:r>
                <a:rPr lang="en-US" sz="1200" b="0" i="0" smtClean="0">
                  <a:latin typeface="Cambria Math"/>
                </a:rPr>
                <a:t>1−2</a:t>
              </a:r>
              <a:r>
                <a:rPr lang="en-US" sz="1200" b="0" i="0" smtClean="0">
                  <a:latin typeface="Cambria Math"/>
                  <a:ea typeface="Cambria Math"/>
                </a:rPr>
                <a:t>𝛼</a:t>
              </a:r>
              <a:r>
                <a:rPr lang="en-US" sz="1200" b="0" i="0" smtClean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n-US" sz="1200" b="0" i="0" smtClean="0">
                  <a:latin typeface="Cambria Math"/>
                </a:rPr>
                <a:t>𝑚</a:t>
              </a:r>
              <a:r>
                <a:rPr lang="en-US" sz="1200" b="0" i="0" smtClean="0">
                  <a:latin typeface="Cambria Math" panose="02040503050406030204" pitchFamily="18" charset="0"/>
                </a:rPr>
                <a:t> ))</a:t>
              </a:r>
              <a:r>
                <a:rPr lang="en-US" sz="1200" b="0" i="0" smtClean="0">
                  <a:latin typeface="Cambria Math"/>
                </a:rPr>
                <a:t>         </a:t>
              </a:r>
              <a:r>
                <a:rPr lang="en-US" sz="1200" b="0" i="0" smtClean="0">
                  <a:latin typeface="Cambria Math"/>
                  <a:ea typeface="Cambria Math"/>
                </a:rPr>
                <a:t>𝛼</a:t>
              </a:r>
              <a:r>
                <a:rPr lang="en-US" sz="1200" b="0" i="0" smtClean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n-US" sz="1200" b="0" i="0" smtClean="0">
                  <a:latin typeface="Cambria Math"/>
                </a:rPr>
                <a:t>𝑚=𝑀</a:t>
              </a:r>
              <a:r>
                <a:rPr lang="en-US" sz="1200" b="0" i="0" smtClean="0">
                  <a:latin typeface="Cambria Math" panose="02040503050406030204" pitchFamily="18" charset="0"/>
                </a:rPr>
                <a:t>/(</a:t>
              </a:r>
              <a:r>
                <a:rPr lang="en-US" sz="1200" b="0" i="0" smtClean="0">
                  <a:latin typeface="Cambria Math"/>
                </a:rPr>
                <a:t>𝑅</a:t>
              </a:r>
              <a:r>
                <a:rPr lang="en-US" sz="1200" b="0" i="0" smtClean="0">
                  <a:latin typeface="Cambria Math" panose="02040503050406030204" pitchFamily="18" charset="0"/>
                </a:rPr>
                <a:t>_</a:t>
              </a:r>
              <a:r>
                <a:rPr lang="en-US" sz="1200" b="0" i="0" smtClean="0">
                  <a:latin typeface="Cambria Math"/>
                </a:rPr>
                <a:t>𝑏 𝑏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𝑜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</a:t>
              </a:r>
              <a:r>
                <a:rPr lang="en-US" sz="1200" b="0" i="0" smtClean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200" b="0" i="0" smtClean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r>
                <a:rPr lang="en-US" sz="1200" b="0" i="0" smtClean="0">
                  <a:latin typeface="Cambria Math"/>
                </a:rPr>
                <a:t>         ℎ</a:t>
              </a:r>
              <a:r>
                <a:rPr lang="en-US" sz="1200" b="0" i="0" smtClean="0">
                  <a:latin typeface="Cambria Math" panose="02040503050406030204" pitchFamily="18" charset="0"/>
                </a:rPr>
                <a:t>_</a:t>
              </a:r>
              <a:r>
                <a:rPr lang="en-US" sz="1200" b="0" i="0" smtClean="0">
                  <a:latin typeface="Cambria Math"/>
                </a:rPr>
                <a:t>0=ℎ−𝑎</a:t>
              </a:r>
              <a:r>
                <a:rPr lang="en-US" sz="1200" b="0" i="0" smtClean="0">
                  <a:latin typeface="Cambria Math" panose="02040503050406030204" pitchFamily="18" charset="0"/>
                </a:rPr>
                <a:t>    ℎ=𝑡_𝑤</a:t>
              </a:r>
              <a:endParaRPr lang="el-GR" sz="1200" smtClean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 editAs="oneCell">
    <xdr:from>
      <xdr:col>0</xdr:col>
      <xdr:colOff>142876</xdr:colOff>
      <xdr:row>6</xdr:row>
      <xdr:rowOff>28575</xdr:rowOff>
    </xdr:from>
    <xdr:to>
      <xdr:col>2</xdr:col>
      <xdr:colOff>476251</xdr:colOff>
      <xdr:row>15</xdr:row>
      <xdr:rowOff>183617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6" y="1676400"/>
          <a:ext cx="1276350" cy="2383892"/>
        </a:xfrm>
        <a:prstGeom prst="rect">
          <a:avLst/>
        </a:prstGeom>
      </xdr:spPr>
    </xdr:pic>
    <xdr:clientData/>
  </xdr:twoCellAnchor>
  <xdr:twoCellAnchor editAs="oneCell">
    <xdr:from>
      <xdr:col>3</xdr:col>
      <xdr:colOff>281610</xdr:colOff>
      <xdr:row>24</xdr:row>
      <xdr:rowOff>41413</xdr:rowOff>
    </xdr:from>
    <xdr:to>
      <xdr:col>5</xdr:col>
      <xdr:colOff>560211</xdr:colOff>
      <xdr:row>34</xdr:row>
      <xdr:rowOff>151619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3284" y="6162261"/>
          <a:ext cx="1653514" cy="2594988"/>
        </a:xfrm>
        <a:prstGeom prst="rect">
          <a:avLst/>
        </a:prstGeom>
      </xdr:spPr>
    </xdr:pic>
    <xdr:clientData/>
  </xdr:twoCellAnchor>
  <xdr:twoCellAnchor editAs="oneCell">
    <xdr:from>
      <xdr:col>1</xdr:col>
      <xdr:colOff>165651</xdr:colOff>
      <xdr:row>37</xdr:row>
      <xdr:rowOff>215347</xdr:rowOff>
    </xdr:from>
    <xdr:to>
      <xdr:col>3</xdr:col>
      <xdr:colOff>447881</xdr:colOff>
      <xdr:row>50</xdr:row>
      <xdr:rowOff>175605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2412" y="9566412"/>
          <a:ext cx="1657143" cy="3190476"/>
        </a:xfrm>
        <a:prstGeom prst="rect">
          <a:avLst/>
        </a:prstGeom>
      </xdr:spPr>
    </xdr:pic>
    <xdr:clientData/>
  </xdr:twoCellAnchor>
  <xdr:twoCellAnchor editAs="oneCell">
    <xdr:from>
      <xdr:col>4</xdr:col>
      <xdr:colOff>538370</xdr:colOff>
      <xdr:row>38</xdr:row>
      <xdr:rowOff>29340</xdr:rowOff>
    </xdr:from>
    <xdr:to>
      <xdr:col>7</xdr:col>
      <xdr:colOff>66261</xdr:colOff>
      <xdr:row>50</xdr:row>
      <xdr:rowOff>55044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57500" y="9628883"/>
          <a:ext cx="1615109" cy="3007444"/>
        </a:xfrm>
        <a:prstGeom prst="rect">
          <a:avLst/>
        </a:prstGeom>
      </xdr:spPr>
    </xdr:pic>
    <xdr:clientData/>
  </xdr:twoCellAnchor>
  <xdr:twoCellAnchor>
    <xdr:from>
      <xdr:col>6</xdr:col>
      <xdr:colOff>488675</xdr:colOff>
      <xdr:row>48</xdr:row>
      <xdr:rowOff>82826</xdr:rowOff>
    </xdr:from>
    <xdr:to>
      <xdr:col>6</xdr:col>
      <xdr:colOff>720587</xdr:colOff>
      <xdr:row>49</xdr:row>
      <xdr:rowOff>74544</xdr:rowOff>
    </xdr:to>
    <xdr:sp macro="" textlink="">
      <xdr:nvSpPr>
        <xdr:cNvPr id="7" name="TextBox 6"/>
        <xdr:cNvSpPr txBox="1"/>
      </xdr:nvSpPr>
      <xdr:spPr>
        <a:xfrm>
          <a:off x="4066762" y="12167152"/>
          <a:ext cx="231912" cy="2401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6</xdr:col>
      <xdr:colOff>480391</xdr:colOff>
      <xdr:row>45</xdr:row>
      <xdr:rowOff>33131</xdr:rowOff>
    </xdr:from>
    <xdr:to>
      <xdr:col>6</xdr:col>
      <xdr:colOff>753717</xdr:colOff>
      <xdr:row>46</xdr:row>
      <xdr:rowOff>33130</xdr:rowOff>
    </xdr:to>
    <xdr:sp macro="" textlink="">
      <xdr:nvSpPr>
        <xdr:cNvPr id="10" name="TextBox 9"/>
        <xdr:cNvSpPr txBox="1"/>
      </xdr:nvSpPr>
      <xdr:spPr>
        <a:xfrm>
          <a:off x="4058478" y="11372022"/>
          <a:ext cx="273326" cy="2484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0000"/>
              </a:solidFill>
            </a:rPr>
            <a:t>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152400</xdr:colOff>
      <xdr:row>22</xdr:row>
      <xdr:rowOff>23812</xdr:rowOff>
    </xdr:from>
    <xdr:ext cx="105355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466975" y="5634037"/>
              <a:ext cx="10535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𝑜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=1−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𝑠𝑖𝑛</m:t>
                    </m:r>
                    <m:r>
                      <a:rPr lang="el-GR" sz="1100" b="0" i="1">
                        <a:latin typeface="Cambria Math" panose="02040503050406030204" pitchFamily="18" charset="0"/>
                      </a:rPr>
                      <m:t>𝜑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466975" y="5634037"/>
              <a:ext cx="10535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𝐾_𝑜=1−𝑠𝑖𝑛</a:t>
              </a:r>
              <a:r>
                <a:rPr lang="el-GR" sz="1100" b="0" i="0">
                  <a:latin typeface="Cambria Math" panose="02040503050406030204" pitchFamily="18" charset="0"/>
                </a:rPr>
                <a:t>𝜑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257174</xdr:colOff>
      <xdr:row>56</xdr:row>
      <xdr:rowOff>0</xdr:rowOff>
    </xdr:from>
    <xdr:ext cx="5857875" cy="4692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57174" y="14030325"/>
              <a:ext cx="5857875" cy="4692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/>
                          </a:rPr>
                          <m:t>𝐴</m:t>
                        </m:r>
                      </m:e>
                      <m:sub>
                        <m:r>
                          <a:rPr lang="en-US" sz="1200" b="0" i="1">
                            <a:latin typeface="Cambria Math"/>
                          </a:rPr>
                          <m:t>𝑠</m:t>
                        </m:r>
                      </m:sub>
                    </m:sSub>
                    <m:r>
                      <a:rPr lang="en-US" sz="12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b="0" i="1">
                            <a:latin typeface="Cambria Math"/>
                          </a:rPr>
                          <m:t>𝑀</m:t>
                        </m:r>
                      </m:num>
                      <m:den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/>
                              </a:rPr>
                              <m:t>𝑠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l-GR" sz="1200" smtClean="0"/>
                          <m:t>ζ</m:t>
                        </m:r>
                        <m:r>
                          <m:rPr>
                            <m:nor/>
                          </m:rPr>
                          <a:rPr lang="el-GR" sz="1200" smtClean="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sSub>
                          <m:sSubPr>
                            <m:ctrlPr>
                              <a:rPr lang="el-GR" sz="1200" i="1" smtClean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200" b="0" i="1" smtClean="0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200" b="0" i="1" smtClean="0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  <m:t>𝑜</m:t>
                            </m:r>
                          </m:sub>
                        </m:sSub>
                      </m:den>
                    </m:f>
                    <m:r>
                      <a:rPr lang="en-US" sz="1200" b="0" i="1">
                        <a:latin typeface="Cambria Math"/>
                      </a:rPr>
                      <m:t>          </m:t>
                    </m:r>
                    <m:r>
                      <m:rPr>
                        <m:nor/>
                      </m:rPr>
                      <a:rPr lang="el-GR" sz="1200" smtClean="0"/>
                      <m:t>ζ</m:t>
                    </m:r>
                    <m:r>
                      <m:rPr>
                        <m:nor/>
                      </m:rPr>
                      <a:rPr lang="en-US" sz="1200" b="0" i="0" smtClean="0"/>
                      <m:t>=0,5</m:t>
                    </m:r>
                    <m:d>
                      <m:dPr>
                        <m:ctrlPr>
                          <a:rPr lang="en-US" sz="1200" b="0" i="1" smtClean="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0" i="1" smtClean="0">
                            <a:latin typeface="Cambria Math"/>
                          </a:rPr>
                          <m:t>1+</m:t>
                        </m:r>
                        <m:rad>
                          <m:radPr>
                            <m:degHide m:val="on"/>
                            <m:ctrlPr>
                              <a:rPr lang="en-US" sz="1200" b="0" i="1" smtClean="0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200" b="0" i="1" smtClean="0">
                                <a:latin typeface="Cambria Math"/>
                              </a:rPr>
                              <m:t>1−2</m:t>
                            </m:r>
                            <m:sSub>
                              <m:sSubPr>
                                <m:ctrlPr>
                                  <a:rPr lang="en-US" sz="1200" b="0" i="1" smtClean="0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 smtClean="0">
                                    <a:latin typeface="Cambria Math"/>
                                    <a:ea typeface="Cambria Math"/>
                                  </a:rPr>
                                  <m:t>𝛼</m:t>
                                </m:r>
                              </m:e>
                              <m:sub>
                                <m:r>
                                  <a:rPr lang="en-US" sz="1200" b="0" i="1" smtClean="0">
                                    <a:latin typeface="Cambria Math"/>
                                  </a:rPr>
                                  <m:t>𝑚</m:t>
                                </m:r>
                              </m:sub>
                            </m:sSub>
                          </m:e>
                        </m:rad>
                      </m:e>
                    </m:d>
                    <m:r>
                      <a:rPr lang="en-US" sz="1200" b="0" i="1" smtClean="0">
                        <a:latin typeface="Cambria Math"/>
                      </a:rPr>
                      <m:t>        </m:t>
                    </m:r>
                    <m:sSub>
                      <m:sSubPr>
                        <m:ctrlPr>
                          <a:rPr lang="en-US" sz="1200" b="0" i="1" smtClean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 smtClean="0">
                            <a:latin typeface="Cambria Math"/>
                            <a:ea typeface="Cambria Math"/>
                          </a:rPr>
                          <m:t>𝛼</m:t>
                        </m:r>
                      </m:e>
                      <m:sub>
                        <m:r>
                          <a:rPr lang="en-US" sz="1200" b="0" i="1" smtClean="0">
                            <a:latin typeface="Cambria Math"/>
                          </a:rPr>
                          <m:t>𝑚</m:t>
                        </m:r>
                      </m:sub>
                    </m:sSub>
                    <m:r>
                      <a:rPr lang="en-US" sz="1200" b="0" i="1" smtClean="0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200" b="0" i="1" smtClean="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b="0" i="1" smtClean="0">
                            <a:latin typeface="Cambria Math"/>
                          </a:rPr>
                          <m:t>𝑀</m:t>
                        </m:r>
                      </m:num>
                      <m:den>
                        <m:sSub>
                          <m:sSubPr>
                            <m:ctrlPr>
                              <a:rPr lang="en-US" sz="1200" b="0" i="1" smtClean="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 smtClean="0">
                                <a:latin typeface="Cambria Math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200" b="0" i="1" smtClean="0">
                                <a:latin typeface="Cambria Math"/>
                              </a:rPr>
                              <m:t>𝑏</m:t>
                            </m:r>
                          </m:sub>
                        </m:sSub>
                        <m:r>
                          <a:rPr lang="en-US" sz="1200" b="0" i="1" smtClean="0">
                            <a:latin typeface="Cambria Math"/>
                          </a:rPr>
                          <m:t>𝑏</m:t>
                        </m:r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𝑜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n-US" sz="1200" b="0" i="1" smtClean="0">
                        <a:latin typeface="Cambria Math"/>
                      </a:rPr>
                      <m:t>         </m:t>
                    </m:r>
                    <m:sSub>
                      <m:sSubPr>
                        <m:ctrlPr>
                          <a:rPr lang="en-US" sz="1200" b="0" i="1" smtClean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 smtClean="0">
                            <a:latin typeface="Cambria Math"/>
                          </a:rPr>
                          <m:t>h</m:t>
                        </m:r>
                      </m:e>
                      <m:sub>
                        <m:r>
                          <a:rPr lang="en-US" sz="1200" b="0" i="1" smtClean="0">
                            <a:latin typeface="Cambria Math"/>
                          </a:rPr>
                          <m:t>0</m:t>
                        </m:r>
                      </m:sub>
                    </m:sSub>
                    <m:r>
                      <a:rPr lang="en-US" sz="1200" b="0" i="1" smtClean="0">
                        <a:latin typeface="Cambria Math"/>
                      </a:rPr>
                      <m:t>=</m:t>
                    </m:r>
                    <m:r>
                      <a:rPr lang="en-US" sz="1200" b="0" i="1" smtClean="0">
                        <a:latin typeface="Cambria Math"/>
                      </a:rPr>
                      <m:t>h</m:t>
                    </m:r>
                    <m:r>
                      <a:rPr lang="en-US" sz="1200" b="0" i="1" smtClean="0">
                        <a:latin typeface="Cambria Math"/>
                      </a:rPr>
                      <m:t>−</m:t>
                    </m:r>
                    <m:r>
                      <a:rPr lang="en-US" sz="1200" b="0" i="1" smtClean="0">
                        <a:latin typeface="Cambria Math"/>
                      </a:rPr>
                      <m:t>𝑎</m:t>
                    </m:r>
                    <m:r>
                      <a:rPr lang="en-US" sz="1200" b="0" i="1" smtClean="0">
                        <a:latin typeface="Cambria Math" panose="02040503050406030204" pitchFamily="18" charset="0"/>
                      </a:rPr>
                      <m:t>    </m:t>
                    </m:r>
                    <m:r>
                      <a:rPr lang="en-US" sz="1200" b="0" i="1" smtClean="0">
                        <a:latin typeface="Cambria Math" panose="02040503050406030204" pitchFamily="18" charset="0"/>
                      </a:rPr>
                      <m:t>h</m:t>
                    </m:r>
                    <m:r>
                      <a:rPr lang="en-US" sz="1200" b="0" i="1" smtClean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200" b="0" i="1" smtClean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 smtClean="0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200" b="0" i="1" smtClean="0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</m:oMath>
                </m:oMathPara>
              </a14:m>
              <a:endParaRPr lang="el-GR" sz="1200" smtClean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57174" y="14030325"/>
              <a:ext cx="5857875" cy="4692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b="0" i="0">
                  <a:latin typeface="Cambria Math"/>
                </a:rPr>
                <a:t>𝐴</a:t>
              </a:r>
              <a:r>
                <a:rPr lang="en-US" sz="1200" b="0" i="0">
                  <a:latin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/>
                </a:rPr>
                <a:t>𝑠=𝑀</a:t>
              </a:r>
              <a:r>
                <a:rPr lang="en-US" sz="1200" b="0" i="0">
                  <a:latin typeface="Cambria Math" panose="02040503050406030204" pitchFamily="18" charset="0"/>
                </a:rPr>
                <a:t>/(</a:t>
              </a:r>
              <a:r>
                <a:rPr lang="en-US" sz="1200" b="0" i="0">
                  <a:latin typeface="Cambria Math"/>
                </a:rPr>
                <a:t>𝑅</a:t>
              </a:r>
              <a:r>
                <a:rPr lang="en-US" sz="1200" b="0" i="0">
                  <a:latin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/>
                </a:rPr>
                <a:t>𝑠</a:t>
              </a:r>
              <a:r>
                <a:rPr lang="el-GR" sz="1200" b="0" i="0" smtClean="0">
                  <a:latin typeface="Cambria Math"/>
                </a:rPr>
                <a:t> "</a:t>
              </a:r>
              <a:r>
                <a:rPr lang="el-GR" sz="1200" i="0" smtClean="0"/>
                <a:t>ζ</a:t>
              </a:r>
              <a:r>
                <a:rPr lang="el-GR" sz="1200" i="0" smtClean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l-GR" sz="1200" i="0" smtClean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200" b="0" i="0" smtClean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ℎ</a:t>
              </a:r>
              <a:r>
                <a:rPr lang="el-GR" sz="1200" b="0" i="0" smtClean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200" b="0" i="0" smtClean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𝑜</a:t>
              </a:r>
              <a:r>
                <a:rPr lang="en-US" sz="1200" b="0" i="0" smtClean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2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n-US" sz="1200" b="0" i="0">
                  <a:latin typeface="Cambria Math"/>
                </a:rPr>
                <a:t>          </a:t>
              </a:r>
              <a:r>
                <a:rPr lang="el-GR" sz="1200" b="0" i="0" smtClean="0">
                  <a:latin typeface="Cambria Math"/>
                </a:rPr>
                <a:t>"</a:t>
              </a:r>
              <a:r>
                <a:rPr lang="el-GR" sz="1200" i="0" smtClean="0">
                  <a:latin typeface="Cambria Math" panose="02040503050406030204" pitchFamily="18" charset="0"/>
                </a:rPr>
                <a:t>ζ</a:t>
              </a:r>
              <a:r>
                <a:rPr lang="en-US" sz="1200" b="0" i="0" smtClean="0">
                  <a:latin typeface="Cambria Math" panose="02040503050406030204" pitchFamily="18" charset="0"/>
                </a:rPr>
                <a:t>=0,5" (</a:t>
              </a:r>
              <a:r>
                <a:rPr lang="en-US" sz="1200" b="0" i="0" smtClean="0">
                  <a:latin typeface="Cambria Math"/>
                </a:rPr>
                <a:t>1+</a:t>
              </a:r>
              <a:r>
                <a:rPr lang="en-US" sz="1200" b="0" i="0" smtClean="0">
                  <a:latin typeface="Cambria Math" panose="02040503050406030204" pitchFamily="18" charset="0"/>
                </a:rPr>
                <a:t>√(</a:t>
              </a:r>
              <a:r>
                <a:rPr lang="en-US" sz="1200" b="0" i="0" smtClean="0">
                  <a:latin typeface="Cambria Math"/>
                </a:rPr>
                <a:t>1−2</a:t>
              </a:r>
              <a:r>
                <a:rPr lang="en-US" sz="1200" b="0" i="0" smtClean="0">
                  <a:latin typeface="Cambria Math"/>
                  <a:ea typeface="Cambria Math"/>
                </a:rPr>
                <a:t>𝛼</a:t>
              </a:r>
              <a:r>
                <a:rPr lang="en-US" sz="1200" b="0" i="0" smtClean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n-US" sz="1200" b="0" i="0" smtClean="0">
                  <a:latin typeface="Cambria Math"/>
                </a:rPr>
                <a:t>𝑚</a:t>
              </a:r>
              <a:r>
                <a:rPr lang="en-US" sz="1200" b="0" i="0" smtClean="0">
                  <a:latin typeface="Cambria Math" panose="02040503050406030204" pitchFamily="18" charset="0"/>
                </a:rPr>
                <a:t> ))</a:t>
              </a:r>
              <a:r>
                <a:rPr lang="en-US" sz="1200" b="0" i="0" smtClean="0">
                  <a:latin typeface="Cambria Math"/>
                </a:rPr>
                <a:t>         </a:t>
              </a:r>
              <a:r>
                <a:rPr lang="en-US" sz="1200" b="0" i="0" smtClean="0">
                  <a:latin typeface="Cambria Math"/>
                  <a:ea typeface="Cambria Math"/>
                </a:rPr>
                <a:t>𝛼</a:t>
              </a:r>
              <a:r>
                <a:rPr lang="en-US" sz="1200" b="0" i="0" smtClean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n-US" sz="1200" b="0" i="0" smtClean="0">
                  <a:latin typeface="Cambria Math"/>
                </a:rPr>
                <a:t>𝑚=𝑀</a:t>
              </a:r>
              <a:r>
                <a:rPr lang="en-US" sz="1200" b="0" i="0" smtClean="0">
                  <a:latin typeface="Cambria Math" panose="02040503050406030204" pitchFamily="18" charset="0"/>
                </a:rPr>
                <a:t>/(</a:t>
              </a:r>
              <a:r>
                <a:rPr lang="en-US" sz="1200" b="0" i="0" smtClean="0">
                  <a:latin typeface="Cambria Math"/>
                </a:rPr>
                <a:t>𝑅</a:t>
              </a:r>
              <a:r>
                <a:rPr lang="en-US" sz="1200" b="0" i="0" smtClean="0">
                  <a:latin typeface="Cambria Math" panose="02040503050406030204" pitchFamily="18" charset="0"/>
                </a:rPr>
                <a:t>_</a:t>
              </a:r>
              <a:r>
                <a:rPr lang="en-US" sz="1200" b="0" i="0" smtClean="0">
                  <a:latin typeface="Cambria Math"/>
                </a:rPr>
                <a:t>𝑏 𝑏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𝑜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</a:t>
              </a:r>
              <a:r>
                <a:rPr lang="en-US" sz="1200" b="0" i="0" smtClean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200" b="0" i="0" smtClean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r>
                <a:rPr lang="en-US" sz="1200" b="0" i="0" smtClean="0">
                  <a:latin typeface="Cambria Math"/>
                </a:rPr>
                <a:t>         ℎ</a:t>
              </a:r>
              <a:r>
                <a:rPr lang="en-US" sz="1200" b="0" i="0" smtClean="0">
                  <a:latin typeface="Cambria Math" panose="02040503050406030204" pitchFamily="18" charset="0"/>
                </a:rPr>
                <a:t>_</a:t>
              </a:r>
              <a:r>
                <a:rPr lang="en-US" sz="1200" b="0" i="0" smtClean="0">
                  <a:latin typeface="Cambria Math"/>
                </a:rPr>
                <a:t>0=ℎ−𝑎</a:t>
              </a:r>
              <a:r>
                <a:rPr lang="en-US" sz="1200" b="0" i="0" smtClean="0">
                  <a:latin typeface="Cambria Math" panose="02040503050406030204" pitchFamily="18" charset="0"/>
                </a:rPr>
                <a:t>    ℎ=𝑡_𝑤</a:t>
              </a:r>
              <a:endParaRPr lang="el-GR" sz="1200" smtClean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 editAs="oneCell">
    <xdr:from>
      <xdr:col>0</xdr:col>
      <xdr:colOff>142876</xdr:colOff>
      <xdr:row>6</xdr:row>
      <xdr:rowOff>28575</xdr:rowOff>
    </xdr:from>
    <xdr:to>
      <xdr:col>2</xdr:col>
      <xdr:colOff>476251</xdr:colOff>
      <xdr:row>15</xdr:row>
      <xdr:rowOff>183617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6" y="1676400"/>
          <a:ext cx="1276350" cy="2383892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</xdr:colOff>
      <xdr:row>23</xdr:row>
      <xdr:rowOff>114300</xdr:rowOff>
    </xdr:from>
    <xdr:to>
      <xdr:col>5</xdr:col>
      <xdr:colOff>122148</xdr:colOff>
      <xdr:row>34</xdr:row>
      <xdr:rowOff>94733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95450" y="5972175"/>
          <a:ext cx="1427073" cy="2704583"/>
        </a:xfrm>
        <a:prstGeom prst="rect">
          <a:avLst/>
        </a:prstGeom>
      </xdr:spPr>
    </xdr:pic>
    <xdr:clientData/>
  </xdr:twoCellAnchor>
  <xdr:twoCellAnchor editAs="oneCell">
    <xdr:from>
      <xdr:col>5</xdr:col>
      <xdr:colOff>238125</xdr:colOff>
      <xdr:row>37</xdr:row>
      <xdr:rowOff>57150</xdr:rowOff>
    </xdr:from>
    <xdr:to>
      <xdr:col>7</xdr:col>
      <xdr:colOff>209379</xdr:colOff>
      <xdr:row>51</xdr:row>
      <xdr:rowOff>28145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0" y="9382125"/>
          <a:ext cx="1371429" cy="34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371475</xdr:colOff>
      <xdr:row>37</xdr:row>
      <xdr:rowOff>95250</xdr:rowOff>
    </xdr:from>
    <xdr:to>
      <xdr:col>3</xdr:col>
      <xdr:colOff>476065</xdr:colOff>
      <xdr:row>50</xdr:row>
      <xdr:rowOff>247229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8650" y="9420225"/>
          <a:ext cx="1476190" cy="33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171450</xdr:colOff>
      <xdr:row>6</xdr:row>
      <xdr:rowOff>28575</xdr:rowOff>
    </xdr:from>
    <xdr:ext cx="65" cy="172227"/>
    <xdr:sp macro="" textlink="">
      <xdr:nvSpPr>
        <xdr:cNvPr id="2" name="TextBox 1"/>
        <xdr:cNvSpPr txBox="1"/>
      </xdr:nvSpPr>
      <xdr:spPr>
        <a:xfrm>
          <a:off x="5505450" y="1676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152400</xdr:colOff>
      <xdr:row>20</xdr:row>
      <xdr:rowOff>23812</xdr:rowOff>
    </xdr:from>
    <xdr:ext cx="105355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466975" y="5138737"/>
              <a:ext cx="10535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𝑜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=1−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𝑠𝑖𝑛</m:t>
                    </m:r>
                    <m:r>
                      <a:rPr lang="el-GR" sz="1100" b="0" i="1">
                        <a:latin typeface="Cambria Math" panose="02040503050406030204" pitchFamily="18" charset="0"/>
                      </a:rPr>
                      <m:t>𝜑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466975" y="5138737"/>
              <a:ext cx="10535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𝐾_𝑜=1−𝑠𝑖𝑛</a:t>
              </a:r>
              <a:r>
                <a:rPr lang="el-GR" sz="1100" b="0" i="0">
                  <a:latin typeface="Cambria Math" panose="02040503050406030204" pitchFamily="18" charset="0"/>
                </a:rPr>
                <a:t>𝜑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257174</xdr:colOff>
      <xdr:row>54</xdr:row>
      <xdr:rowOff>0</xdr:rowOff>
    </xdr:from>
    <xdr:ext cx="5857875" cy="4692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57174" y="13535025"/>
              <a:ext cx="5857875" cy="4692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/>
                          </a:rPr>
                          <m:t>𝐴</m:t>
                        </m:r>
                      </m:e>
                      <m:sub>
                        <m:r>
                          <a:rPr lang="en-US" sz="1200" b="0" i="1">
                            <a:latin typeface="Cambria Math"/>
                          </a:rPr>
                          <m:t>𝑠</m:t>
                        </m:r>
                      </m:sub>
                    </m:sSub>
                    <m:r>
                      <a:rPr lang="en-US" sz="12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b="0" i="1">
                            <a:latin typeface="Cambria Math"/>
                          </a:rPr>
                          <m:t>𝑀</m:t>
                        </m:r>
                      </m:num>
                      <m:den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/>
                              </a:rPr>
                              <m:t>𝑠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l-GR" sz="1200" smtClean="0"/>
                          <m:t>ζ</m:t>
                        </m:r>
                        <m:r>
                          <m:rPr>
                            <m:nor/>
                          </m:rPr>
                          <a:rPr lang="el-GR" sz="1200" smtClean="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sSub>
                          <m:sSubPr>
                            <m:ctrlPr>
                              <a:rPr lang="el-GR" sz="1200" i="1" smtClean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200" b="0" i="1" smtClean="0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200" b="0" i="1" smtClean="0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  <m:t>𝑜</m:t>
                            </m:r>
                          </m:sub>
                        </m:sSub>
                      </m:den>
                    </m:f>
                    <m:r>
                      <a:rPr lang="en-US" sz="1200" b="0" i="1">
                        <a:latin typeface="Cambria Math"/>
                      </a:rPr>
                      <m:t>          </m:t>
                    </m:r>
                    <m:r>
                      <m:rPr>
                        <m:nor/>
                      </m:rPr>
                      <a:rPr lang="el-GR" sz="1200" smtClean="0"/>
                      <m:t>ζ</m:t>
                    </m:r>
                    <m:r>
                      <m:rPr>
                        <m:nor/>
                      </m:rPr>
                      <a:rPr lang="en-US" sz="1200" b="0" i="0" smtClean="0"/>
                      <m:t>=0,5</m:t>
                    </m:r>
                    <m:d>
                      <m:dPr>
                        <m:ctrlPr>
                          <a:rPr lang="en-US" sz="1200" b="0" i="1" smtClean="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0" i="1" smtClean="0">
                            <a:latin typeface="Cambria Math"/>
                          </a:rPr>
                          <m:t>1+</m:t>
                        </m:r>
                        <m:rad>
                          <m:radPr>
                            <m:degHide m:val="on"/>
                            <m:ctrlPr>
                              <a:rPr lang="en-US" sz="1200" b="0" i="1" smtClean="0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200" b="0" i="1" smtClean="0">
                                <a:latin typeface="Cambria Math"/>
                              </a:rPr>
                              <m:t>1−2</m:t>
                            </m:r>
                            <m:sSub>
                              <m:sSubPr>
                                <m:ctrlPr>
                                  <a:rPr lang="en-US" sz="1200" b="0" i="1" smtClean="0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 smtClean="0">
                                    <a:latin typeface="Cambria Math"/>
                                    <a:ea typeface="Cambria Math"/>
                                  </a:rPr>
                                  <m:t>𝛼</m:t>
                                </m:r>
                              </m:e>
                              <m:sub>
                                <m:r>
                                  <a:rPr lang="en-US" sz="1200" b="0" i="1" smtClean="0">
                                    <a:latin typeface="Cambria Math"/>
                                  </a:rPr>
                                  <m:t>𝑚</m:t>
                                </m:r>
                              </m:sub>
                            </m:sSub>
                          </m:e>
                        </m:rad>
                      </m:e>
                    </m:d>
                    <m:r>
                      <a:rPr lang="en-US" sz="1200" b="0" i="1" smtClean="0">
                        <a:latin typeface="Cambria Math"/>
                      </a:rPr>
                      <m:t>        </m:t>
                    </m:r>
                    <m:sSub>
                      <m:sSubPr>
                        <m:ctrlPr>
                          <a:rPr lang="en-US" sz="1200" b="0" i="1" smtClean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 smtClean="0">
                            <a:latin typeface="Cambria Math"/>
                            <a:ea typeface="Cambria Math"/>
                          </a:rPr>
                          <m:t>𝛼</m:t>
                        </m:r>
                      </m:e>
                      <m:sub>
                        <m:r>
                          <a:rPr lang="en-US" sz="1200" b="0" i="1" smtClean="0">
                            <a:latin typeface="Cambria Math"/>
                          </a:rPr>
                          <m:t>𝑚</m:t>
                        </m:r>
                      </m:sub>
                    </m:sSub>
                    <m:r>
                      <a:rPr lang="en-US" sz="1200" b="0" i="1" smtClean="0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200" b="0" i="1" smtClean="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b="0" i="1" smtClean="0">
                            <a:latin typeface="Cambria Math"/>
                          </a:rPr>
                          <m:t>𝑀</m:t>
                        </m:r>
                      </m:num>
                      <m:den>
                        <m:sSub>
                          <m:sSubPr>
                            <m:ctrlPr>
                              <a:rPr lang="en-US" sz="1200" b="0" i="1" smtClean="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 smtClean="0">
                                <a:latin typeface="Cambria Math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200" b="0" i="1" smtClean="0">
                                <a:latin typeface="Cambria Math"/>
                              </a:rPr>
                              <m:t>𝑏</m:t>
                            </m:r>
                          </m:sub>
                        </m:sSub>
                        <m:r>
                          <a:rPr lang="en-US" sz="1200" b="0" i="1" smtClean="0">
                            <a:latin typeface="Cambria Math"/>
                          </a:rPr>
                          <m:t>𝑏</m:t>
                        </m:r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𝑜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n-US" sz="1200" b="0" i="1" smtClean="0">
                        <a:latin typeface="Cambria Math"/>
                      </a:rPr>
                      <m:t>         </m:t>
                    </m:r>
                    <m:sSub>
                      <m:sSubPr>
                        <m:ctrlPr>
                          <a:rPr lang="en-US" sz="1200" b="0" i="1" smtClean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 smtClean="0">
                            <a:latin typeface="Cambria Math"/>
                          </a:rPr>
                          <m:t>h</m:t>
                        </m:r>
                      </m:e>
                      <m:sub>
                        <m:r>
                          <a:rPr lang="en-US" sz="1200" b="0" i="1" smtClean="0">
                            <a:latin typeface="Cambria Math"/>
                          </a:rPr>
                          <m:t>0</m:t>
                        </m:r>
                      </m:sub>
                    </m:sSub>
                    <m:r>
                      <a:rPr lang="en-US" sz="1200" b="0" i="1" smtClean="0">
                        <a:latin typeface="Cambria Math"/>
                      </a:rPr>
                      <m:t>=</m:t>
                    </m:r>
                    <m:r>
                      <a:rPr lang="en-US" sz="1200" b="0" i="1" smtClean="0">
                        <a:latin typeface="Cambria Math"/>
                      </a:rPr>
                      <m:t>h</m:t>
                    </m:r>
                    <m:r>
                      <a:rPr lang="en-US" sz="1200" b="0" i="1" smtClean="0">
                        <a:latin typeface="Cambria Math"/>
                      </a:rPr>
                      <m:t>−</m:t>
                    </m:r>
                    <m:r>
                      <a:rPr lang="en-US" sz="1200" b="0" i="1" smtClean="0">
                        <a:latin typeface="Cambria Math"/>
                      </a:rPr>
                      <m:t>𝑎</m:t>
                    </m:r>
                    <m:r>
                      <a:rPr lang="en-US" sz="1200" b="0" i="1" smtClean="0">
                        <a:latin typeface="Cambria Math" panose="02040503050406030204" pitchFamily="18" charset="0"/>
                      </a:rPr>
                      <m:t>    </m:t>
                    </m:r>
                    <m:r>
                      <a:rPr lang="en-US" sz="1200" b="0" i="1" smtClean="0">
                        <a:latin typeface="Cambria Math" panose="02040503050406030204" pitchFamily="18" charset="0"/>
                      </a:rPr>
                      <m:t>h</m:t>
                    </m:r>
                    <m:r>
                      <a:rPr lang="en-US" sz="1200" b="0" i="1" smtClean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200" b="0" i="1" smtClean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 smtClean="0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200" b="0" i="1" smtClean="0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</m:oMath>
                </m:oMathPara>
              </a14:m>
              <a:endParaRPr lang="el-GR" sz="1200" smtClean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57174" y="13535025"/>
              <a:ext cx="5857875" cy="4692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b="0" i="0">
                  <a:latin typeface="Cambria Math"/>
                </a:rPr>
                <a:t>𝐴</a:t>
              </a:r>
              <a:r>
                <a:rPr lang="en-US" sz="1200" b="0" i="0">
                  <a:latin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/>
                </a:rPr>
                <a:t>𝑠=𝑀</a:t>
              </a:r>
              <a:r>
                <a:rPr lang="en-US" sz="1200" b="0" i="0">
                  <a:latin typeface="Cambria Math" panose="02040503050406030204" pitchFamily="18" charset="0"/>
                </a:rPr>
                <a:t>/(</a:t>
              </a:r>
              <a:r>
                <a:rPr lang="en-US" sz="1200" b="0" i="0">
                  <a:latin typeface="Cambria Math"/>
                </a:rPr>
                <a:t>𝑅</a:t>
              </a:r>
              <a:r>
                <a:rPr lang="en-US" sz="1200" b="0" i="0">
                  <a:latin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/>
                </a:rPr>
                <a:t>𝑠</a:t>
              </a:r>
              <a:r>
                <a:rPr lang="el-GR" sz="1200" b="0" i="0" smtClean="0">
                  <a:latin typeface="Cambria Math"/>
                </a:rPr>
                <a:t> "</a:t>
              </a:r>
              <a:r>
                <a:rPr lang="el-GR" sz="1200" i="0" smtClean="0"/>
                <a:t>ζ</a:t>
              </a:r>
              <a:r>
                <a:rPr lang="el-GR" sz="1200" i="0" smtClean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l-GR" sz="1200" i="0" smtClean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200" b="0" i="0" smtClean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ℎ</a:t>
              </a:r>
              <a:r>
                <a:rPr lang="el-GR" sz="1200" b="0" i="0" smtClean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200" b="0" i="0" smtClean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𝑜</a:t>
              </a:r>
              <a:r>
                <a:rPr lang="en-US" sz="1200" b="0" i="0" smtClean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2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n-US" sz="1200" b="0" i="0">
                  <a:latin typeface="Cambria Math"/>
                </a:rPr>
                <a:t>          </a:t>
              </a:r>
              <a:r>
                <a:rPr lang="el-GR" sz="1200" b="0" i="0" smtClean="0">
                  <a:latin typeface="Cambria Math"/>
                </a:rPr>
                <a:t>"</a:t>
              </a:r>
              <a:r>
                <a:rPr lang="el-GR" sz="1200" i="0" smtClean="0">
                  <a:latin typeface="Cambria Math" panose="02040503050406030204" pitchFamily="18" charset="0"/>
                </a:rPr>
                <a:t>ζ</a:t>
              </a:r>
              <a:r>
                <a:rPr lang="en-US" sz="1200" b="0" i="0" smtClean="0">
                  <a:latin typeface="Cambria Math" panose="02040503050406030204" pitchFamily="18" charset="0"/>
                </a:rPr>
                <a:t>=0,5" (</a:t>
              </a:r>
              <a:r>
                <a:rPr lang="en-US" sz="1200" b="0" i="0" smtClean="0">
                  <a:latin typeface="Cambria Math"/>
                </a:rPr>
                <a:t>1+</a:t>
              </a:r>
              <a:r>
                <a:rPr lang="en-US" sz="1200" b="0" i="0" smtClean="0">
                  <a:latin typeface="Cambria Math" panose="02040503050406030204" pitchFamily="18" charset="0"/>
                </a:rPr>
                <a:t>√(</a:t>
              </a:r>
              <a:r>
                <a:rPr lang="en-US" sz="1200" b="0" i="0" smtClean="0">
                  <a:latin typeface="Cambria Math"/>
                </a:rPr>
                <a:t>1−2</a:t>
              </a:r>
              <a:r>
                <a:rPr lang="en-US" sz="1200" b="0" i="0" smtClean="0">
                  <a:latin typeface="Cambria Math"/>
                  <a:ea typeface="Cambria Math"/>
                </a:rPr>
                <a:t>𝛼</a:t>
              </a:r>
              <a:r>
                <a:rPr lang="en-US" sz="1200" b="0" i="0" smtClean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n-US" sz="1200" b="0" i="0" smtClean="0">
                  <a:latin typeface="Cambria Math"/>
                </a:rPr>
                <a:t>𝑚</a:t>
              </a:r>
              <a:r>
                <a:rPr lang="en-US" sz="1200" b="0" i="0" smtClean="0">
                  <a:latin typeface="Cambria Math" panose="02040503050406030204" pitchFamily="18" charset="0"/>
                </a:rPr>
                <a:t> ))</a:t>
              </a:r>
              <a:r>
                <a:rPr lang="en-US" sz="1200" b="0" i="0" smtClean="0">
                  <a:latin typeface="Cambria Math"/>
                </a:rPr>
                <a:t>         </a:t>
              </a:r>
              <a:r>
                <a:rPr lang="en-US" sz="1200" b="0" i="0" smtClean="0">
                  <a:latin typeface="Cambria Math"/>
                  <a:ea typeface="Cambria Math"/>
                </a:rPr>
                <a:t>𝛼</a:t>
              </a:r>
              <a:r>
                <a:rPr lang="en-US" sz="1200" b="0" i="0" smtClean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n-US" sz="1200" b="0" i="0" smtClean="0">
                  <a:latin typeface="Cambria Math"/>
                </a:rPr>
                <a:t>𝑚=𝑀</a:t>
              </a:r>
              <a:r>
                <a:rPr lang="en-US" sz="1200" b="0" i="0" smtClean="0">
                  <a:latin typeface="Cambria Math" panose="02040503050406030204" pitchFamily="18" charset="0"/>
                </a:rPr>
                <a:t>/(</a:t>
              </a:r>
              <a:r>
                <a:rPr lang="en-US" sz="1200" b="0" i="0" smtClean="0">
                  <a:latin typeface="Cambria Math"/>
                </a:rPr>
                <a:t>𝑅</a:t>
              </a:r>
              <a:r>
                <a:rPr lang="en-US" sz="1200" b="0" i="0" smtClean="0">
                  <a:latin typeface="Cambria Math" panose="02040503050406030204" pitchFamily="18" charset="0"/>
                </a:rPr>
                <a:t>_</a:t>
              </a:r>
              <a:r>
                <a:rPr lang="en-US" sz="1200" b="0" i="0" smtClean="0">
                  <a:latin typeface="Cambria Math"/>
                </a:rPr>
                <a:t>𝑏 𝑏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𝑜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</a:t>
              </a:r>
              <a:r>
                <a:rPr lang="en-US" sz="1200" b="0" i="0" smtClean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200" b="0" i="0" smtClean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r>
                <a:rPr lang="en-US" sz="1200" b="0" i="0" smtClean="0">
                  <a:latin typeface="Cambria Math"/>
                </a:rPr>
                <a:t>         ℎ</a:t>
              </a:r>
              <a:r>
                <a:rPr lang="en-US" sz="1200" b="0" i="0" smtClean="0">
                  <a:latin typeface="Cambria Math" panose="02040503050406030204" pitchFamily="18" charset="0"/>
                </a:rPr>
                <a:t>_</a:t>
              </a:r>
              <a:r>
                <a:rPr lang="en-US" sz="1200" b="0" i="0" smtClean="0">
                  <a:latin typeface="Cambria Math"/>
                </a:rPr>
                <a:t>0=ℎ−𝑎</a:t>
              </a:r>
              <a:r>
                <a:rPr lang="en-US" sz="1200" b="0" i="0" smtClean="0">
                  <a:latin typeface="Cambria Math" panose="02040503050406030204" pitchFamily="18" charset="0"/>
                </a:rPr>
                <a:t>    ℎ=𝑡_𝑤</a:t>
              </a:r>
              <a:endParaRPr lang="el-GR" sz="1200" smtClean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 editAs="oneCell">
    <xdr:from>
      <xdr:col>0</xdr:col>
      <xdr:colOff>142876</xdr:colOff>
      <xdr:row>6</xdr:row>
      <xdr:rowOff>28575</xdr:rowOff>
    </xdr:from>
    <xdr:to>
      <xdr:col>2</xdr:col>
      <xdr:colOff>476251</xdr:colOff>
      <xdr:row>15</xdr:row>
      <xdr:rowOff>183617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6" y="1676400"/>
          <a:ext cx="1276350" cy="2383892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266700</xdr:colOff>
      <xdr:row>21</xdr:row>
      <xdr:rowOff>114300</xdr:rowOff>
    </xdr:from>
    <xdr:to>
      <xdr:col>5</xdr:col>
      <xdr:colOff>320437</xdr:colOff>
      <xdr:row>32</xdr:row>
      <xdr:rowOff>171450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95475" y="5476875"/>
          <a:ext cx="1425337" cy="278130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37</xdr:row>
      <xdr:rowOff>238125</xdr:rowOff>
    </xdr:from>
    <xdr:to>
      <xdr:col>3</xdr:col>
      <xdr:colOff>552252</xdr:colOff>
      <xdr:row>48</xdr:row>
      <xdr:rowOff>209213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0075" y="9563100"/>
          <a:ext cx="1580952" cy="2695238"/>
        </a:xfrm>
        <a:prstGeom prst="rect">
          <a:avLst/>
        </a:prstGeom>
      </xdr:spPr>
    </xdr:pic>
    <xdr:clientData/>
  </xdr:twoCellAnchor>
  <xdr:twoCellAnchor editAs="oneCell">
    <xdr:from>
      <xdr:col>5</xdr:col>
      <xdr:colOff>209550</xdr:colOff>
      <xdr:row>37</xdr:row>
      <xdr:rowOff>180975</xdr:rowOff>
    </xdr:from>
    <xdr:to>
      <xdr:col>7</xdr:col>
      <xdr:colOff>171280</xdr:colOff>
      <xdr:row>48</xdr:row>
      <xdr:rowOff>209206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09925" y="9505950"/>
          <a:ext cx="1361905" cy="27523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171450</xdr:colOff>
      <xdr:row>6</xdr:row>
      <xdr:rowOff>28575</xdr:rowOff>
    </xdr:from>
    <xdr:ext cx="65" cy="172227"/>
    <xdr:sp macro="" textlink="">
      <xdr:nvSpPr>
        <xdr:cNvPr id="2" name="TextBox 1"/>
        <xdr:cNvSpPr txBox="1"/>
      </xdr:nvSpPr>
      <xdr:spPr>
        <a:xfrm>
          <a:off x="5505450" y="1676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152400</xdr:colOff>
      <xdr:row>20</xdr:row>
      <xdr:rowOff>23812</xdr:rowOff>
    </xdr:from>
    <xdr:ext cx="105355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466975" y="5138737"/>
              <a:ext cx="10535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𝑜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=1−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𝑠𝑖𝑛</m:t>
                    </m:r>
                    <m:r>
                      <a:rPr lang="el-GR" sz="1100" b="0" i="1">
                        <a:latin typeface="Cambria Math" panose="02040503050406030204" pitchFamily="18" charset="0"/>
                      </a:rPr>
                      <m:t>𝜑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466975" y="5138737"/>
              <a:ext cx="10535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𝐾_𝑜=1−𝑠𝑖𝑛</a:t>
              </a:r>
              <a:r>
                <a:rPr lang="el-GR" sz="1100" b="0" i="0">
                  <a:latin typeface="Cambria Math" panose="02040503050406030204" pitchFamily="18" charset="0"/>
                </a:rPr>
                <a:t>𝜑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257174</xdr:colOff>
      <xdr:row>54</xdr:row>
      <xdr:rowOff>0</xdr:rowOff>
    </xdr:from>
    <xdr:ext cx="5857875" cy="4692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57174" y="13535025"/>
              <a:ext cx="5857875" cy="4692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/>
                          </a:rPr>
                          <m:t>𝐴</m:t>
                        </m:r>
                      </m:e>
                      <m:sub>
                        <m:r>
                          <a:rPr lang="en-US" sz="1200" b="0" i="1">
                            <a:latin typeface="Cambria Math"/>
                          </a:rPr>
                          <m:t>𝑠</m:t>
                        </m:r>
                      </m:sub>
                    </m:sSub>
                    <m:r>
                      <a:rPr lang="en-US" sz="12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b="0" i="1">
                            <a:latin typeface="Cambria Math"/>
                          </a:rPr>
                          <m:t>𝑀</m:t>
                        </m:r>
                      </m:num>
                      <m:den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/>
                              </a:rPr>
                              <m:t>𝑠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l-GR" sz="1200" smtClean="0"/>
                          <m:t>ζ</m:t>
                        </m:r>
                        <m:r>
                          <m:rPr>
                            <m:nor/>
                          </m:rPr>
                          <a:rPr lang="el-GR" sz="1200" smtClean="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sSub>
                          <m:sSubPr>
                            <m:ctrlPr>
                              <a:rPr lang="el-GR" sz="1200" i="1" smtClean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200" b="0" i="1" smtClean="0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200" b="0" i="1" smtClean="0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  <m:t>𝑜</m:t>
                            </m:r>
                          </m:sub>
                        </m:sSub>
                      </m:den>
                    </m:f>
                    <m:r>
                      <a:rPr lang="en-US" sz="1200" b="0" i="1">
                        <a:latin typeface="Cambria Math"/>
                      </a:rPr>
                      <m:t>          </m:t>
                    </m:r>
                    <m:r>
                      <m:rPr>
                        <m:nor/>
                      </m:rPr>
                      <a:rPr lang="el-GR" sz="1200" smtClean="0"/>
                      <m:t>ζ</m:t>
                    </m:r>
                    <m:r>
                      <m:rPr>
                        <m:nor/>
                      </m:rPr>
                      <a:rPr lang="en-US" sz="1200" b="0" i="0" smtClean="0"/>
                      <m:t>=0,5</m:t>
                    </m:r>
                    <m:d>
                      <m:dPr>
                        <m:ctrlPr>
                          <a:rPr lang="en-US" sz="1200" b="0" i="1" smtClean="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0" i="1" smtClean="0">
                            <a:latin typeface="Cambria Math"/>
                          </a:rPr>
                          <m:t>1+</m:t>
                        </m:r>
                        <m:rad>
                          <m:radPr>
                            <m:degHide m:val="on"/>
                            <m:ctrlPr>
                              <a:rPr lang="en-US" sz="1200" b="0" i="1" smtClean="0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200" b="0" i="1" smtClean="0">
                                <a:latin typeface="Cambria Math"/>
                              </a:rPr>
                              <m:t>1−2</m:t>
                            </m:r>
                            <m:sSub>
                              <m:sSubPr>
                                <m:ctrlPr>
                                  <a:rPr lang="en-US" sz="1200" b="0" i="1" smtClean="0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 smtClean="0">
                                    <a:latin typeface="Cambria Math"/>
                                    <a:ea typeface="Cambria Math"/>
                                  </a:rPr>
                                  <m:t>𝛼</m:t>
                                </m:r>
                              </m:e>
                              <m:sub>
                                <m:r>
                                  <a:rPr lang="en-US" sz="1200" b="0" i="1" smtClean="0">
                                    <a:latin typeface="Cambria Math"/>
                                  </a:rPr>
                                  <m:t>𝑚</m:t>
                                </m:r>
                              </m:sub>
                            </m:sSub>
                          </m:e>
                        </m:rad>
                      </m:e>
                    </m:d>
                    <m:r>
                      <a:rPr lang="en-US" sz="1200" b="0" i="1" smtClean="0">
                        <a:latin typeface="Cambria Math"/>
                      </a:rPr>
                      <m:t>        </m:t>
                    </m:r>
                    <m:sSub>
                      <m:sSubPr>
                        <m:ctrlPr>
                          <a:rPr lang="en-US" sz="1200" b="0" i="1" smtClean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 smtClean="0">
                            <a:latin typeface="Cambria Math"/>
                            <a:ea typeface="Cambria Math"/>
                          </a:rPr>
                          <m:t>𝛼</m:t>
                        </m:r>
                      </m:e>
                      <m:sub>
                        <m:r>
                          <a:rPr lang="en-US" sz="1200" b="0" i="1" smtClean="0">
                            <a:latin typeface="Cambria Math"/>
                          </a:rPr>
                          <m:t>𝑚</m:t>
                        </m:r>
                      </m:sub>
                    </m:sSub>
                    <m:r>
                      <a:rPr lang="en-US" sz="1200" b="0" i="1" smtClean="0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200" b="0" i="1" smtClean="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b="0" i="1" smtClean="0">
                            <a:latin typeface="Cambria Math"/>
                          </a:rPr>
                          <m:t>𝑀</m:t>
                        </m:r>
                      </m:num>
                      <m:den>
                        <m:sSub>
                          <m:sSubPr>
                            <m:ctrlPr>
                              <a:rPr lang="en-US" sz="1200" b="0" i="1" smtClean="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 smtClean="0">
                                <a:latin typeface="Cambria Math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200" b="0" i="1" smtClean="0">
                                <a:latin typeface="Cambria Math"/>
                              </a:rPr>
                              <m:t>𝑏</m:t>
                            </m:r>
                          </m:sub>
                        </m:sSub>
                        <m:r>
                          <a:rPr lang="en-US" sz="1200" b="0" i="1" smtClean="0">
                            <a:latin typeface="Cambria Math"/>
                          </a:rPr>
                          <m:t>𝑏</m:t>
                        </m:r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𝑜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n-US" sz="1200" b="0" i="1" smtClean="0">
                        <a:latin typeface="Cambria Math"/>
                      </a:rPr>
                      <m:t>         </m:t>
                    </m:r>
                    <m:sSub>
                      <m:sSubPr>
                        <m:ctrlPr>
                          <a:rPr lang="en-US" sz="1200" b="0" i="1" smtClean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 smtClean="0">
                            <a:latin typeface="Cambria Math"/>
                          </a:rPr>
                          <m:t>h</m:t>
                        </m:r>
                      </m:e>
                      <m:sub>
                        <m:r>
                          <a:rPr lang="en-US" sz="1200" b="0" i="1" smtClean="0">
                            <a:latin typeface="Cambria Math"/>
                          </a:rPr>
                          <m:t>0</m:t>
                        </m:r>
                      </m:sub>
                    </m:sSub>
                    <m:r>
                      <a:rPr lang="en-US" sz="1200" b="0" i="1" smtClean="0">
                        <a:latin typeface="Cambria Math"/>
                      </a:rPr>
                      <m:t>=</m:t>
                    </m:r>
                    <m:r>
                      <a:rPr lang="en-US" sz="1200" b="0" i="1" smtClean="0">
                        <a:latin typeface="Cambria Math"/>
                      </a:rPr>
                      <m:t>h</m:t>
                    </m:r>
                    <m:r>
                      <a:rPr lang="en-US" sz="1200" b="0" i="1" smtClean="0">
                        <a:latin typeface="Cambria Math"/>
                      </a:rPr>
                      <m:t>−</m:t>
                    </m:r>
                    <m:r>
                      <a:rPr lang="en-US" sz="1200" b="0" i="1" smtClean="0">
                        <a:latin typeface="Cambria Math"/>
                      </a:rPr>
                      <m:t>𝑎</m:t>
                    </m:r>
                    <m:r>
                      <a:rPr lang="en-US" sz="1200" b="0" i="1" smtClean="0">
                        <a:latin typeface="Cambria Math" panose="02040503050406030204" pitchFamily="18" charset="0"/>
                      </a:rPr>
                      <m:t>    </m:t>
                    </m:r>
                    <m:r>
                      <a:rPr lang="en-US" sz="1200" b="0" i="1" smtClean="0">
                        <a:latin typeface="Cambria Math" panose="02040503050406030204" pitchFamily="18" charset="0"/>
                      </a:rPr>
                      <m:t>h</m:t>
                    </m:r>
                    <m:r>
                      <a:rPr lang="en-US" sz="1200" b="0" i="1" smtClean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200" b="0" i="1" smtClean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 smtClean="0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200" b="0" i="1" smtClean="0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</m:oMath>
                </m:oMathPara>
              </a14:m>
              <a:endParaRPr lang="el-GR" sz="1200" smtClean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57174" y="13535025"/>
              <a:ext cx="5857875" cy="4692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b="0" i="0">
                  <a:latin typeface="Cambria Math"/>
                </a:rPr>
                <a:t>𝐴</a:t>
              </a:r>
              <a:r>
                <a:rPr lang="en-US" sz="1200" b="0" i="0">
                  <a:latin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/>
                </a:rPr>
                <a:t>𝑠=𝑀</a:t>
              </a:r>
              <a:r>
                <a:rPr lang="en-US" sz="1200" b="0" i="0">
                  <a:latin typeface="Cambria Math" panose="02040503050406030204" pitchFamily="18" charset="0"/>
                </a:rPr>
                <a:t>/(</a:t>
              </a:r>
              <a:r>
                <a:rPr lang="en-US" sz="1200" b="0" i="0">
                  <a:latin typeface="Cambria Math"/>
                </a:rPr>
                <a:t>𝑅</a:t>
              </a:r>
              <a:r>
                <a:rPr lang="en-US" sz="1200" b="0" i="0">
                  <a:latin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/>
                </a:rPr>
                <a:t>𝑠</a:t>
              </a:r>
              <a:r>
                <a:rPr lang="el-GR" sz="1200" b="0" i="0" smtClean="0">
                  <a:latin typeface="Cambria Math"/>
                </a:rPr>
                <a:t> "</a:t>
              </a:r>
              <a:r>
                <a:rPr lang="el-GR" sz="1200" i="0" smtClean="0"/>
                <a:t>ζ</a:t>
              </a:r>
              <a:r>
                <a:rPr lang="el-GR" sz="1200" i="0" smtClean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l-GR" sz="1200" i="0" smtClean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200" b="0" i="0" smtClean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ℎ</a:t>
              </a:r>
              <a:r>
                <a:rPr lang="el-GR" sz="1200" b="0" i="0" smtClean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200" b="0" i="0" smtClean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𝑜</a:t>
              </a:r>
              <a:r>
                <a:rPr lang="en-US" sz="1200" b="0" i="0" smtClean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2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n-US" sz="1200" b="0" i="0">
                  <a:latin typeface="Cambria Math"/>
                </a:rPr>
                <a:t>          </a:t>
              </a:r>
              <a:r>
                <a:rPr lang="el-GR" sz="1200" b="0" i="0" smtClean="0">
                  <a:latin typeface="Cambria Math"/>
                </a:rPr>
                <a:t>"</a:t>
              </a:r>
              <a:r>
                <a:rPr lang="el-GR" sz="1200" i="0" smtClean="0">
                  <a:latin typeface="Cambria Math" panose="02040503050406030204" pitchFamily="18" charset="0"/>
                </a:rPr>
                <a:t>ζ</a:t>
              </a:r>
              <a:r>
                <a:rPr lang="en-US" sz="1200" b="0" i="0" smtClean="0">
                  <a:latin typeface="Cambria Math" panose="02040503050406030204" pitchFamily="18" charset="0"/>
                </a:rPr>
                <a:t>=0,5" (</a:t>
              </a:r>
              <a:r>
                <a:rPr lang="en-US" sz="1200" b="0" i="0" smtClean="0">
                  <a:latin typeface="Cambria Math"/>
                </a:rPr>
                <a:t>1+</a:t>
              </a:r>
              <a:r>
                <a:rPr lang="en-US" sz="1200" b="0" i="0" smtClean="0">
                  <a:latin typeface="Cambria Math" panose="02040503050406030204" pitchFamily="18" charset="0"/>
                </a:rPr>
                <a:t>√(</a:t>
              </a:r>
              <a:r>
                <a:rPr lang="en-US" sz="1200" b="0" i="0" smtClean="0">
                  <a:latin typeface="Cambria Math"/>
                </a:rPr>
                <a:t>1−2</a:t>
              </a:r>
              <a:r>
                <a:rPr lang="en-US" sz="1200" b="0" i="0" smtClean="0">
                  <a:latin typeface="Cambria Math"/>
                  <a:ea typeface="Cambria Math"/>
                </a:rPr>
                <a:t>𝛼</a:t>
              </a:r>
              <a:r>
                <a:rPr lang="en-US" sz="1200" b="0" i="0" smtClean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n-US" sz="1200" b="0" i="0" smtClean="0">
                  <a:latin typeface="Cambria Math"/>
                </a:rPr>
                <a:t>𝑚</a:t>
              </a:r>
              <a:r>
                <a:rPr lang="en-US" sz="1200" b="0" i="0" smtClean="0">
                  <a:latin typeface="Cambria Math" panose="02040503050406030204" pitchFamily="18" charset="0"/>
                </a:rPr>
                <a:t> ))</a:t>
              </a:r>
              <a:r>
                <a:rPr lang="en-US" sz="1200" b="0" i="0" smtClean="0">
                  <a:latin typeface="Cambria Math"/>
                </a:rPr>
                <a:t>         </a:t>
              </a:r>
              <a:r>
                <a:rPr lang="en-US" sz="1200" b="0" i="0" smtClean="0">
                  <a:latin typeface="Cambria Math"/>
                  <a:ea typeface="Cambria Math"/>
                </a:rPr>
                <a:t>𝛼</a:t>
              </a:r>
              <a:r>
                <a:rPr lang="en-US" sz="1200" b="0" i="0" smtClean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n-US" sz="1200" b="0" i="0" smtClean="0">
                  <a:latin typeface="Cambria Math"/>
                </a:rPr>
                <a:t>𝑚=𝑀</a:t>
              </a:r>
              <a:r>
                <a:rPr lang="en-US" sz="1200" b="0" i="0" smtClean="0">
                  <a:latin typeface="Cambria Math" panose="02040503050406030204" pitchFamily="18" charset="0"/>
                </a:rPr>
                <a:t>/(</a:t>
              </a:r>
              <a:r>
                <a:rPr lang="en-US" sz="1200" b="0" i="0" smtClean="0">
                  <a:latin typeface="Cambria Math"/>
                </a:rPr>
                <a:t>𝑅</a:t>
              </a:r>
              <a:r>
                <a:rPr lang="en-US" sz="1200" b="0" i="0" smtClean="0">
                  <a:latin typeface="Cambria Math" panose="02040503050406030204" pitchFamily="18" charset="0"/>
                </a:rPr>
                <a:t>_</a:t>
              </a:r>
              <a:r>
                <a:rPr lang="en-US" sz="1200" b="0" i="0" smtClean="0">
                  <a:latin typeface="Cambria Math"/>
                </a:rPr>
                <a:t>𝑏 𝑏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𝑜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</a:t>
              </a:r>
              <a:r>
                <a:rPr lang="en-US" sz="1200" b="0" i="0" smtClean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200" b="0" i="0" smtClean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r>
                <a:rPr lang="en-US" sz="1200" b="0" i="0" smtClean="0">
                  <a:latin typeface="Cambria Math"/>
                </a:rPr>
                <a:t>         ℎ</a:t>
              </a:r>
              <a:r>
                <a:rPr lang="en-US" sz="1200" b="0" i="0" smtClean="0">
                  <a:latin typeface="Cambria Math" panose="02040503050406030204" pitchFamily="18" charset="0"/>
                </a:rPr>
                <a:t>_</a:t>
              </a:r>
              <a:r>
                <a:rPr lang="en-US" sz="1200" b="0" i="0" smtClean="0">
                  <a:latin typeface="Cambria Math"/>
                </a:rPr>
                <a:t>0=ℎ−𝑎</a:t>
              </a:r>
              <a:r>
                <a:rPr lang="en-US" sz="1200" b="0" i="0" smtClean="0">
                  <a:latin typeface="Cambria Math" panose="02040503050406030204" pitchFamily="18" charset="0"/>
                </a:rPr>
                <a:t>    ℎ=𝑡_𝑤</a:t>
              </a:r>
              <a:endParaRPr lang="el-GR" sz="1200" smtClean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 editAs="oneCell">
    <xdr:from>
      <xdr:col>0</xdr:col>
      <xdr:colOff>142876</xdr:colOff>
      <xdr:row>6</xdr:row>
      <xdr:rowOff>28575</xdr:rowOff>
    </xdr:from>
    <xdr:to>
      <xdr:col>2</xdr:col>
      <xdr:colOff>476251</xdr:colOff>
      <xdr:row>15</xdr:row>
      <xdr:rowOff>183617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6" y="1676400"/>
          <a:ext cx="1276350" cy="2383892"/>
        </a:xfrm>
        <a:prstGeom prst="rect">
          <a:avLst/>
        </a:prstGeom>
      </xdr:spPr>
    </xdr:pic>
    <xdr:clientData/>
  </xdr:twoCellAnchor>
  <xdr:twoCellAnchor editAs="oneCell">
    <xdr:from>
      <xdr:col>3</xdr:col>
      <xdr:colOff>76199</xdr:colOff>
      <xdr:row>21</xdr:row>
      <xdr:rowOff>148847</xdr:rowOff>
    </xdr:from>
    <xdr:to>
      <xdr:col>5</xdr:col>
      <xdr:colOff>180974</xdr:colOff>
      <xdr:row>32</xdr:row>
      <xdr:rowOff>237789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04974" y="5511422"/>
          <a:ext cx="1476375" cy="2813092"/>
        </a:xfrm>
        <a:prstGeom prst="rect">
          <a:avLst/>
        </a:prstGeom>
      </xdr:spPr>
    </xdr:pic>
    <xdr:clientData/>
  </xdr:twoCellAnchor>
  <xdr:twoCellAnchor editAs="oneCell">
    <xdr:from>
      <xdr:col>1</xdr:col>
      <xdr:colOff>428625</xdr:colOff>
      <xdr:row>37</xdr:row>
      <xdr:rowOff>238125</xdr:rowOff>
    </xdr:from>
    <xdr:to>
      <xdr:col>3</xdr:col>
      <xdr:colOff>514168</xdr:colOff>
      <xdr:row>48</xdr:row>
      <xdr:rowOff>190165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9563100"/>
          <a:ext cx="1457143" cy="2676190"/>
        </a:xfrm>
        <a:prstGeom prst="rect">
          <a:avLst/>
        </a:prstGeom>
      </xdr:spPr>
    </xdr:pic>
    <xdr:clientData/>
  </xdr:twoCellAnchor>
  <xdr:twoCellAnchor editAs="oneCell">
    <xdr:from>
      <xdr:col>5</xdr:col>
      <xdr:colOff>285750</xdr:colOff>
      <xdr:row>37</xdr:row>
      <xdr:rowOff>228600</xdr:rowOff>
    </xdr:from>
    <xdr:to>
      <xdr:col>7</xdr:col>
      <xdr:colOff>161765</xdr:colOff>
      <xdr:row>48</xdr:row>
      <xdr:rowOff>190164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86125" y="9553575"/>
          <a:ext cx="1276190" cy="26857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171450</xdr:colOff>
      <xdr:row>6</xdr:row>
      <xdr:rowOff>28575</xdr:rowOff>
    </xdr:from>
    <xdr:ext cx="65" cy="172227"/>
    <xdr:sp macro="" textlink="">
      <xdr:nvSpPr>
        <xdr:cNvPr id="2" name="TextBox 1"/>
        <xdr:cNvSpPr txBox="1"/>
      </xdr:nvSpPr>
      <xdr:spPr>
        <a:xfrm>
          <a:off x="5505450" y="1676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152400</xdr:colOff>
      <xdr:row>20</xdr:row>
      <xdr:rowOff>23812</xdr:rowOff>
    </xdr:from>
    <xdr:ext cx="105355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466975" y="5138737"/>
              <a:ext cx="10535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𝑜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=1−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𝑠𝑖𝑛</m:t>
                    </m:r>
                    <m:r>
                      <a:rPr lang="el-GR" sz="1100" b="0" i="1">
                        <a:latin typeface="Cambria Math" panose="02040503050406030204" pitchFamily="18" charset="0"/>
                      </a:rPr>
                      <m:t>𝜑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466975" y="5138737"/>
              <a:ext cx="10535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𝐾_𝑜=1−𝑠𝑖𝑛</a:t>
              </a:r>
              <a:r>
                <a:rPr lang="el-GR" sz="1100" b="0" i="0">
                  <a:latin typeface="Cambria Math" panose="02040503050406030204" pitchFamily="18" charset="0"/>
                </a:rPr>
                <a:t>𝜑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257174</xdr:colOff>
      <xdr:row>54</xdr:row>
      <xdr:rowOff>0</xdr:rowOff>
    </xdr:from>
    <xdr:ext cx="5857875" cy="4692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57174" y="13535025"/>
              <a:ext cx="5857875" cy="4692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/>
                          </a:rPr>
                          <m:t>𝐴</m:t>
                        </m:r>
                      </m:e>
                      <m:sub>
                        <m:r>
                          <a:rPr lang="en-US" sz="1200" b="0" i="1">
                            <a:latin typeface="Cambria Math"/>
                          </a:rPr>
                          <m:t>𝑠</m:t>
                        </m:r>
                      </m:sub>
                    </m:sSub>
                    <m:r>
                      <a:rPr lang="en-US" sz="12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b="0" i="1">
                            <a:latin typeface="Cambria Math"/>
                          </a:rPr>
                          <m:t>𝑀</m:t>
                        </m:r>
                      </m:num>
                      <m:den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/>
                              </a:rPr>
                              <m:t>𝑠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l-GR" sz="1200" smtClean="0"/>
                          <m:t>ζ</m:t>
                        </m:r>
                        <m:r>
                          <m:rPr>
                            <m:nor/>
                          </m:rPr>
                          <a:rPr lang="el-GR" sz="1200" smtClean="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sSub>
                          <m:sSubPr>
                            <m:ctrlPr>
                              <a:rPr lang="el-GR" sz="1200" i="1" smtClean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200" b="0" i="1" smtClean="0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200" b="0" i="1" smtClean="0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  <m:t>𝑜</m:t>
                            </m:r>
                          </m:sub>
                        </m:sSub>
                      </m:den>
                    </m:f>
                    <m:r>
                      <a:rPr lang="en-US" sz="1200" b="0" i="1">
                        <a:latin typeface="Cambria Math"/>
                      </a:rPr>
                      <m:t>          </m:t>
                    </m:r>
                    <m:r>
                      <m:rPr>
                        <m:nor/>
                      </m:rPr>
                      <a:rPr lang="el-GR" sz="1200" smtClean="0"/>
                      <m:t>ζ</m:t>
                    </m:r>
                    <m:r>
                      <m:rPr>
                        <m:nor/>
                      </m:rPr>
                      <a:rPr lang="en-US" sz="1200" b="0" i="0" smtClean="0"/>
                      <m:t>=0,5</m:t>
                    </m:r>
                    <m:d>
                      <m:dPr>
                        <m:ctrlPr>
                          <a:rPr lang="en-US" sz="1200" b="0" i="1" smtClean="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0" i="1" smtClean="0">
                            <a:latin typeface="Cambria Math"/>
                          </a:rPr>
                          <m:t>1+</m:t>
                        </m:r>
                        <m:rad>
                          <m:radPr>
                            <m:degHide m:val="on"/>
                            <m:ctrlPr>
                              <a:rPr lang="en-US" sz="1200" b="0" i="1" smtClean="0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200" b="0" i="1" smtClean="0">
                                <a:latin typeface="Cambria Math"/>
                              </a:rPr>
                              <m:t>1−2</m:t>
                            </m:r>
                            <m:sSub>
                              <m:sSubPr>
                                <m:ctrlPr>
                                  <a:rPr lang="en-US" sz="1200" b="0" i="1" smtClean="0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 smtClean="0">
                                    <a:latin typeface="Cambria Math"/>
                                    <a:ea typeface="Cambria Math"/>
                                  </a:rPr>
                                  <m:t>𝛼</m:t>
                                </m:r>
                              </m:e>
                              <m:sub>
                                <m:r>
                                  <a:rPr lang="en-US" sz="1200" b="0" i="1" smtClean="0">
                                    <a:latin typeface="Cambria Math"/>
                                  </a:rPr>
                                  <m:t>𝑚</m:t>
                                </m:r>
                              </m:sub>
                            </m:sSub>
                          </m:e>
                        </m:rad>
                      </m:e>
                    </m:d>
                    <m:r>
                      <a:rPr lang="en-US" sz="1200" b="0" i="1" smtClean="0">
                        <a:latin typeface="Cambria Math"/>
                      </a:rPr>
                      <m:t>        </m:t>
                    </m:r>
                    <m:sSub>
                      <m:sSubPr>
                        <m:ctrlPr>
                          <a:rPr lang="en-US" sz="1200" b="0" i="1" smtClean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 smtClean="0">
                            <a:latin typeface="Cambria Math"/>
                            <a:ea typeface="Cambria Math"/>
                          </a:rPr>
                          <m:t>𝛼</m:t>
                        </m:r>
                      </m:e>
                      <m:sub>
                        <m:r>
                          <a:rPr lang="en-US" sz="1200" b="0" i="1" smtClean="0">
                            <a:latin typeface="Cambria Math"/>
                          </a:rPr>
                          <m:t>𝑚</m:t>
                        </m:r>
                      </m:sub>
                    </m:sSub>
                    <m:r>
                      <a:rPr lang="en-US" sz="1200" b="0" i="1" smtClean="0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200" b="0" i="1" smtClean="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b="0" i="1" smtClean="0">
                            <a:latin typeface="Cambria Math"/>
                          </a:rPr>
                          <m:t>𝑀</m:t>
                        </m:r>
                      </m:num>
                      <m:den>
                        <m:sSub>
                          <m:sSubPr>
                            <m:ctrlPr>
                              <a:rPr lang="en-US" sz="1200" b="0" i="1" smtClean="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 smtClean="0">
                                <a:latin typeface="Cambria Math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200" b="0" i="1" smtClean="0">
                                <a:latin typeface="Cambria Math"/>
                              </a:rPr>
                              <m:t>𝑏</m:t>
                            </m:r>
                          </m:sub>
                        </m:sSub>
                        <m:r>
                          <a:rPr lang="en-US" sz="1200" b="0" i="1" smtClean="0">
                            <a:latin typeface="Cambria Math"/>
                          </a:rPr>
                          <m:t>𝑏</m:t>
                        </m:r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𝑜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n-US" sz="1200" b="0" i="1" smtClean="0">
                        <a:latin typeface="Cambria Math"/>
                      </a:rPr>
                      <m:t>         </m:t>
                    </m:r>
                    <m:sSub>
                      <m:sSubPr>
                        <m:ctrlPr>
                          <a:rPr lang="en-US" sz="1200" b="0" i="1" smtClean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 smtClean="0">
                            <a:latin typeface="Cambria Math"/>
                          </a:rPr>
                          <m:t>h</m:t>
                        </m:r>
                      </m:e>
                      <m:sub>
                        <m:r>
                          <a:rPr lang="en-US" sz="1200" b="0" i="1" smtClean="0">
                            <a:latin typeface="Cambria Math"/>
                          </a:rPr>
                          <m:t>0</m:t>
                        </m:r>
                      </m:sub>
                    </m:sSub>
                    <m:r>
                      <a:rPr lang="en-US" sz="1200" b="0" i="1" smtClean="0">
                        <a:latin typeface="Cambria Math"/>
                      </a:rPr>
                      <m:t>=</m:t>
                    </m:r>
                    <m:r>
                      <a:rPr lang="en-US" sz="1200" b="0" i="1" smtClean="0">
                        <a:latin typeface="Cambria Math"/>
                      </a:rPr>
                      <m:t>h</m:t>
                    </m:r>
                    <m:r>
                      <a:rPr lang="en-US" sz="1200" b="0" i="1" smtClean="0">
                        <a:latin typeface="Cambria Math"/>
                      </a:rPr>
                      <m:t>−</m:t>
                    </m:r>
                    <m:r>
                      <a:rPr lang="en-US" sz="1200" b="0" i="1" smtClean="0">
                        <a:latin typeface="Cambria Math"/>
                      </a:rPr>
                      <m:t>𝑎</m:t>
                    </m:r>
                    <m:r>
                      <a:rPr lang="en-US" sz="1200" b="0" i="1" smtClean="0">
                        <a:latin typeface="Cambria Math" panose="02040503050406030204" pitchFamily="18" charset="0"/>
                      </a:rPr>
                      <m:t>    </m:t>
                    </m:r>
                    <m:r>
                      <a:rPr lang="en-US" sz="1200" b="0" i="1" smtClean="0">
                        <a:latin typeface="Cambria Math" panose="02040503050406030204" pitchFamily="18" charset="0"/>
                      </a:rPr>
                      <m:t>h</m:t>
                    </m:r>
                    <m:r>
                      <a:rPr lang="en-US" sz="1200" b="0" i="1" smtClean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200" b="0" i="1" smtClean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 smtClean="0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200" b="0" i="1" smtClean="0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</m:oMath>
                </m:oMathPara>
              </a14:m>
              <a:endParaRPr lang="el-GR" sz="1200" smtClean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57174" y="13535025"/>
              <a:ext cx="5857875" cy="4692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b="0" i="0">
                  <a:latin typeface="Cambria Math"/>
                </a:rPr>
                <a:t>𝐴</a:t>
              </a:r>
              <a:r>
                <a:rPr lang="en-US" sz="1200" b="0" i="0">
                  <a:latin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/>
                </a:rPr>
                <a:t>𝑠=𝑀</a:t>
              </a:r>
              <a:r>
                <a:rPr lang="en-US" sz="1200" b="0" i="0">
                  <a:latin typeface="Cambria Math" panose="02040503050406030204" pitchFamily="18" charset="0"/>
                </a:rPr>
                <a:t>/(</a:t>
              </a:r>
              <a:r>
                <a:rPr lang="en-US" sz="1200" b="0" i="0">
                  <a:latin typeface="Cambria Math"/>
                </a:rPr>
                <a:t>𝑅</a:t>
              </a:r>
              <a:r>
                <a:rPr lang="en-US" sz="1200" b="0" i="0">
                  <a:latin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/>
                </a:rPr>
                <a:t>𝑠</a:t>
              </a:r>
              <a:r>
                <a:rPr lang="el-GR" sz="1200" b="0" i="0" smtClean="0">
                  <a:latin typeface="Cambria Math"/>
                </a:rPr>
                <a:t> "</a:t>
              </a:r>
              <a:r>
                <a:rPr lang="el-GR" sz="1200" i="0" smtClean="0"/>
                <a:t>ζ</a:t>
              </a:r>
              <a:r>
                <a:rPr lang="el-GR" sz="1200" i="0" smtClean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l-GR" sz="1200" i="0" smtClean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200" b="0" i="0" smtClean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ℎ</a:t>
              </a:r>
              <a:r>
                <a:rPr lang="el-GR" sz="1200" b="0" i="0" smtClean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200" b="0" i="0" smtClean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𝑜</a:t>
              </a:r>
              <a:r>
                <a:rPr lang="en-US" sz="1200" b="0" i="0" smtClean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2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n-US" sz="1200" b="0" i="0">
                  <a:latin typeface="Cambria Math"/>
                </a:rPr>
                <a:t>          </a:t>
              </a:r>
              <a:r>
                <a:rPr lang="el-GR" sz="1200" b="0" i="0" smtClean="0">
                  <a:latin typeface="Cambria Math"/>
                </a:rPr>
                <a:t>"</a:t>
              </a:r>
              <a:r>
                <a:rPr lang="el-GR" sz="1200" i="0" smtClean="0">
                  <a:latin typeface="Cambria Math" panose="02040503050406030204" pitchFamily="18" charset="0"/>
                </a:rPr>
                <a:t>ζ</a:t>
              </a:r>
              <a:r>
                <a:rPr lang="en-US" sz="1200" b="0" i="0" smtClean="0">
                  <a:latin typeface="Cambria Math" panose="02040503050406030204" pitchFamily="18" charset="0"/>
                </a:rPr>
                <a:t>=0,5" (</a:t>
              </a:r>
              <a:r>
                <a:rPr lang="en-US" sz="1200" b="0" i="0" smtClean="0">
                  <a:latin typeface="Cambria Math"/>
                </a:rPr>
                <a:t>1+</a:t>
              </a:r>
              <a:r>
                <a:rPr lang="en-US" sz="1200" b="0" i="0" smtClean="0">
                  <a:latin typeface="Cambria Math" panose="02040503050406030204" pitchFamily="18" charset="0"/>
                </a:rPr>
                <a:t>√(</a:t>
              </a:r>
              <a:r>
                <a:rPr lang="en-US" sz="1200" b="0" i="0" smtClean="0">
                  <a:latin typeface="Cambria Math"/>
                </a:rPr>
                <a:t>1−2</a:t>
              </a:r>
              <a:r>
                <a:rPr lang="en-US" sz="1200" b="0" i="0" smtClean="0">
                  <a:latin typeface="Cambria Math"/>
                  <a:ea typeface="Cambria Math"/>
                </a:rPr>
                <a:t>𝛼</a:t>
              </a:r>
              <a:r>
                <a:rPr lang="en-US" sz="1200" b="0" i="0" smtClean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n-US" sz="1200" b="0" i="0" smtClean="0">
                  <a:latin typeface="Cambria Math"/>
                </a:rPr>
                <a:t>𝑚</a:t>
              </a:r>
              <a:r>
                <a:rPr lang="en-US" sz="1200" b="0" i="0" smtClean="0">
                  <a:latin typeface="Cambria Math" panose="02040503050406030204" pitchFamily="18" charset="0"/>
                </a:rPr>
                <a:t> ))</a:t>
              </a:r>
              <a:r>
                <a:rPr lang="en-US" sz="1200" b="0" i="0" smtClean="0">
                  <a:latin typeface="Cambria Math"/>
                </a:rPr>
                <a:t>         </a:t>
              </a:r>
              <a:r>
                <a:rPr lang="en-US" sz="1200" b="0" i="0" smtClean="0">
                  <a:latin typeface="Cambria Math"/>
                  <a:ea typeface="Cambria Math"/>
                </a:rPr>
                <a:t>𝛼</a:t>
              </a:r>
              <a:r>
                <a:rPr lang="en-US" sz="1200" b="0" i="0" smtClean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n-US" sz="1200" b="0" i="0" smtClean="0">
                  <a:latin typeface="Cambria Math"/>
                </a:rPr>
                <a:t>𝑚=𝑀</a:t>
              </a:r>
              <a:r>
                <a:rPr lang="en-US" sz="1200" b="0" i="0" smtClean="0">
                  <a:latin typeface="Cambria Math" panose="02040503050406030204" pitchFamily="18" charset="0"/>
                </a:rPr>
                <a:t>/(</a:t>
              </a:r>
              <a:r>
                <a:rPr lang="en-US" sz="1200" b="0" i="0" smtClean="0">
                  <a:latin typeface="Cambria Math"/>
                </a:rPr>
                <a:t>𝑅</a:t>
              </a:r>
              <a:r>
                <a:rPr lang="en-US" sz="1200" b="0" i="0" smtClean="0">
                  <a:latin typeface="Cambria Math" panose="02040503050406030204" pitchFamily="18" charset="0"/>
                </a:rPr>
                <a:t>_</a:t>
              </a:r>
              <a:r>
                <a:rPr lang="en-US" sz="1200" b="0" i="0" smtClean="0">
                  <a:latin typeface="Cambria Math"/>
                </a:rPr>
                <a:t>𝑏 𝑏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𝑜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</a:t>
              </a:r>
              <a:r>
                <a:rPr lang="en-US" sz="1200" b="0" i="0" smtClean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200" b="0" i="0" smtClean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r>
                <a:rPr lang="en-US" sz="1200" b="0" i="0" smtClean="0">
                  <a:latin typeface="Cambria Math"/>
                </a:rPr>
                <a:t>         ℎ</a:t>
              </a:r>
              <a:r>
                <a:rPr lang="en-US" sz="1200" b="0" i="0" smtClean="0">
                  <a:latin typeface="Cambria Math" panose="02040503050406030204" pitchFamily="18" charset="0"/>
                </a:rPr>
                <a:t>_</a:t>
              </a:r>
              <a:r>
                <a:rPr lang="en-US" sz="1200" b="0" i="0" smtClean="0">
                  <a:latin typeface="Cambria Math"/>
                </a:rPr>
                <a:t>0=ℎ−𝑎</a:t>
              </a:r>
              <a:r>
                <a:rPr lang="en-US" sz="1200" b="0" i="0" smtClean="0">
                  <a:latin typeface="Cambria Math" panose="02040503050406030204" pitchFamily="18" charset="0"/>
                </a:rPr>
                <a:t>    ℎ=𝑡_𝑤</a:t>
              </a:r>
              <a:endParaRPr lang="el-GR" sz="1200" smtClean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 editAs="oneCell">
    <xdr:from>
      <xdr:col>0</xdr:col>
      <xdr:colOff>142876</xdr:colOff>
      <xdr:row>6</xdr:row>
      <xdr:rowOff>28575</xdr:rowOff>
    </xdr:from>
    <xdr:to>
      <xdr:col>2</xdr:col>
      <xdr:colOff>476251</xdr:colOff>
      <xdr:row>15</xdr:row>
      <xdr:rowOff>183617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6" y="1676400"/>
          <a:ext cx="1276350" cy="2383892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266700</xdr:colOff>
      <xdr:row>21</xdr:row>
      <xdr:rowOff>114300</xdr:rowOff>
    </xdr:from>
    <xdr:to>
      <xdr:col>5</xdr:col>
      <xdr:colOff>320437</xdr:colOff>
      <xdr:row>32</xdr:row>
      <xdr:rowOff>171450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95475" y="5476875"/>
          <a:ext cx="1425337" cy="2781300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37</xdr:row>
      <xdr:rowOff>114300</xdr:rowOff>
    </xdr:from>
    <xdr:to>
      <xdr:col>3</xdr:col>
      <xdr:colOff>514167</xdr:colOff>
      <xdr:row>50</xdr:row>
      <xdr:rowOff>190088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6275" y="9439275"/>
          <a:ext cx="1466667" cy="3295238"/>
        </a:xfrm>
        <a:prstGeom prst="rect">
          <a:avLst/>
        </a:prstGeom>
      </xdr:spPr>
    </xdr:pic>
    <xdr:clientData/>
  </xdr:twoCellAnchor>
  <xdr:twoCellAnchor editAs="oneCell">
    <xdr:from>
      <xdr:col>5</xdr:col>
      <xdr:colOff>390525</xdr:colOff>
      <xdr:row>37</xdr:row>
      <xdr:rowOff>123825</xdr:rowOff>
    </xdr:from>
    <xdr:to>
      <xdr:col>7</xdr:col>
      <xdr:colOff>228445</xdr:colOff>
      <xdr:row>50</xdr:row>
      <xdr:rowOff>151994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90900" y="9448800"/>
          <a:ext cx="1238095" cy="32476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171450</xdr:colOff>
      <xdr:row>6</xdr:row>
      <xdr:rowOff>28575</xdr:rowOff>
    </xdr:from>
    <xdr:ext cx="65" cy="172227"/>
    <xdr:sp macro="" textlink="">
      <xdr:nvSpPr>
        <xdr:cNvPr id="2" name="TextBox 1"/>
        <xdr:cNvSpPr txBox="1"/>
      </xdr:nvSpPr>
      <xdr:spPr>
        <a:xfrm>
          <a:off x="5505450" y="1676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152400</xdr:colOff>
      <xdr:row>20</xdr:row>
      <xdr:rowOff>23812</xdr:rowOff>
    </xdr:from>
    <xdr:ext cx="105355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466975" y="5138737"/>
              <a:ext cx="10535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𝑜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=1−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𝑠𝑖𝑛</m:t>
                    </m:r>
                    <m:r>
                      <a:rPr lang="el-GR" sz="1100" b="0" i="1">
                        <a:latin typeface="Cambria Math" panose="02040503050406030204" pitchFamily="18" charset="0"/>
                      </a:rPr>
                      <m:t>𝜑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466975" y="5138737"/>
              <a:ext cx="10535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𝐾_𝑜=1−𝑠𝑖𝑛</a:t>
              </a:r>
              <a:r>
                <a:rPr lang="el-GR" sz="1100" b="0" i="0">
                  <a:latin typeface="Cambria Math" panose="02040503050406030204" pitchFamily="18" charset="0"/>
                </a:rPr>
                <a:t>𝜑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257174</xdr:colOff>
      <xdr:row>54</xdr:row>
      <xdr:rowOff>0</xdr:rowOff>
    </xdr:from>
    <xdr:ext cx="5857875" cy="4692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57174" y="13535025"/>
              <a:ext cx="5857875" cy="4692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/>
                          </a:rPr>
                          <m:t>𝐴</m:t>
                        </m:r>
                      </m:e>
                      <m:sub>
                        <m:r>
                          <a:rPr lang="en-US" sz="1200" b="0" i="1">
                            <a:latin typeface="Cambria Math"/>
                          </a:rPr>
                          <m:t>𝑠</m:t>
                        </m:r>
                      </m:sub>
                    </m:sSub>
                    <m:r>
                      <a:rPr lang="en-US" sz="12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b="0" i="1">
                            <a:latin typeface="Cambria Math"/>
                          </a:rPr>
                          <m:t>𝑀</m:t>
                        </m:r>
                      </m:num>
                      <m:den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/>
                              </a:rPr>
                              <m:t>𝑠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l-GR" sz="1200" smtClean="0"/>
                          <m:t>ζ</m:t>
                        </m:r>
                        <m:r>
                          <m:rPr>
                            <m:nor/>
                          </m:rPr>
                          <a:rPr lang="el-GR" sz="1200" smtClean="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sSub>
                          <m:sSubPr>
                            <m:ctrlPr>
                              <a:rPr lang="el-GR" sz="1200" i="1" smtClean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200" b="0" i="1" smtClean="0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200" b="0" i="1" smtClean="0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  <m:t>𝑜</m:t>
                            </m:r>
                          </m:sub>
                        </m:sSub>
                      </m:den>
                    </m:f>
                    <m:r>
                      <a:rPr lang="en-US" sz="1200" b="0" i="1">
                        <a:latin typeface="Cambria Math"/>
                      </a:rPr>
                      <m:t>          </m:t>
                    </m:r>
                    <m:r>
                      <m:rPr>
                        <m:nor/>
                      </m:rPr>
                      <a:rPr lang="el-GR" sz="1200" smtClean="0"/>
                      <m:t>ζ</m:t>
                    </m:r>
                    <m:r>
                      <m:rPr>
                        <m:nor/>
                      </m:rPr>
                      <a:rPr lang="en-US" sz="1200" b="0" i="0" smtClean="0"/>
                      <m:t>=0,5</m:t>
                    </m:r>
                    <m:d>
                      <m:dPr>
                        <m:ctrlPr>
                          <a:rPr lang="en-US" sz="1200" b="0" i="1" smtClean="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0" i="1" smtClean="0">
                            <a:latin typeface="Cambria Math"/>
                          </a:rPr>
                          <m:t>1+</m:t>
                        </m:r>
                        <m:rad>
                          <m:radPr>
                            <m:degHide m:val="on"/>
                            <m:ctrlPr>
                              <a:rPr lang="en-US" sz="1200" b="0" i="1" smtClean="0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200" b="0" i="1" smtClean="0">
                                <a:latin typeface="Cambria Math"/>
                              </a:rPr>
                              <m:t>1−2</m:t>
                            </m:r>
                            <m:sSub>
                              <m:sSubPr>
                                <m:ctrlPr>
                                  <a:rPr lang="en-US" sz="1200" b="0" i="1" smtClean="0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 smtClean="0">
                                    <a:latin typeface="Cambria Math"/>
                                    <a:ea typeface="Cambria Math"/>
                                  </a:rPr>
                                  <m:t>𝛼</m:t>
                                </m:r>
                              </m:e>
                              <m:sub>
                                <m:r>
                                  <a:rPr lang="en-US" sz="1200" b="0" i="1" smtClean="0">
                                    <a:latin typeface="Cambria Math"/>
                                  </a:rPr>
                                  <m:t>𝑚</m:t>
                                </m:r>
                              </m:sub>
                            </m:sSub>
                          </m:e>
                        </m:rad>
                      </m:e>
                    </m:d>
                    <m:r>
                      <a:rPr lang="en-US" sz="1200" b="0" i="1" smtClean="0">
                        <a:latin typeface="Cambria Math"/>
                      </a:rPr>
                      <m:t>        </m:t>
                    </m:r>
                    <m:sSub>
                      <m:sSubPr>
                        <m:ctrlPr>
                          <a:rPr lang="en-US" sz="1200" b="0" i="1" smtClean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 smtClean="0">
                            <a:latin typeface="Cambria Math"/>
                            <a:ea typeface="Cambria Math"/>
                          </a:rPr>
                          <m:t>𝛼</m:t>
                        </m:r>
                      </m:e>
                      <m:sub>
                        <m:r>
                          <a:rPr lang="en-US" sz="1200" b="0" i="1" smtClean="0">
                            <a:latin typeface="Cambria Math"/>
                          </a:rPr>
                          <m:t>𝑚</m:t>
                        </m:r>
                      </m:sub>
                    </m:sSub>
                    <m:r>
                      <a:rPr lang="en-US" sz="1200" b="0" i="1" smtClean="0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200" b="0" i="1" smtClean="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b="0" i="1" smtClean="0">
                            <a:latin typeface="Cambria Math"/>
                          </a:rPr>
                          <m:t>𝑀</m:t>
                        </m:r>
                      </m:num>
                      <m:den>
                        <m:sSub>
                          <m:sSubPr>
                            <m:ctrlPr>
                              <a:rPr lang="en-US" sz="1200" b="0" i="1" smtClean="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 smtClean="0">
                                <a:latin typeface="Cambria Math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200" b="0" i="1" smtClean="0">
                                <a:latin typeface="Cambria Math"/>
                              </a:rPr>
                              <m:t>𝑏</m:t>
                            </m:r>
                          </m:sub>
                        </m:sSub>
                        <m:r>
                          <a:rPr lang="en-US" sz="1200" b="0" i="1" smtClean="0">
                            <a:latin typeface="Cambria Math"/>
                          </a:rPr>
                          <m:t>𝑏</m:t>
                        </m:r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𝑜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n-US" sz="1200" b="0" i="1" smtClean="0">
                        <a:latin typeface="Cambria Math"/>
                      </a:rPr>
                      <m:t>         </m:t>
                    </m:r>
                    <m:sSub>
                      <m:sSubPr>
                        <m:ctrlPr>
                          <a:rPr lang="en-US" sz="1200" b="0" i="1" smtClean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 smtClean="0">
                            <a:latin typeface="Cambria Math"/>
                          </a:rPr>
                          <m:t>h</m:t>
                        </m:r>
                      </m:e>
                      <m:sub>
                        <m:r>
                          <a:rPr lang="en-US" sz="1200" b="0" i="1" smtClean="0">
                            <a:latin typeface="Cambria Math"/>
                          </a:rPr>
                          <m:t>0</m:t>
                        </m:r>
                      </m:sub>
                    </m:sSub>
                    <m:r>
                      <a:rPr lang="en-US" sz="1200" b="0" i="1" smtClean="0">
                        <a:latin typeface="Cambria Math"/>
                      </a:rPr>
                      <m:t>=</m:t>
                    </m:r>
                    <m:r>
                      <a:rPr lang="en-US" sz="1200" b="0" i="1" smtClean="0">
                        <a:latin typeface="Cambria Math"/>
                      </a:rPr>
                      <m:t>h</m:t>
                    </m:r>
                    <m:r>
                      <a:rPr lang="en-US" sz="1200" b="0" i="1" smtClean="0">
                        <a:latin typeface="Cambria Math"/>
                      </a:rPr>
                      <m:t>−</m:t>
                    </m:r>
                    <m:r>
                      <a:rPr lang="en-US" sz="1200" b="0" i="1" smtClean="0">
                        <a:latin typeface="Cambria Math"/>
                      </a:rPr>
                      <m:t>𝑎</m:t>
                    </m:r>
                    <m:r>
                      <a:rPr lang="en-US" sz="1200" b="0" i="1" smtClean="0">
                        <a:latin typeface="Cambria Math" panose="02040503050406030204" pitchFamily="18" charset="0"/>
                      </a:rPr>
                      <m:t>    </m:t>
                    </m:r>
                    <m:r>
                      <a:rPr lang="en-US" sz="1200" b="0" i="1" smtClean="0">
                        <a:latin typeface="Cambria Math" panose="02040503050406030204" pitchFamily="18" charset="0"/>
                      </a:rPr>
                      <m:t>h</m:t>
                    </m:r>
                    <m:r>
                      <a:rPr lang="en-US" sz="1200" b="0" i="1" smtClean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200" b="0" i="1" smtClean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 smtClean="0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200" b="0" i="1" smtClean="0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</m:oMath>
                </m:oMathPara>
              </a14:m>
              <a:endParaRPr lang="el-GR" sz="1200" smtClean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57174" y="13535025"/>
              <a:ext cx="5857875" cy="4692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b="0" i="0">
                  <a:latin typeface="Cambria Math"/>
                </a:rPr>
                <a:t>𝐴</a:t>
              </a:r>
              <a:r>
                <a:rPr lang="en-US" sz="1200" b="0" i="0">
                  <a:latin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/>
                </a:rPr>
                <a:t>𝑠=𝑀</a:t>
              </a:r>
              <a:r>
                <a:rPr lang="en-US" sz="1200" b="0" i="0">
                  <a:latin typeface="Cambria Math" panose="02040503050406030204" pitchFamily="18" charset="0"/>
                </a:rPr>
                <a:t>/(</a:t>
              </a:r>
              <a:r>
                <a:rPr lang="en-US" sz="1200" b="0" i="0">
                  <a:latin typeface="Cambria Math"/>
                </a:rPr>
                <a:t>𝑅</a:t>
              </a:r>
              <a:r>
                <a:rPr lang="en-US" sz="1200" b="0" i="0">
                  <a:latin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/>
                </a:rPr>
                <a:t>𝑠</a:t>
              </a:r>
              <a:r>
                <a:rPr lang="el-GR" sz="1200" b="0" i="0" smtClean="0">
                  <a:latin typeface="Cambria Math"/>
                </a:rPr>
                <a:t> "</a:t>
              </a:r>
              <a:r>
                <a:rPr lang="el-GR" sz="1200" i="0" smtClean="0"/>
                <a:t>ζ</a:t>
              </a:r>
              <a:r>
                <a:rPr lang="el-GR" sz="1200" i="0" smtClean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l-GR" sz="1200" i="0" smtClean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200" b="0" i="0" smtClean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ℎ</a:t>
              </a:r>
              <a:r>
                <a:rPr lang="el-GR" sz="1200" b="0" i="0" smtClean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200" b="0" i="0" smtClean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𝑜</a:t>
              </a:r>
              <a:r>
                <a:rPr lang="en-US" sz="1200" b="0" i="0" smtClean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2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n-US" sz="1200" b="0" i="0">
                  <a:latin typeface="Cambria Math"/>
                </a:rPr>
                <a:t>          </a:t>
              </a:r>
              <a:r>
                <a:rPr lang="el-GR" sz="1200" b="0" i="0" smtClean="0">
                  <a:latin typeface="Cambria Math"/>
                </a:rPr>
                <a:t>"</a:t>
              </a:r>
              <a:r>
                <a:rPr lang="el-GR" sz="1200" i="0" smtClean="0">
                  <a:latin typeface="Cambria Math" panose="02040503050406030204" pitchFamily="18" charset="0"/>
                </a:rPr>
                <a:t>ζ</a:t>
              </a:r>
              <a:r>
                <a:rPr lang="en-US" sz="1200" b="0" i="0" smtClean="0">
                  <a:latin typeface="Cambria Math" panose="02040503050406030204" pitchFamily="18" charset="0"/>
                </a:rPr>
                <a:t>=0,5" (</a:t>
              </a:r>
              <a:r>
                <a:rPr lang="en-US" sz="1200" b="0" i="0" smtClean="0">
                  <a:latin typeface="Cambria Math"/>
                </a:rPr>
                <a:t>1+</a:t>
              </a:r>
              <a:r>
                <a:rPr lang="en-US" sz="1200" b="0" i="0" smtClean="0">
                  <a:latin typeface="Cambria Math" panose="02040503050406030204" pitchFamily="18" charset="0"/>
                </a:rPr>
                <a:t>√(</a:t>
              </a:r>
              <a:r>
                <a:rPr lang="en-US" sz="1200" b="0" i="0" smtClean="0">
                  <a:latin typeface="Cambria Math"/>
                </a:rPr>
                <a:t>1−2</a:t>
              </a:r>
              <a:r>
                <a:rPr lang="en-US" sz="1200" b="0" i="0" smtClean="0">
                  <a:latin typeface="Cambria Math"/>
                  <a:ea typeface="Cambria Math"/>
                </a:rPr>
                <a:t>𝛼</a:t>
              </a:r>
              <a:r>
                <a:rPr lang="en-US" sz="1200" b="0" i="0" smtClean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n-US" sz="1200" b="0" i="0" smtClean="0">
                  <a:latin typeface="Cambria Math"/>
                </a:rPr>
                <a:t>𝑚</a:t>
              </a:r>
              <a:r>
                <a:rPr lang="en-US" sz="1200" b="0" i="0" smtClean="0">
                  <a:latin typeface="Cambria Math" panose="02040503050406030204" pitchFamily="18" charset="0"/>
                </a:rPr>
                <a:t> ))</a:t>
              </a:r>
              <a:r>
                <a:rPr lang="en-US" sz="1200" b="0" i="0" smtClean="0">
                  <a:latin typeface="Cambria Math"/>
                </a:rPr>
                <a:t>         </a:t>
              </a:r>
              <a:r>
                <a:rPr lang="en-US" sz="1200" b="0" i="0" smtClean="0">
                  <a:latin typeface="Cambria Math"/>
                  <a:ea typeface="Cambria Math"/>
                </a:rPr>
                <a:t>𝛼</a:t>
              </a:r>
              <a:r>
                <a:rPr lang="en-US" sz="1200" b="0" i="0" smtClean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n-US" sz="1200" b="0" i="0" smtClean="0">
                  <a:latin typeface="Cambria Math"/>
                </a:rPr>
                <a:t>𝑚=𝑀</a:t>
              </a:r>
              <a:r>
                <a:rPr lang="en-US" sz="1200" b="0" i="0" smtClean="0">
                  <a:latin typeface="Cambria Math" panose="02040503050406030204" pitchFamily="18" charset="0"/>
                </a:rPr>
                <a:t>/(</a:t>
              </a:r>
              <a:r>
                <a:rPr lang="en-US" sz="1200" b="0" i="0" smtClean="0">
                  <a:latin typeface="Cambria Math"/>
                </a:rPr>
                <a:t>𝑅</a:t>
              </a:r>
              <a:r>
                <a:rPr lang="en-US" sz="1200" b="0" i="0" smtClean="0">
                  <a:latin typeface="Cambria Math" panose="02040503050406030204" pitchFamily="18" charset="0"/>
                </a:rPr>
                <a:t>_</a:t>
              </a:r>
              <a:r>
                <a:rPr lang="en-US" sz="1200" b="0" i="0" smtClean="0">
                  <a:latin typeface="Cambria Math"/>
                </a:rPr>
                <a:t>𝑏 𝑏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𝑜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</a:t>
              </a:r>
              <a:r>
                <a:rPr lang="en-US" sz="1200" b="0" i="0" smtClean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200" b="0" i="0" smtClean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r>
                <a:rPr lang="en-US" sz="1200" b="0" i="0" smtClean="0">
                  <a:latin typeface="Cambria Math"/>
                </a:rPr>
                <a:t>         ℎ</a:t>
              </a:r>
              <a:r>
                <a:rPr lang="en-US" sz="1200" b="0" i="0" smtClean="0">
                  <a:latin typeface="Cambria Math" panose="02040503050406030204" pitchFamily="18" charset="0"/>
                </a:rPr>
                <a:t>_</a:t>
              </a:r>
              <a:r>
                <a:rPr lang="en-US" sz="1200" b="0" i="0" smtClean="0">
                  <a:latin typeface="Cambria Math"/>
                </a:rPr>
                <a:t>0=ℎ−𝑎</a:t>
              </a:r>
              <a:r>
                <a:rPr lang="en-US" sz="1200" b="0" i="0" smtClean="0">
                  <a:latin typeface="Cambria Math" panose="02040503050406030204" pitchFamily="18" charset="0"/>
                </a:rPr>
                <a:t>    ℎ=𝑡_𝑤</a:t>
              </a:r>
              <a:endParaRPr lang="el-GR" sz="1200" smtClean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 editAs="oneCell">
    <xdr:from>
      <xdr:col>0</xdr:col>
      <xdr:colOff>142876</xdr:colOff>
      <xdr:row>6</xdr:row>
      <xdr:rowOff>28575</xdr:rowOff>
    </xdr:from>
    <xdr:to>
      <xdr:col>2</xdr:col>
      <xdr:colOff>476251</xdr:colOff>
      <xdr:row>15</xdr:row>
      <xdr:rowOff>183617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6" y="1676400"/>
          <a:ext cx="1276350" cy="2383892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152400</xdr:colOff>
      <xdr:row>21</xdr:row>
      <xdr:rowOff>238125</xdr:rowOff>
    </xdr:from>
    <xdr:to>
      <xdr:col>5</xdr:col>
      <xdr:colOff>207873</xdr:colOff>
      <xdr:row>32</xdr:row>
      <xdr:rowOff>218558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81175" y="5600700"/>
          <a:ext cx="1427073" cy="2704583"/>
        </a:xfrm>
        <a:prstGeom prst="rect">
          <a:avLst/>
        </a:prstGeom>
      </xdr:spPr>
    </xdr:pic>
    <xdr:clientData/>
  </xdr:twoCellAnchor>
  <xdr:twoCellAnchor editAs="oneCell">
    <xdr:from>
      <xdr:col>1</xdr:col>
      <xdr:colOff>352425</xdr:colOff>
      <xdr:row>37</xdr:row>
      <xdr:rowOff>104775</xdr:rowOff>
    </xdr:from>
    <xdr:to>
      <xdr:col>3</xdr:col>
      <xdr:colOff>466539</xdr:colOff>
      <xdr:row>50</xdr:row>
      <xdr:rowOff>190087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9429750"/>
          <a:ext cx="1485714" cy="3304762"/>
        </a:xfrm>
        <a:prstGeom prst="rect">
          <a:avLst/>
        </a:prstGeom>
      </xdr:spPr>
    </xdr:pic>
    <xdr:clientData/>
  </xdr:twoCellAnchor>
  <xdr:twoCellAnchor editAs="oneCell">
    <xdr:from>
      <xdr:col>5</xdr:col>
      <xdr:colOff>276225</xdr:colOff>
      <xdr:row>37</xdr:row>
      <xdr:rowOff>104775</xdr:rowOff>
    </xdr:from>
    <xdr:to>
      <xdr:col>7</xdr:col>
      <xdr:colOff>257002</xdr:colOff>
      <xdr:row>50</xdr:row>
      <xdr:rowOff>171039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76600" y="9429750"/>
          <a:ext cx="1380952" cy="3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7"/>
  <sheetViews>
    <sheetView tabSelected="1" view="pageBreakPreview" zoomScaleNormal="100" zoomScaleSheetLayoutView="100" workbookViewId="0">
      <selection activeCell="N53" sqref="N53"/>
    </sheetView>
  </sheetViews>
  <sheetFormatPr defaultRowHeight="20.100000000000001" customHeight="1"/>
  <cols>
    <col min="1" max="1" width="3.375" style="1" customWidth="1"/>
    <col min="2" max="5" width="9" style="1"/>
    <col min="6" max="6" width="7.5" style="1" customWidth="1"/>
    <col min="7" max="7" width="10.875" style="1" customWidth="1"/>
    <col min="8" max="8" width="6.625" style="1" customWidth="1"/>
    <col min="9" max="10" width="5.625" style="1" customWidth="1"/>
    <col min="11" max="11" width="9" style="1"/>
    <col min="12" max="12" width="8.875" style="1" customWidth="1"/>
    <col min="13" max="16384" width="9" style="1"/>
  </cols>
  <sheetData>
    <row r="1" spans="1:29" ht="30" customHeight="1">
      <c r="A1" s="49" t="s">
        <v>76</v>
      </c>
      <c r="B1" s="49"/>
      <c r="C1" s="49"/>
      <c r="D1" s="49"/>
      <c r="E1" s="49"/>
      <c r="F1" s="49"/>
      <c r="G1" s="49"/>
      <c r="H1" s="49"/>
      <c r="I1" s="49"/>
      <c r="J1" s="49"/>
      <c r="K1" s="30" t="s">
        <v>38</v>
      </c>
    </row>
    <row r="2" spans="1:29" ht="21.75" customHeight="1">
      <c r="A2" s="2" t="str">
        <f>IF(Lang.="V","Cấu kiện:","
Components")</f>
        <v>Cấu kiện:</v>
      </c>
      <c r="C2" s="3" t="s">
        <v>46</v>
      </c>
      <c r="G2" s="1" t="str">
        <f>IF(Lang.="V","Tiêu chuẩn:","Standard:")</f>
        <v>Tiêu chuẩn:</v>
      </c>
      <c r="H2" s="1" t="s">
        <v>42</v>
      </c>
      <c r="M2" s="5" t="s">
        <v>0</v>
      </c>
      <c r="N2" s="6">
        <v>200</v>
      </c>
      <c r="O2" s="6" t="s">
        <v>77</v>
      </c>
      <c r="P2" s="6" t="s">
        <v>78</v>
      </c>
      <c r="Q2" s="6" t="s">
        <v>74</v>
      </c>
      <c r="R2" s="6" t="s">
        <v>41</v>
      </c>
      <c r="S2" s="6">
        <v>500</v>
      </c>
      <c r="T2" s="6">
        <v>600</v>
      </c>
      <c r="V2" s="7"/>
      <c r="X2" s="6" t="s">
        <v>1</v>
      </c>
      <c r="Y2" s="6" t="s">
        <v>2</v>
      </c>
      <c r="Z2" s="6" t="s">
        <v>40</v>
      </c>
      <c r="AA2" s="6" t="s">
        <v>3</v>
      </c>
      <c r="AB2" s="6" t="s">
        <v>53</v>
      </c>
      <c r="AC2" s="7"/>
    </row>
    <row r="3" spans="1:29" ht="20.100000000000001" customHeight="1">
      <c r="A3" s="4" t="str">
        <f>IF(Lang.="v","Vật liệu","Materials")</f>
        <v>Vật liệu</v>
      </c>
      <c r="M3" s="5" t="s">
        <v>4</v>
      </c>
      <c r="N3" s="8">
        <v>8.5</v>
      </c>
      <c r="O3" s="8">
        <v>11.5</v>
      </c>
      <c r="P3" s="8">
        <v>13</v>
      </c>
      <c r="Q3" s="8">
        <v>14.5</v>
      </c>
      <c r="R3" s="8">
        <v>17</v>
      </c>
      <c r="S3" s="8">
        <v>22</v>
      </c>
      <c r="T3" s="8">
        <v>25</v>
      </c>
      <c r="V3" s="7"/>
      <c r="W3" s="1" t="s">
        <v>5</v>
      </c>
      <c r="X3" s="8">
        <v>225</v>
      </c>
      <c r="Y3" s="8">
        <v>280</v>
      </c>
      <c r="Z3" s="8">
        <v>435</v>
      </c>
      <c r="AA3" s="8">
        <v>510</v>
      </c>
      <c r="AB3" s="8">
        <v>350</v>
      </c>
      <c r="AC3" s="7"/>
    </row>
    <row r="4" spans="1:29" ht="20.100000000000001" customHeight="1">
      <c r="B4" s="1" t="str">
        <f>IF(Lang.="v","Bê tông cấp bền:","Concrete Grade:")</f>
        <v>Bê tông cấp bền:</v>
      </c>
      <c r="D4" s="3" t="s">
        <v>77</v>
      </c>
      <c r="F4" s="10" t="s">
        <v>14</v>
      </c>
      <c r="G4" s="1">
        <f>HLOOKUP($D$4,$M$2:$T$6,2)</f>
        <v>11.5</v>
      </c>
      <c r="H4" s="1" t="s">
        <v>15</v>
      </c>
      <c r="M4" s="5" t="s">
        <v>6</v>
      </c>
      <c r="N4" s="8">
        <v>0.75</v>
      </c>
      <c r="O4" s="8">
        <v>0.9</v>
      </c>
      <c r="P4" s="8">
        <v>1</v>
      </c>
      <c r="Q4" s="8">
        <v>1.05</v>
      </c>
      <c r="R4" s="8">
        <v>1.2</v>
      </c>
      <c r="S4" s="8">
        <v>1.4</v>
      </c>
      <c r="T4" s="8">
        <v>1.45</v>
      </c>
      <c r="V4" s="7"/>
      <c r="W4" s="1" t="s">
        <v>7</v>
      </c>
      <c r="X4" s="8">
        <v>175</v>
      </c>
      <c r="Y4" s="8">
        <v>225</v>
      </c>
      <c r="Z4" s="8">
        <v>290</v>
      </c>
      <c r="AA4" s="8">
        <v>405</v>
      </c>
      <c r="AB4" s="8">
        <v>350</v>
      </c>
      <c r="AC4" s="7"/>
    </row>
    <row r="5" spans="1:29" ht="20.100000000000001" customHeight="1">
      <c r="B5" s="1" t="str">
        <f>IF(Lang.="v","Cốt thép mác:","Rebar Stregth:")</f>
        <v>Cốt thép mác:</v>
      </c>
      <c r="D5" s="31" t="s">
        <v>53</v>
      </c>
      <c r="F5" s="10" t="s">
        <v>16</v>
      </c>
      <c r="G5" s="1">
        <f>HLOOKUP($D$5,$X$2:$AB$6,2,FALSE)</f>
        <v>350</v>
      </c>
      <c r="H5" s="1" t="s">
        <v>15</v>
      </c>
      <c r="M5" s="5" t="s">
        <v>8</v>
      </c>
      <c r="N5" s="9">
        <v>15</v>
      </c>
      <c r="O5" s="9">
        <v>20</v>
      </c>
      <c r="P5" s="9">
        <v>22.5</v>
      </c>
      <c r="Q5" s="9">
        <v>25</v>
      </c>
      <c r="R5" s="9">
        <v>30</v>
      </c>
      <c r="S5" s="9">
        <v>40</v>
      </c>
      <c r="T5" s="9">
        <v>45</v>
      </c>
      <c r="V5" s="7"/>
      <c r="W5" s="1" t="s">
        <v>9</v>
      </c>
      <c r="X5" s="8">
        <v>21</v>
      </c>
      <c r="Y5" s="8">
        <v>21</v>
      </c>
      <c r="Z5" s="8">
        <v>20</v>
      </c>
      <c r="AA5" s="8">
        <v>19</v>
      </c>
      <c r="AB5" s="8">
        <v>20</v>
      </c>
      <c r="AC5" s="7" t="s">
        <v>10</v>
      </c>
    </row>
    <row r="6" spans="1:29" ht="20.100000000000001" customHeight="1">
      <c r="A6" s="4" t="str">
        <f>IF(Lang.="V","Hình học","Geometry")</f>
        <v>Hình học</v>
      </c>
      <c r="M6" s="5" t="s">
        <v>11</v>
      </c>
      <c r="N6" s="8">
        <v>23</v>
      </c>
      <c r="O6" s="8">
        <v>27</v>
      </c>
      <c r="P6" s="8">
        <v>29</v>
      </c>
      <c r="Q6" s="8">
        <v>30</v>
      </c>
      <c r="R6" s="8">
        <v>32.5</v>
      </c>
      <c r="S6" s="8">
        <v>36</v>
      </c>
      <c r="T6" s="8">
        <v>37.5</v>
      </c>
      <c r="U6" s="1" t="s">
        <v>12</v>
      </c>
      <c r="V6" s="7"/>
      <c r="W6" s="1" t="s">
        <v>13</v>
      </c>
      <c r="X6" s="8">
        <v>225</v>
      </c>
      <c r="Y6" s="8">
        <v>280</v>
      </c>
      <c r="Z6" s="8">
        <v>430</v>
      </c>
      <c r="AA6" s="8">
        <v>450</v>
      </c>
      <c r="AB6" s="8">
        <v>280</v>
      </c>
      <c r="AC6" s="7"/>
    </row>
    <row r="7" spans="1:29" ht="20.100000000000001" customHeight="1">
      <c r="D7" s="1" t="str">
        <f>IF(Lang.="v","Chiều cao tường hầm trong đất:","The Highest Wall inside land")</f>
        <v>Chiều cao tường hầm trong đất:</v>
      </c>
      <c r="H7" s="10" t="s">
        <v>17</v>
      </c>
      <c r="I7" s="3">
        <v>3.5</v>
      </c>
      <c r="J7" s="1" t="s">
        <v>21</v>
      </c>
    </row>
    <row r="8" spans="1:29" ht="20.100000000000001" customHeight="1">
      <c r="D8" s="1" t="str">
        <f>IF(Lang.="V","Chiều sâu từ mặt đất đến sàn mái hầm:","Depth form ground to roof basement")</f>
        <v>Chiều sâu từ mặt đất đến sàn mái hầm:</v>
      </c>
      <c r="H8" s="10" t="s">
        <v>18</v>
      </c>
      <c r="I8" s="3">
        <v>0.9</v>
      </c>
      <c r="J8" s="1" t="s">
        <v>21</v>
      </c>
    </row>
    <row r="9" spans="1:29" ht="20.100000000000001" customHeight="1">
      <c r="H9" s="10"/>
      <c r="I9" s="3"/>
    </row>
    <row r="10" spans="1:29" ht="20.100000000000001" customHeight="1">
      <c r="D10" s="1" t="str">
        <f>IF(Lang.="v","Chiều dày tường hầm đoạn trên:","Wall Width")</f>
        <v>Chiều dày tường hầm đoạn trên:</v>
      </c>
      <c r="H10" s="10" t="s">
        <v>19</v>
      </c>
      <c r="I10" s="3">
        <v>400</v>
      </c>
      <c r="J10" s="1" t="s">
        <v>20</v>
      </c>
    </row>
    <row r="11" spans="1:29" ht="20.100000000000001" customHeight="1">
      <c r="D11" s="1" t="str">
        <f>IF(Lang.="v","Chiều dày tường hầm đoạn dưới:","Wall Width")</f>
        <v>Chiều dày tường hầm đoạn dưới:</v>
      </c>
      <c r="H11" s="10" t="s">
        <v>19</v>
      </c>
      <c r="I11" s="3">
        <v>400</v>
      </c>
      <c r="J11" s="1" t="s">
        <v>20</v>
      </c>
      <c r="K11" s="8"/>
    </row>
    <row r="12" spans="1:29" ht="20.100000000000001" customHeight="1">
      <c r="D12" s="1" t="str">
        <f>IF(Lang.="v","Chiều dày lớp bêtông bảo vệ cốt thép:","Cover of concrete reinforcement")</f>
        <v>Chiều dày lớp bêtông bảo vệ cốt thép:</v>
      </c>
      <c r="I12" s="3">
        <v>40</v>
      </c>
      <c r="J12" s="1" t="s">
        <v>20</v>
      </c>
      <c r="K12" s="8"/>
    </row>
    <row r="13" spans="1:29" ht="20.100000000000001" customHeight="1">
      <c r="K13" s="8"/>
    </row>
    <row r="14" spans="1:29" ht="20.100000000000001" customHeight="1">
      <c r="D14" s="1" t="str">
        <f>IF(Lang.="v","Tải trọng phân bố đều trên mặt đất:",
"The load is evenly distributed on the ground")</f>
        <v>Tải trọng phân bố đều trên mặt đất:</v>
      </c>
      <c r="H14" s="10" t="s">
        <v>22</v>
      </c>
      <c r="I14" s="3">
        <v>20</v>
      </c>
      <c r="J14" s="1" t="s">
        <v>47</v>
      </c>
      <c r="K14" s="8"/>
    </row>
    <row r="15" spans="1:29" ht="20.100000000000001" customHeight="1">
      <c r="D15" s="1" t="s">
        <v>39</v>
      </c>
      <c r="K15" s="8"/>
    </row>
    <row r="16" spans="1:29" ht="20.100000000000001" customHeight="1">
      <c r="E16" s="1" t="s">
        <v>23</v>
      </c>
      <c r="H16" s="11" t="s">
        <v>25</v>
      </c>
      <c r="I16" s="3">
        <v>18.7</v>
      </c>
      <c r="J16" s="1" t="s">
        <v>48</v>
      </c>
      <c r="K16" s="8"/>
    </row>
    <row r="17" spans="1:10" ht="20.100000000000001" customHeight="1">
      <c r="E17" s="1" t="s">
        <v>24</v>
      </c>
      <c r="H17" s="11" t="s">
        <v>26</v>
      </c>
      <c r="I17" s="3">
        <v>10</v>
      </c>
      <c r="J17" s="12" t="s">
        <v>27</v>
      </c>
    </row>
    <row r="18" spans="1:10" ht="20.100000000000001" customHeight="1">
      <c r="H18" s="11"/>
      <c r="I18" s="3"/>
      <c r="J18" s="12"/>
    </row>
    <row r="19" spans="1:10" ht="20.100000000000001" customHeight="1">
      <c r="A19" s="4" t="s">
        <v>54</v>
      </c>
    </row>
    <row r="20" spans="1:10" ht="20.100000000000001" customHeight="1">
      <c r="A20" s="18"/>
      <c r="B20" s="1" t="str">
        <f>IF(Lang.="v","Các tải trọng tiêu chuẩn:","Standard Load:")</f>
        <v>Các tải trọng tiêu chuẩn:</v>
      </c>
    </row>
    <row r="21" spans="1:10" ht="20.100000000000001" customHeight="1">
      <c r="B21" s="16" t="s">
        <v>69</v>
      </c>
      <c r="E21" s="32">
        <f>G23*(+I14)</f>
        <v>16.527036446661395</v>
      </c>
      <c r="F21" s="1" t="s">
        <v>47</v>
      </c>
    </row>
    <row r="22" spans="1:10" ht="20.100000000000001" customHeight="1">
      <c r="B22" s="16" t="s">
        <v>70</v>
      </c>
      <c r="E22" s="32">
        <f>G23*(I16*(I7)+I14)</f>
        <v>70.611763218360807</v>
      </c>
      <c r="F22" s="1" t="s">
        <v>47</v>
      </c>
      <c r="I22" s="17"/>
    </row>
    <row r="23" spans="1:10" ht="20.100000000000001" customHeight="1">
      <c r="B23" s="16" t="s">
        <v>45</v>
      </c>
      <c r="G23" s="17">
        <f>1-SIN(RADIANS(I17))</f>
        <v>0.8263518223330697</v>
      </c>
    </row>
    <row r="37" spans="1:1" ht="20.100000000000001" customHeight="1">
      <c r="A37" s="4" t="s">
        <v>55</v>
      </c>
    </row>
    <row r="52" spans="1:16" ht="20.100000000000001" customHeight="1">
      <c r="C52" s="1" t="s">
        <v>71</v>
      </c>
      <c r="G52" s="1" t="s">
        <v>72</v>
      </c>
    </row>
    <row r="55" spans="1:16" ht="20.100000000000001" customHeight="1">
      <c r="A55" s="4" t="s">
        <v>36</v>
      </c>
    </row>
    <row r="56" spans="1:16" ht="20.100000000000001" customHeight="1">
      <c r="B56" s="1" t="s">
        <v>28</v>
      </c>
    </row>
    <row r="59" spans="1:16" ht="20.100000000000001" customHeight="1">
      <c r="A59" s="13"/>
      <c r="B59" s="14"/>
      <c r="C59" s="52" t="s">
        <v>50</v>
      </c>
      <c r="D59" s="53"/>
      <c r="E59" s="52" t="s">
        <v>51</v>
      </c>
      <c r="F59" s="53"/>
    </row>
    <row r="60" spans="1:16" ht="20.100000000000001" customHeight="1">
      <c r="A60" s="50" t="s">
        <v>73</v>
      </c>
      <c r="B60" s="51"/>
      <c r="C60" s="44">
        <v>1</v>
      </c>
      <c r="D60" s="44">
        <v>2</v>
      </c>
      <c r="E60" s="44">
        <v>1</v>
      </c>
      <c r="F60" s="44">
        <v>2</v>
      </c>
      <c r="L60" s="21" t="s">
        <v>30</v>
      </c>
      <c r="M60" s="1">
        <f>I12+B64/2</f>
        <v>49</v>
      </c>
      <c r="N60" s="1">
        <f>I12+B64/2</f>
        <v>49</v>
      </c>
    </row>
    <row r="61" spans="1:16" ht="20.100000000000001" customHeight="1">
      <c r="A61" s="42" t="s">
        <v>75</v>
      </c>
      <c r="B61" s="43"/>
      <c r="C61" s="44">
        <v>400</v>
      </c>
      <c r="D61" s="44">
        <v>500</v>
      </c>
      <c r="E61" s="44">
        <v>400</v>
      </c>
      <c r="F61" s="44">
        <v>400</v>
      </c>
      <c r="L61" s="21"/>
    </row>
    <row r="62" spans="1:16" ht="20.100000000000001" customHeight="1">
      <c r="A62" s="23" t="s">
        <v>52</v>
      </c>
      <c r="B62" s="14"/>
      <c r="C62" s="45">
        <v>0</v>
      </c>
      <c r="D62" s="45">
        <v>0</v>
      </c>
      <c r="E62" s="45">
        <v>62</v>
      </c>
      <c r="F62" s="45">
        <v>211.5</v>
      </c>
      <c r="L62" s="21" t="s">
        <v>31</v>
      </c>
      <c r="M62" s="1">
        <f>I11-M60</f>
        <v>351</v>
      </c>
      <c r="N62" s="1">
        <f>I10-M60</f>
        <v>351</v>
      </c>
    </row>
    <row r="63" spans="1:16" ht="20.100000000000001" customHeight="1">
      <c r="A63" s="28" t="s">
        <v>29</v>
      </c>
      <c r="B63" s="15"/>
      <c r="C63" s="46">
        <f>C62*10^6/$G$5/M64/N62*10^-2</f>
        <v>0</v>
      </c>
      <c r="D63" s="46">
        <f>D62*10^6/$G$5/N64/M62*10^-2</f>
        <v>0</v>
      </c>
      <c r="E63" s="46">
        <f>E62*10^6/$G$5/O64/N62*10^-2</f>
        <v>5.1623435948925591</v>
      </c>
      <c r="F63" s="46">
        <f>F62*10^6/$G$5/P64/$M$62*10^-2</f>
        <v>18.738411579900319</v>
      </c>
      <c r="L63" s="21" t="s">
        <v>32</v>
      </c>
      <c r="M63" s="17">
        <f>C62*10^6/$G$4/1000/$M$62^2</f>
        <v>0</v>
      </c>
      <c r="N63" s="17">
        <f>D62*10^6/$G$4/1000/$M$62^2</f>
        <v>0</v>
      </c>
      <c r="O63" s="17">
        <f>E62*10^6/$G$4/1000/$M$62^2</f>
        <v>4.3760232042159453E-2</v>
      </c>
      <c r="P63" s="17">
        <f>F62*10^6/$G$4/1000/$M$62^2</f>
        <v>0.149278856079302</v>
      </c>
    </row>
    <row r="64" spans="1:16" ht="20.100000000000001" customHeight="1">
      <c r="A64" s="23"/>
      <c r="B64" s="48">
        <v>18</v>
      </c>
      <c r="C64" s="47" t="str">
        <f>IFERROR(10/C63*$M$65,"-")</f>
        <v>-</v>
      </c>
      <c r="D64" s="47" t="str">
        <f>IFERROR(10/D63*$M$65,"-")</f>
        <v>-</v>
      </c>
      <c r="E64" s="47">
        <f>IFERROR(10/E63*$M$65,"-")</f>
        <v>492.93310346978046</v>
      </c>
      <c r="F64" s="47">
        <f>IFERROR(10/F63*$M$65,"-")</f>
        <v>135.80073415279679</v>
      </c>
      <c r="L64" s="21" t="s">
        <v>33</v>
      </c>
      <c r="M64" s="17">
        <f>0.5*(1+SQRT(1-2*M63))</f>
        <v>1</v>
      </c>
      <c r="N64" s="17">
        <f t="shared" ref="N64:P64" si="0">0.5*(1+SQRT(1-2*N63))</f>
        <v>1</v>
      </c>
      <c r="O64" s="17">
        <f t="shared" si="0"/>
        <v>0.97761897363789929</v>
      </c>
      <c r="P64" s="17">
        <f t="shared" si="0"/>
        <v>0.91876075742642005</v>
      </c>
    </row>
    <row r="65" spans="2:13" ht="20.100000000000001" customHeight="1">
      <c r="B65" s="20"/>
      <c r="C65" s="35" t="s">
        <v>35</v>
      </c>
      <c r="L65" s="8" t="s">
        <v>34</v>
      </c>
      <c r="M65" s="22">
        <f>PI()*B64^2/4</f>
        <v>254.46900494077323</v>
      </c>
    </row>
    <row r="66" spans="2:13" ht="20.100000000000001" customHeight="1">
      <c r="B66" s="54" t="s">
        <v>79</v>
      </c>
    </row>
    <row r="67" spans="2:13" ht="20.100000000000001" customHeight="1">
      <c r="M67" s="22"/>
    </row>
  </sheetData>
  <mergeCells count="4">
    <mergeCell ref="A1:J1"/>
    <mergeCell ref="A60:B60"/>
    <mergeCell ref="C59:D59"/>
    <mergeCell ref="E59:F59"/>
  </mergeCells>
  <dataValidations disablePrompts="1" count="3">
    <dataValidation type="list" allowBlank="1" showInputMessage="1" showErrorMessage="1" sqref="D4">
      <formula1>$N$2:$T$2</formula1>
    </dataValidation>
    <dataValidation type="list" allowBlank="1" showInputMessage="1" showErrorMessage="1" sqref="K1">
      <formula1>"E,V"</formula1>
    </dataValidation>
    <dataValidation type="list" allowBlank="1" showInputMessage="1" showErrorMessage="1" sqref="D5">
      <formula1>$X$2:$AB$2</formula1>
    </dataValidation>
  </dataValidations>
  <pageMargins left="0.98425196850393704" right="0.59055118110236227" top="1.1023622047244095" bottom="0.70866141732283472" header="0.39370078740157483" footer="0.3937007874015748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6"/>
  <sheetViews>
    <sheetView view="pageBreakPreview" topLeftCell="A34" zoomScaleNormal="100" zoomScaleSheetLayoutView="100" workbookViewId="0">
      <selection activeCell="O12" sqref="O12"/>
    </sheetView>
  </sheetViews>
  <sheetFormatPr defaultRowHeight="20.100000000000001" customHeight="1"/>
  <cols>
    <col min="1" max="1" width="3.375" style="1" customWidth="1"/>
    <col min="2" max="5" width="9" style="1"/>
    <col min="6" max="6" width="7.5" style="1" customWidth="1"/>
    <col min="7" max="7" width="10.875" style="1" customWidth="1"/>
    <col min="8" max="8" width="6.625" style="1" customWidth="1"/>
    <col min="9" max="10" width="5.625" style="1" customWidth="1"/>
    <col min="11" max="11" width="9" style="1"/>
    <col min="12" max="12" width="8.875" style="1" customWidth="1"/>
    <col min="13" max="16384" width="9" style="1"/>
  </cols>
  <sheetData>
    <row r="1" spans="1:29" ht="30" customHeight="1">
      <c r="A1" s="49" t="s">
        <v>37</v>
      </c>
      <c r="B1" s="49"/>
      <c r="C1" s="49"/>
      <c r="D1" s="49"/>
      <c r="E1" s="49"/>
      <c r="F1" s="49"/>
      <c r="G1" s="49"/>
      <c r="H1" s="49"/>
      <c r="I1" s="49"/>
      <c r="J1" s="49"/>
      <c r="K1" s="30" t="s">
        <v>38</v>
      </c>
    </row>
    <row r="2" spans="1:29" ht="21.75" customHeight="1">
      <c r="A2" s="2" t="str">
        <f>IF(Lang.="V","Cấu kiện:","
Components")</f>
        <v>Cấu kiện:</v>
      </c>
      <c r="C2" s="3" t="s">
        <v>61</v>
      </c>
      <c r="G2" s="1" t="str">
        <f>IF(Lang.="V","Tiêu chuẩn:","Standard:")</f>
        <v>Tiêu chuẩn:</v>
      </c>
      <c r="H2" s="1" t="s">
        <v>42</v>
      </c>
      <c r="M2" s="5" t="s">
        <v>0</v>
      </c>
      <c r="N2" s="6">
        <v>200</v>
      </c>
      <c r="O2" s="6">
        <v>250</v>
      </c>
      <c r="P2" s="6">
        <v>300</v>
      </c>
      <c r="Q2" s="6">
        <v>350</v>
      </c>
      <c r="R2" s="6" t="s">
        <v>41</v>
      </c>
      <c r="S2" s="6">
        <v>500</v>
      </c>
      <c r="T2" s="6">
        <v>600</v>
      </c>
      <c r="V2" s="7"/>
      <c r="X2" s="6" t="s">
        <v>1</v>
      </c>
      <c r="Y2" s="6" t="s">
        <v>2</v>
      </c>
      <c r="Z2" s="6" t="s">
        <v>40</v>
      </c>
      <c r="AA2" s="6" t="s">
        <v>3</v>
      </c>
      <c r="AB2" s="6" t="s">
        <v>53</v>
      </c>
      <c r="AC2" s="7"/>
    </row>
    <row r="3" spans="1:29" ht="20.100000000000001" customHeight="1">
      <c r="A3" s="4" t="str">
        <f>IF(Lang.="v","Vật liệu","Materials")</f>
        <v>Vật liệu</v>
      </c>
      <c r="M3" s="5" t="s">
        <v>4</v>
      </c>
      <c r="N3" s="8">
        <v>8.5</v>
      </c>
      <c r="O3" s="8">
        <v>11.5</v>
      </c>
      <c r="P3" s="8">
        <v>13</v>
      </c>
      <c r="Q3" s="8">
        <v>14.5</v>
      </c>
      <c r="R3" s="8">
        <v>17</v>
      </c>
      <c r="S3" s="8">
        <v>22</v>
      </c>
      <c r="T3" s="8">
        <v>25</v>
      </c>
      <c r="V3" s="7"/>
      <c r="W3" s="1" t="s">
        <v>5</v>
      </c>
      <c r="X3" s="8">
        <v>225</v>
      </c>
      <c r="Y3" s="8">
        <v>280</v>
      </c>
      <c r="Z3" s="8">
        <v>435</v>
      </c>
      <c r="AA3" s="8">
        <v>510</v>
      </c>
      <c r="AB3" s="8">
        <v>350</v>
      </c>
      <c r="AC3" s="7"/>
    </row>
    <row r="4" spans="1:29" ht="20.100000000000001" customHeight="1">
      <c r="B4" s="1" t="str">
        <f>IF(Lang.="v","Bê tông cấp bền:","Concrete Grade:")</f>
        <v>Bê tông cấp bền:</v>
      </c>
      <c r="D4" s="3" t="s">
        <v>41</v>
      </c>
      <c r="F4" s="10" t="s">
        <v>14</v>
      </c>
      <c r="G4" s="1">
        <f>HLOOKUP($D$4,$M$2:$T$6,2)</f>
        <v>17</v>
      </c>
      <c r="H4" s="1" t="s">
        <v>15</v>
      </c>
      <c r="M4" s="5" t="s">
        <v>6</v>
      </c>
      <c r="N4" s="8">
        <v>0.75</v>
      </c>
      <c r="O4" s="8">
        <v>0.9</v>
      </c>
      <c r="P4" s="8">
        <v>1</v>
      </c>
      <c r="Q4" s="8">
        <v>1.05</v>
      </c>
      <c r="R4" s="8">
        <v>1.2</v>
      </c>
      <c r="S4" s="8">
        <v>1.4</v>
      </c>
      <c r="T4" s="8">
        <v>1.45</v>
      </c>
      <c r="V4" s="7"/>
      <c r="W4" s="1" t="s">
        <v>7</v>
      </c>
      <c r="X4" s="8">
        <v>175</v>
      </c>
      <c r="Y4" s="8">
        <v>225</v>
      </c>
      <c r="Z4" s="8">
        <v>290</v>
      </c>
      <c r="AA4" s="8">
        <v>405</v>
      </c>
      <c r="AB4" s="8">
        <v>350</v>
      </c>
      <c r="AC4" s="7"/>
    </row>
    <row r="5" spans="1:29" ht="20.100000000000001" customHeight="1">
      <c r="B5" s="1" t="str">
        <f>IF(Lang.="v","Cốt thép mác:","Rebar Stregth:")</f>
        <v>Cốt thép mác:</v>
      </c>
      <c r="D5" s="31" t="s">
        <v>53</v>
      </c>
      <c r="F5" s="10" t="s">
        <v>16</v>
      </c>
      <c r="G5" s="1">
        <f>HLOOKUP($D$5,$X$2:$AB$6,2,FALSE)</f>
        <v>350</v>
      </c>
      <c r="H5" s="1" t="s">
        <v>15</v>
      </c>
      <c r="M5" s="5" t="s">
        <v>8</v>
      </c>
      <c r="N5" s="9">
        <v>15</v>
      </c>
      <c r="O5" s="9">
        <v>20</v>
      </c>
      <c r="P5" s="9">
        <v>22.5</v>
      </c>
      <c r="Q5" s="9">
        <v>25</v>
      </c>
      <c r="R5" s="9">
        <v>30</v>
      </c>
      <c r="S5" s="9">
        <v>40</v>
      </c>
      <c r="T5" s="9">
        <v>45</v>
      </c>
      <c r="V5" s="7"/>
      <c r="W5" s="1" t="s">
        <v>9</v>
      </c>
      <c r="X5" s="8">
        <v>21</v>
      </c>
      <c r="Y5" s="8">
        <v>21</v>
      </c>
      <c r="Z5" s="8">
        <v>20</v>
      </c>
      <c r="AA5" s="8">
        <v>19</v>
      </c>
      <c r="AB5" s="8">
        <v>20</v>
      </c>
      <c r="AC5" s="7" t="s">
        <v>10</v>
      </c>
    </row>
    <row r="6" spans="1:29" ht="20.100000000000001" customHeight="1">
      <c r="A6" s="4" t="str">
        <f>IF(Lang.="V","Hình học","Geometry")</f>
        <v>Hình học</v>
      </c>
      <c r="M6" s="5" t="s">
        <v>11</v>
      </c>
      <c r="N6" s="8">
        <v>23</v>
      </c>
      <c r="O6" s="8">
        <v>27</v>
      </c>
      <c r="P6" s="8">
        <v>29</v>
      </c>
      <c r="Q6" s="8">
        <v>30</v>
      </c>
      <c r="R6" s="8">
        <v>32.5</v>
      </c>
      <c r="S6" s="8">
        <v>36</v>
      </c>
      <c r="T6" s="8">
        <v>37.5</v>
      </c>
      <c r="U6" s="1" t="s">
        <v>12</v>
      </c>
      <c r="V6" s="7"/>
      <c r="W6" s="1" t="s">
        <v>13</v>
      </c>
      <c r="X6" s="8">
        <v>225</v>
      </c>
      <c r="Y6" s="8">
        <v>280</v>
      </c>
      <c r="Z6" s="8">
        <v>430</v>
      </c>
      <c r="AA6" s="8">
        <v>450</v>
      </c>
      <c r="AB6" s="8">
        <v>280</v>
      </c>
      <c r="AC6" s="7"/>
    </row>
    <row r="7" spans="1:29" ht="20.100000000000001" customHeight="1">
      <c r="D7" s="1" t="str">
        <f>IF(Lang.="v","Chiều cao tường hầm trong đất:","The Highest Wall inside land")</f>
        <v>Chiều cao tường hầm trong đất:</v>
      </c>
      <c r="H7" s="10" t="s">
        <v>17</v>
      </c>
      <c r="I7" s="41">
        <f>I8+I9</f>
        <v>6.8</v>
      </c>
      <c r="J7" s="1" t="s">
        <v>21</v>
      </c>
    </row>
    <row r="8" spans="1:29" ht="20.100000000000001" customHeight="1">
      <c r="D8" s="1" t="s">
        <v>65</v>
      </c>
      <c r="H8" s="10" t="s">
        <v>67</v>
      </c>
      <c r="I8" s="3">
        <v>3.8</v>
      </c>
      <c r="J8" s="1" t="s">
        <v>21</v>
      </c>
    </row>
    <row r="9" spans="1:29" ht="20.100000000000001" customHeight="1">
      <c r="D9" s="1" t="s">
        <v>66</v>
      </c>
      <c r="H9" s="10" t="s">
        <v>68</v>
      </c>
      <c r="I9" s="3">
        <v>3</v>
      </c>
      <c r="J9" s="1" t="s">
        <v>21</v>
      </c>
    </row>
    <row r="10" spans="1:29" ht="20.100000000000001" customHeight="1">
      <c r="D10" s="1" t="str">
        <f>IF(Lang.="V","Chiều sâu từ mặt đất đến sàn mái hầm:","Depth form ground to roof basement")</f>
        <v>Chiều sâu từ mặt đất đến sàn mái hầm:</v>
      </c>
      <c r="H10" s="10" t="s">
        <v>18</v>
      </c>
      <c r="I10" s="3">
        <v>0.9</v>
      </c>
      <c r="J10" s="1" t="s">
        <v>21</v>
      </c>
    </row>
    <row r="11" spans="1:29" ht="20.100000000000001" customHeight="1">
      <c r="D11" s="1" t="str">
        <f>IF(Lang.="v","Chiều dày tường hầm:","Wall Width")</f>
        <v>Chiều dày tường hầm:</v>
      </c>
      <c r="H11" s="10" t="s">
        <v>19</v>
      </c>
      <c r="I11" s="3">
        <v>400</v>
      </c>
      <c r="J11" s="1" t="s">
        <v>20</v>
      </c>
      <c r="K11" s="8"/>
    </row>
    <row r="12" spans="1:29" ht="20.100000000000001" customHeight="1">
      <c r="D12" s="1" t="str">
        <f>IF(Lang.="v","Chiều dày lớp bêtông bảo vệ cốt thép:","Cover of concrete reinforcement")</f>
        <v>Chiều dày lớp bêtông bảo vệ cốt thép:</v>
      </c>
      <c r="I12" s="3">
        <v>35</v>
      </c>
      <c r="J12" s="1" t="s">
        <v>20</v>
      </c>
      <c r="K12" s="8"/>
    </row>
    <row r="13" spans="1:29" ht="20.100000000000001" customHeight="1">
      <c r="K13" s="8"/>
    </row>
    <row r="14" spans="1:29" ht="20.100000000000001" customHeight="1">
      <c r="D14" s="1" t="str">
        <f>IF(Lang.="v","Tải trọng phân bố đều trên mặt đất:",
"The load is evenly distributed on the ground")</f>
        <v>Tải trọng phân bố đều trên mặt đất:</v>
      </c>
      <c r="H14" s="10" t="s">
        <v>22</v>
      </c>
      <c r="I14" s="3">
        <v>20</v>
      </c>
      <c r="J14" s="1" t="s">
        <v>47</v>
      </c>
      <c r="K14" s="8"/>
    </row>
    <row r="15" spans="1:29" ht="20.100000000000001" customHeight="1">
      <c r="D15" s="1" t="s">
        <v>39</v>
      </c>
      <c r="K15" s="8"/>
    </row>
    <row r="16" spans="1:29" ht="20.100000000000001" customHeight="1">
      <c r="E16" s="1" t="s">
        <v>23</v>
      </c>
      <c r="H16" s="11" t="s">
        <v>25</v>
      </c>
      <c r="I16" s="3">
        <v>18.7</v>
      </c>
      <c r="J16" s="1" t="s">
        <v>48</v>
      </c>
      <c r="K16" s="8"/>
    </row>
    <row r="17" spans="1:10" ht="20.100000000000001" customHeight="1">
      <c r="E17" s="1" t="s">
        <v>24</v>
      </c>
      <c r="H17" s="11" t="s">
        <v>26</v>
      </c>
      <c r="I17" s="3">
        <v>19.5</v>
      </c>
      <c r="J17" s="12" t="s">
        <v>27</v>
      </c>
    </row>
    <row r="18" spans="1:10" ht="20.100000000000001" customHeight="1">
      <c r="H18" s="11"/>
      <c r="I18" s="3"/>
      <c r="J18" s="12"/>
    </row>
    <row r="19" spans="1:10" ht="20.100000000000001" customHeight="1">
      <c r="A19" s="4" t="s">
        <v>54</v>
      </c>
    </row>
    <row r="20" spans="1:10" ht="20.100000000000001" customHeight="1">
      <c r="A20" s="18"/>
      <c r="B20" s="1" t="str">
        <f>IF(Lang.="v","Các tải trọng tiêu chuẩn:","Standard Load:")</f>
        <v>Các tải trọng tiêu chuẩn:</v>
      </c>
    </row>
    <row r="21" spans="1:10" ht="20.100000000000001" customHeight="1">
      <c r="B21" s="16" t="s">
        <v>43</v>
      </c>
      <c r="E21" s="32">
        <f>G23*(I16*I10+I14)</f>
        <v>24.535893374420219</v>
      </c>
      <c r="F21" s="1" t="s">
        <v>47</v>
      </c>
    </row>
    <row r="22" spans="1:10" ht="20.100000000000001" customHeight="1">
      <c r="B22" s="16" t="s">
        <v>44</v>
      </c>
      <c r="E22" s="32">
        <f>G23*(I16*(I10+I7)+I14)</f>
        <v>109.24901315425393</v>
      </c>
      <c r="F22" s="1" t="s">
        <v>47</v>
      </c>
      <c r="I22" s="17"/>
    </row>
    <row r="23" spans="1:10" ht="20.100000000000001" customHeight="1">
      <c r="B23" s="16" t="s">
        <v>45</v>
      </c>
      <c r="G23" s="17">
        <f>1-SIN(RADIANS(I17))</f>
        <v>0.66619314076622915</v>
      </c>
    </row>
    <row r="37" spans="1:1" ht="20.100000000000001" customHeight="1">
      <c r="A37" s="4" t="s">
        <v>55</v>
      </c>
    </row>
    <row r="52" spans="1:16" ht="20.100000000000001" customHeight="1">
      <c r="C52" s="1" t="s">
        <v>56</v>
      </c>
      <c r="G52" s="1" t="s">
        <v>49</v>
      </c>
    </row>
    <row r="55" spans="1:16" ht="20.100000000000001" customHeight="1">
      <c r="A55" s="4" t="s">
        <v>36</v>
      </c>
    </row>
    <row r="56" spans="1:16" ht="20.100000000000001" customHeight="1">
      <c r="B56" s="1" t="s">
        <v>28</v>
      </c>
    </row>
    <row r="59" spans="1:16" ht="20.100000000000001" customHeight="1">
      <c r="A59" s="38"/>
      <c r="B59" s="39"/>
      <c r="C59" s="19" t="s">
        <v>50</v>
      </c>
      <c r="D59" s="39"/>
      <c r="E59" s="19" t="s">
        <v>51</v>
      </c>
      <c r="F59" s="39"/>
    </row>
    <row r="60" spans="1:16" ht="20.100000000000001" customHeight="1">
      <c r="A60" s="50" t="s">
        <v>59</v>
      </c>
      <c r="B60" s="51"/>
      <c r="C60" s="36" t="s">
        <v>57</v>
      </c>
      <c r="D60" s="37" t="s">
        <v>58</v>
      </c>
      <c r="E60" s="36" t="s">
        <v>57</v>
      </c>
      <c r="F60" s="37" t="s">
        <v>58</v>
      </c>
      <c r="L60" s="21" t="s">
        <v>30</v>
      </c>
      <c r="M60" s="1">
        <f>I12+B63/2</f>
        <v>43</v>
      </c>
    </row>
    <row r="61" spans="1:16" ht="20.100000000000001" customHeight="1">
      <c r="A61" s="23" t="s">
        <v>52</v>
      </c>
      <c r="B61" s="39"/>
      <c r="C61" s="33">
        <v>30.1</v>
      </c>
      <c r="D61" s="34">
        <v>48.8</v>
      </c>
      <c r="E61" s="33">
        <v>63.4</v>
      </c>
      <c r="F61" s="34">
        <v>80</v>
      </c>
      <c r="L61" s="21" t="s">
        <v>31</v>
      </c>
      <c r="M61" s="1">
        <f>I11-M60</f>
        <v>357</v>
      </c>
    </row>
    <row r="62" spans="1:16" ht="20.100000000000001" customHeight="1">
      <c r="A62" s="28" t="s">
        <v>29</v>
      </c>
      <c r="B62" s="15"/>
      <c r="C62" s="24">
        <f>C61*10^6/$G$5/M63/$M$61*10^-2</f>
        <v>2.4259334619094095</v>
      </c>
      <c r="D62" s="25">
        <f>D61*10^6/$G$5/N63/$M$61*10^-2</f>
        <v>3.950565004163666</v>
      </c>
      <c r="E62" s="24">
        <f>E61*10^6/$G$5/O63/$M$61*10^-2</f>
        <v>5.1505229410437519</v>
      </c>
      <c r="F62" s="25">
        <f>F61*10^6/$G$5/P63/$M$61*10^-2</f>
        <v>6.5253409389709223</v>
      </c>
      <c r="L62" s="21" t="s">
        <v>32</v>
      </c>
      <c r="M62" s="17">
        <f>C61*10^6/$G$4/1000/$M$61^2</f>
        <v>1.3892523560750712E-2</v>
      </c>
      <c r="N62" s="17">
        <f>D61*10^6/$G$4/1000/$M$61^2</f>
        <v>2.2523426902479562E-2</v>
      </c>
      <c r="O62" s="17">
        <f>E61*10^6/$G$4/1000/$M$61^2</f>
        <v>2.9261993147893531E-2</v>
      </c>
      <c r="P62" s="17">
        <f>F61*10^6/$G$4/1000/$M$61^2</f>
        <v>3.6923650659802562E-2</v>
      </c>
    </row>
    <row r="63" spans="1:16" ht="20.100000000000001" customHeight="1">
      <c r="A63" s="40"/>
      <c r="B63" s="29">
        <v>16</v>
      </c>
      <c r="C63" s="26">
        <f>IFERROR(10/C62*$M$64,"-")</f>
        <v>828.80232696693372</v>
      </c>
      <c r="D63" s="27">
        <f>IFERROR(10/D62*$M$64,"-")</f>
        <v>508.9447449107638</v>
      </c>
      <c r="E63" s="26">
        <f>IFERROR(10/E62*$M$64,"-")</f>
        <v>390.37187511099916</v>
      </c>
      <c r="F63" s="27">
        <f>IFERROR(10/F62*$M$64,"-")</f>
        <v>308.12478874315366</v>
      </c>
      <c r="L63" s="21" t="s">
        <v>33</v>
      </c>
      <c r="M63" s="17">
        <f>0.5*(1+SQRT(1-2*M62))</f>
        <v>0.99300480547315628</v>
      </c>
      <c r="N63" s="17">
        <f t="shared" ref="N63:P63" si="0">0.5*(1+SQRT(1-2*N62))</f>
        <v>0.98860852074923966</v>
      </c>
      <c r="O63" s="17">
        <f t="shared" si="0"/>
        <v>0.98514843442605615</v>
      </c>
      <c r="P63" s="17">
        <f t="shared" si="0"/>
        <v>0.98118413800758097</v>
      </c>
    </row>
    <row r="64" spans="1:16" ht="20.100000000000001" customHeight="1">
      <c r="B64" s="20"/>
      <c r="C64" s="35" t="s">
        <v>35</v>
      </c>
      <c r="L64" s="8" t="s">
        <v>34</v>
      </c>
      <c r="M64" s="22">
        <f>PI()*B63^2/4</f>
        <v>201.06192982974676</v>
      </c>
    </row>
    <row r="66" spans="13:13" ht="20.100000000000001" customHeight="1">
      <c r="M66" s="22"/>
    </row>
  </sheetData>
  <mergeCells count="2">
    <mergeCell ref="A1:J1"/>
    <mergeCell ref="A60:B60"/>
  </mergeCells>
  <dataValidations disablePrompts="1" count="3">
    <dataValidation type="list" allowBlank="1" showInputMessage="1" showErrorMessage="1" sqref="D5">
      <formula1>$X$2:$AB$2</formula1>
    </dataValidation>
    <dataValidation type="list" allowBlank="1" showInputMessage="1" showErrorMessage="1" sqref="K1">
      <formula1>"E,V"</formula1>
    </dataValidation>
    <dataValidation type="list" allowBlank="1" showInputMessage="1" showErrorMessage="1" sqref="D4">
      <formula1>$N$2:$T$2</formula1>
    </dataValidation>
  </dataValidations>
  <pageMargins left="0.98425196850393704" right="0.59055118110236227" top="1.1023622047244095" bottom="0.70866141732283472" header="0.39370078740157483" footer="0.3937007874015748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4"/>
  <sheetViews>
    <sheetView view="pageBreakPreview" topLeftCell="A16" zoomScaleNormal="100" zoomScaleSheetLayoutView="100" workbookViewId="0">
      <selection activeCell="C2" sqref="C2"/>
    </sheetView>
  </sheetViews>
  <sheetFormatPr defaultRowHeight="20.100000000000001" customHeight="1"/>
  <cols>
    <col min="1" max="1" width="3.375" style="1" customWidth="1"/>
    <col min="2" max="5" width="9" style="1"/>
    <col min="6" max="6" width="7.5" style="1" customWidth="1"/>
    <col min="7" max="7" width="10.875" style="1" customWidth="1"/>
    <col min="8" max="8" width="6.625" style="1" customWidth="1"/>
    <col min="9" max="10" width="5.625" style="1" customWidth="1"/>
    <col min="11" max="11" width="9" style="1"/>
    <col min="12" max="12" width="8.875" style="1" customWidth="1"/>
    <col min="13" max="16384" width="9" style="1"/>
  </cols>
  <sheetData>
    <row r="1" spans="1:29" ht="30" customHeight="1">
      <c r="A1" s="49" t="s">
        <v>37</v>
      </c>
      <c r="B1" s="49"/>
      <c r="C1" s="49"/>
      <c r="D1" s="49"/>
      <c r="E1" s="49"/>
      <c r="F1" s="49"/>
      <c r="G1" s="49"/>
      <c r="H1" s="49"/>
      <c r="I1" s="49"/>
      <c r="J1" s="49"/>
      <c r="K1" s="30" t="s">
        <v>38</v>
      </c>
    </row>
    <row r="2" spans="1:29" ht="21.75" customHeight="1">
      <c r="A2" s="2" t="str">
        <f>IF(Lang.="V","Cấu kiện:","
Components")</f>
        <v>Cấu kiện:</v>
      </c>
      <c r="C2" s="3" t="s">
        <v>61</v>
      </c>
      <c r="G2" s="1" t="str">
        <f>IF(Lang.="V","Tiêu chuẩn:","Standard:")</f>
        <v>Tiêu chuẩn:</v>
      </c>
      <c r="H2" s="1" t="s">
        <v>42</v>
      </c>
      <c r="M2" s="5" t="s">
        <v>0</v>
      </c>
      <c r="N2" s="6">
        <v>200</v>
      </c>
      <c r="O2" s="6">
        <v>250</v>
      </c>
      <c r="P2" s="6">
        <v>300</v>
      </c>
      <c r="Q2" s="6">
        <v>350</v>
      </c>
      <c r="R2" s="6" t="s">
        <v>41</v>
      </c>
      <c r="S2" s="6">
        <v>500</v>
      </c>
      <c r="T2" s="6">
        <v>600</v>
      </c>
      <c r="V2" s="7"/>
      <c r="X2" s="6" t="s">
        <v>1</v>
      </c>
      <c r="Y2" s="6" t="s">
        <v>2</v>
      </c>
      <c r="Z2" s="6" t="s">
        <v>40</v>
      </c>
      <c r="AA2" s="6" t="s">
        <v>3</v>
      </c>
      <c r="AB2" s="6" t="s">
        <v>53</v>
      </c>
      <c r="AC2" s="7"/>
    </row>
    <row r="3" spans="1:29" ht="20.100000000000001" customHeight="1">
      <c r="A3" s="4" t="str">
        <f>IF(Lang.="v","Vật liệu","Materials")</f>
        <v>Vật liệu</v>
      </c>
      <c r="M3" s="5" t="s">
        <v>4</v>
      </c>
      <c r="N3" s="8">
        <v>8.5</v>
      </c>
      <c r="O3" s="8">
        <v>11.5</v>
      </c>
      <c r="P3" s="8">
        <v>13</v>
      </c>
      <c r="Q3" s="8">
        <v>14.5</v>
      </c>
      <c r="R3" s="8">
        <v>17</v>
      </c>
      <c r="S3" s="8">
        <v>22</v>
      </c>
      <c r="T3" s="8">
        <v>25</v>
      </c>
      <c r="V3" s="7"/>
      <c r="W3" s="1" t="s">
        <v>5</v>
      </c>
      <c r="X3" s="8">
        <v>225</v>
      </c>
      <c r="Y3" s="8">
        <v>280</v>
      </c>
      <c r="Z3" s="8">
        <v>435</v>
      </c>
      <c r="AA3" s="8">
        <v>510</v>
      </c>
      <c r="AB3" s="8">
        <v>350</v>
      </c>
      <c r="AC3" s="7"/>
    </row>
    <row r="4" spans="1:29" ht="20.100000000000001" customHeight="1">
      <c r="B4" s="1" t="str">
        <f>IF(Lang.="v","Bê tông cấp bền:","Concrete Grade:")</f>
        <v>Bê tông cấp bền:</v>
      </c>
      <c r="D4" s="3" t="s">
        <v>41</v>
      </c>
      <c r="F4" s="10" t="s">
        <v>14</v>
      </c>
      <c r="G4" s="1">
        <f>HLOOKUP($D$4,$M$2:$T$6,2)</f>
        <v>17</v>
      </c>
      <c r="H4" s="1" t="s">
        <v>15</v>
      </c>
      <c r="M4" s="5" t="s">
        <v>6</v>
      </c>
      <c r="N4" s="8">
        <v>0.75</v>
      </c>
      <c r="O4" s="8">
        <v>0.9</v>
      </c>
      <c r="P4" s="8">
        <v>1</v>
      </c>
      <c r="Q4" s="8">
        <v>1.05</v>
      </c>
      <c r="R4" s="8">
        <v>1.2</v>
      </c>
      <c r="S4" s="8">
        <v>1.4</v>
      </c>
      <c r="T4" s="8">
        <v>1.45</v>
      </c>
      <c r="V4" s="7"/>
      <c r="W4" s="1" t="s">
        <v>7</v>
      </c>
      <c r="X4" s="8">
        <v>175</v>
      </c>
      <c r="Y4" s="8">
        <v>225</v>
      </c>
      <c r="Z4" s="8">
        <v>290</v>
      </c>
      <c r="AA4" s="8">
        <v>405</v>
      </c>
      <c r="AB4" s="8">
        <v>350</v>
      </c>
      <c r="AC4" s="7"/>
    </row>
    <row r="5" spans="1:29" ht="20.100000000000001" customHeight="1">
      <c r="B5" s="1" t="str">
        <f>IF(Lang.="v","Cốt thép mác:","Rebar Stregth:")</f>
        <v>Cốt thép mác:</v>
      </c>
      <c r="D5" s="31" t="s">
        <v>53</v>
      </c>
      <c r="F5" s="10" t="s">
        <v>16</v>
      </c>
      <c r="G5" s="1">
        <f>HLOOKUP($D$5,$X$2:$AB$6,2,FALSE)</f>
        <v>350</v>
      </c>
      <c r="H5" s="1" t="s">
        <v>15</v>
      </c>
      <c r="M5" s="5" t="s">
        <v>8</v>
      </c>
      <c r="N5" s="9">
        <v>15</v>
      </c>
      <c r="O5" s="9">
        <v>20</v>
      </c>
      <c r="P5" s="9">
        <v>22.5</v>
      </c>
      <c r="Q5" s="9">
        <v>25</v>
      </c>
      <c r="R5" s="9">
        <v>30</v>
      </c>
      <c r="S5" s="9">
        <v>40</v>
      </c>
      <c r="T5" s="9">
        <v>45</v>
      </c>
      <c r="V5" s="7"/>
      <c r="W5" s="1" t="s">
        <v>9</v>
      </c>
      <c r="X5" s="8">
        <v>21</v>
      </c>
      <c r="Y5" s="8">
        <v>21</v>
      </c>
      <c r="Z5" s="8">
        <v>20</v>
      </c>
      <c r="AA5" s="8">
        <v>19</v>
      </c>
      <c r="AB5" s="8">
        <v>20</v>
      </c>
      <c r="AC5" s="7" t="s">
        <v>10</v>
      </c>
    </row>
    <row r="6" spans="1:29" ht="20.100000000000001" customHeight="1">
      <c r="A6" s="4" t="str">
        <f>IF(Lang.="V","Hình học","Geometry")</f>
        <v>Hình học</v>
      </c>
      <c r="M6" s="5" t="s">
        <v>11</v>
      </c>
      <c r="N6" s="8">
        <v>23</v>
      </c>
      <c r="O6" s="8">
        <v>27</v>
      </c>
      <c r="P6" s="8">
        <v>29</v>
      </c>
      <c r="Q6" s="8">
        <v>30</v>
      </c>
      <c r="R6" s="8">
        <v>32.5</v>
      </c>
      <c r="S6" s="8">
        <v>36</v>
      </c>
      <c r="T6" s="8">
        <v>37.5</v>
      </c>
      <c r="U6" s="1" t="s">
        <v>12</v>
      </c>
      <c r="V6" s="7"/>
      <c r="W6" s="1" t="s">
        <v>13</v>
      </c>
      <c r="X6" s="8">
        <v>225</v>
      </c>
      <c r="Y6" s="8">
        <v>280</v>
      </c>
      <c r="Z6" s="8">
        <v>430</v>
      </c>
      <c r="AA6" s="8">
        <v>450</v>
      </c>
      <c r="AB6" s="8">
        <v>280</v>
      </c>
      <c r="AC6" s="7"/>
    </row>
    <row r="7" spans="1:29" ht="20.100000000000001" customHeight="1">
      <c r="D7" s="1" t="str">
        <f>IF(Lang.="v","Chiều cao tường hầm trong đất:","The Highest Wall inside land")</f>
        <v>Chiều cao tường hầm trong đất:</v>
      </c>
      <c r="H7" s="10" t="s">
        <v>17</v>
      </c>
      <c r="I7" s="3">
        <v>6</v>
      </c>
      <c r="J7" s="1" t="s">
        <v>21</v>
      </c>
    </row>
    <row r="8" spans="1:29" ht="20.100000000000001" customHeight="1">
      <c r="D8" s="1" t="str">
        <f>IF(Lang.="V","Chiều sâu từ mặt đất đến sàn mái hầm:","Depth form ground to roof basement")</f>
        <v>Chiều sâu từ mặt đất đến sàn mái hầm:</v>
      </c>
      <c r="H8" s="10" t="s">
        <v>18</v>
      </c>
      <c r="I8" s="3">
        <v>0</v>
      </c>
      <c r="J8" s="1" t="s">
        <v>21</v>
      </c>
    </row>
    <row r="9" spans="1:29" ht="20.100000000000001" customHeight="1">
      <c r="D9" s="1" t="str">
        <f>IF(Lang.="v","Chiều dày tường hầm:","Wall Width")</f>
        <v>Chiều dày tường hầm:</v>
      </c>
      <c r="H9" s="10" t="s">
        <v>19</v>
      </c>
      <c r="I9" s="3">
        <v>400</v>
      </c>
      <c r="J9" s="1" t="s">
        <v>20</v>
      </c>
      <c r="K9" s="8"/>
    </row>
    <row r="10" spans="1:29" ht="20.100000000000001" customHeight="1">
      <c r="D10" s="1" t="str">
        <f>IF(Lang.="v","Chiều dày lớp bêtông bảo vệ cốt thép:","Cover of concrete reinforcement")</f>
        <v>Chiều dày lớp bêtông bảo vệ cốt thép:</v>
      </c>
      <c r="I10" s="3">
        <v>35</v>
      </c>
      <c r="J10" s="1" t="s">
        <v>20</v>
      </c>
      <c r="K10" s="8"/>
    </row>
    <row r="11" spans="1:29" ht="20.100000000000001" customHeight="1">
      <c r="K11" s="8"/>
    </row>
    <row r="12" spans="1:29" ht="20.100000000000001" customHeight="1">
      <c r="D12" s="1" t="str">
        <f>IF(Lang.="v","Tải trọng phân bố đều trên mặt đất:",
"The load is evenly distributed on the ground")</f>
        <v>Tải trọng phân bố đều trên mặt đất:</v>
      </c>
      <c r="H12" s="10" t="s">
        <v>22</v>
      </c>
      <c r="I12" s="3">
        <v>20</v>
      </c>
      <c r="J12" s="1" t="s">
        <v>47</v>
      </c>
      <c r="K12" s="8"/>
    </row>
    <row r="13" spans="1:29" ht="20.100000000000001" customHeight="1">
      <c r="D13" s="1" t="s">
        <v>39</v>
      </c>
      <c r="K13" s="8"/>
    </row>
    <row r="14" spans="1:29" ht="20.100000000000001" customHeight="1">
      <c r="E14" s="1" t="s">
        <v>23</v>
      </c>
      <c r="H14" s="11" t="s">
        <v>25</v>
      </c>
      <c r="I14" s="3">
        <v>19.2</v>
      </c>
      <c r="J14" s="1" t="s">
        <v>48</v>
      </c>
      <c r="K14" s="8"/>
    </row>
    <row r="15" spans="1:29" ht="20.100000000000001" customHeight="1">
      <c r="E15" s="1" t="s">
        <v>24</v>
      </c>
      <c r="H15" s="11" t="s">
        <v>26</v>
      </c>
      <c r="I15" s="3">
        <v>31.5</v>
      </c>
      <c r="J15" s="12" t="s">
        <v>27</v>
      </c>
    </row>
    <row r="16" spans="1:29" ht="20.100000000000001" customHeight="1">
      <c r="H16" s="11"/>
      <c r="I16" s="3"/>
      <c r="J16" s="12"/>
    </row>
    <row r="17" spans="1:9" ht="20.100000000000001" customHeight="1">
      <c r="A17" s="4" t="s">
        <v>54</v>
      </c>
    </row>
    <row r="18" spans="1:9" ht="20.100000000000001" customHeight="1">
      <c r="A18" s="18"/>
      <c r="B18" s="1" t="str">
        <f>IF(Lang.="v","Các tải trọng tiêu chuẩn:","Standard Load:")</f>
        <v>Các tải trọng tiêu chuẩn:</v>
      </c>
    </row>
    <row r="19" spans="1:9" ht="20.100000000000001" customHeight="1">
      <c r="B19" s="16" t="s">
        <v>43</v>
      </c>
      <c r="E19" s="32">
        <f>G21*(I14*I8+I12)</f>
        <v>9.550028705681024</v>
      </c>
      <c r="F19" s="1" t="s">
        <v>47</v>
      </c>
    </row>
    <row r="20" spans="1:9" ht="20.100000000000001" customHeight="1">
      <c r="B20" s="16" t="s">
        <v>44</v>
      </c>
      <c r="E20" s="32">
        <f>G21*(I14*(I8+I7)+I12)</f>
        <v>64.558194050403714</v>
      </c>
      <c r="F20" s="1" t="s">
        <v>47</v>
      </c>
      <c r="I20" s="17"/>
    </row>
    <row r="21" spans="1:9" ht="20.100000000000001" customHeight="1">
      <c r="B21" s="16" t="s">
        <v>45</v>
      </c>
      <c r="G21" s="17">
        <f>1-SIN(RADIANS(I15))</f>
        <v>0.4775014352840512</v>
      </c>
    </row>
    <row r="37" spans="1:1" ht="20.100000000000001" customHeight="1">
      <c r="A37" s="4" t="s">
        <v>55</v>
      </c>
    </row>
    <row r="50" spans="1:16" ht="20.100000000000001" customHeight="1">
      <c r="C50" s="1" t="s">
        <v>56</v>
      </c>
      <c r="G50" s="1" t="s">
        <v>49</v>
      </c>
    </row>
    <row r="53" spans="1:16" ht="20.100000000000001" customHeight="1">
      <c r="A53" s="4" t="s">
        <v>36</v>
      </c>
    </row>
    <row r="54" spans="1:16" ht="20.100000000000001" customHeight="1">
      <c r="B54" s="1" t="s">
        <v>28</v>
      </c>
    </row>
    <row r="57" spans="1:16" ht="20.100000000000001" customHeight="1">
      <c r="A57" s="13"/>
      <c r="B57" s="14"/>
      <c r="C57" s="19" t="s">
        <v>50</v>
      </c>
      <c r="D57" s="14"/>
      <c r="E57" s="19" t="s">
        <v>51</v>
      </c>
      <c r="F57" s="14"/>
    </row>
    <row r="58" spans="1:16" ht="20.100000000000001" customHeight="1">
      <c r="A58" s="50" t="s">
        <v>59</v>
      </c>
      <c r="B58" s="51"/>
      <c r="C58" s="36" t="s">
        <v>57</v>
      </c>
      <c r="D58" s="37" t="s">
        <v>58</v>
      </c>
      <c r="E58" s="36" t="s">
        <v>57</v>
      </c>
      <c r="F58" s="37" t="s">
        <v>58</v>
      </c>
      <c r="L58" s="21" t="s">
        <v>30</v>
      </c>
      <c r="M58" s="1">
        <f>I10+B61/2</f>
        <v>43</v>
      </c>
    </row>
    <row r="59" spans="1:16" ht="20.100000000000001" customHeight="1">
      <c r="A59" s="23" t="s">
        <v>52</v>
      </c>
      <c r="B59" s="14"/>
      <c r="C59" s="33">
        <v>13.4</v>
      </c>
      <c r="D59" s="34">
        <v>0</v>
      </c>
      <c r="E59" s="33">
        <v>16.3</v>
      </c>
      <c r="F59" s="34">
        <v>84.5</v>
      </c>
      <c r="L59" s="21" t="s">
        <v>31</v>
      </c>
      <c r="M59" s="1">
        <f>I9-M58</f>
        <v>357</v>
      </c>
    </row>
    <row r="60" spans="1:16" ht="20.100000000000001" customHeight="1">
      <c r="A60" s="28" t="s">
        <v>29</v>
      </c>
      <c r="B60" s="15"/>
      <c r="C60" s="24">
        <f>C59*10^6/$G$5/M61/$M$59*10^-2</f>
        <v>1.0757659739842012</v>
      </c>
      <c r="D60" s="25">
        <f>D59*10^6/$G$5/N61/$M$59*10^-2</f>
        <v>0</v>
      </c>
      <c r="E60" s="24">
        <f>E59*10^6/$G$5/O61/$M$59*10^-2</f>
        <v>1.3094661617476013</v>
      </c>
      <c r="F60" s="25">
        <f>F59*10^6/$G$5/P61/$M$59*10^-2</f>
        <v>6.8999883557030479</v>
      </c>
      <c r="L60" s="21" t="s">
        <v>32</v>
      </c>
      <c r="M60" s="17">
        <f>C59*10^6/$G$4/1000/$M$59^2</f>
        <v>6.1847114855169286E-3</v>
      </c>
      <c r="N60" s="17">
        <f>D59*10^6/$G$4/1000/$M$59^2</f>
        <v>0</v>
      </c>
      <c r="O60" s="17">
        <f>E59*10^6/$G$4/1000/$M$59^2</f>
        <v>7.523193821934772E-3</v>
      </c>
      <c r="P60" s="17">
        <f>F59*10^6/$G$4/1000/$M$59^2</f>
        <v>3.9000606009416454E-2</v>
      </c>
    </row>
    <row r="61" spans="1:16" ht="20.100000000000001" customHeight="1">
      <c r="A61" s="40"/>
      <c r="B61" s="29">
        <v>16</v>
      </c>
      <c r="C61" s="26">
        <f>IFERROR(10/C60*$M$62,"-")</f>
        <v>1869.0117989612079</v>
      </c>
      <c r="D61" s="27" t="str">
        <f>IFERROR(10/D60*$M$62,"-")</f>
        <v>-</v>
      </c>
      <c r="E61" s="26">
        <f>IFERROR(10/E60*$M$62,"-")</f>
        <v>1535.449603076504</v>
      </c>
      <c r="F61" s="27">
        <f>IFERROR(10/F60*$M$62,"-")</f>
        <v>291.39459295400553</v>
      </c>
      <c r="L61" s="21" t="s">
        <v>33</v>
      </c>
      <c r="M61" s="17">
        <f>0.5*(1+SQRT(1-2*M60))</f>
        <v>0.99689802198966493</v>
      </c>
      <c r="N61" s="17">
        <f t="shared" ref="N61:P61" si="0">0.5*(1+SQRT(1-2*N60))</f>
        <v>1</v>
      </c>
      <c r="O61" s="17">
        <f t="shared" si="0"/>
        <v>0.99622414601572196</v>
      </c>
      <c r="P61" s="17">
        <f t="shared" si="0"/>
        <v>0.98010383980477789</v>
      </c>
    </row>
    <row r="62" spans="1:16" ht="20.100000000000001" customHeight="1">
      <c r="B62" s="20"/>
      <c r="C62" s="35" t="s">
        <v>35</v>
      </c>
      <c r="L62" s="8" t="s">
        <v>34</v>
      </c>
      <c r="M62" s="22">
        <f>PI()*B61^2/4</f>
        <v>201.06192982974676</v>
      </c>
    </row>
    <row r="64" spans="1:16" ht="20.100000000000001" customHeight="1">
      <c r="M64" s="22"/>
    </row>
  </sheetData>
  <mergeCells count="2">
    <mergeCell ref="A1:J1"/>
    <mergeCell ref="A58:B58"/>
  </mergeCells>
  <dataValidations disablePrompts="1" count="3">
    <dataValidation type="list" allowBlank="1" showInputMessage="1" showErrorMessage="1" sqref="D5">
      <formula1>$X$2:$AB$2</formula1>
    </dataValidation>
    <dataValidation type="list" allowBlank="1" showInputMessage="1" showErrorMessage="1" sqref="K1">
      <formula1>"E,V"</formula1>
    </dataValidation>
    <dataValidation type="list" allowBlank="1" showInputMessage="1" showErrorMessage="1" sqref="D4">
      <formula1>$N$2:$T$2</formula1>
    </dataValidation>
  </dataValidations>
  <pageMargins left="0.98425196850393704" right="0.59055118110236227" top="1.1023622047244095" bottom="0.70866141732283472" header="0.39370078740157483" footer="0.3937007874015748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4"/>
  <sheetViews>
    <sheetView view="pageBreakPreview" topLeftCell="A34" zoomScaleNormal="100" zoomScaleSheetLayoutView="100" workbookViewId="0">
      <selection activeCell="C2" sqref="C2"/>
    </sheetView>
  </sheetViews>
  <sheetFormatPr defaultRowHeight="20.100000000000001" customHeight="1"/>
  <cols>
    <col min="1" max="1" width="3.375" style="1" customWidth="1"/>
    <col min="2" max="5" width="9" style="1"/>
    <col min="6" max="6" width="7.5" style="1" customWidth="1"/>
    <col min="7" max="7" width="10.875" style="1" customWidth="1"/>
    <col min="8" max="8" width="6.625" style="1" customWidth="1"/>
    <col min="9" max="10" width="5.625" style="1" customWidth="1"/>
    <col min="11" max="11" width="9" style="1"/>
    <col min="12" max="12" width="8.875" style="1" customWidth="1"/>
    <col min="13" max="16384" width="9" style="1"/>
  </cols>
  <sheetData>
    <row r="1" spans="1:29" ht="30" customHeight="1">
      <c r="A1" s="49" t="s">
        <v>37</v>
      </c>
      <c r="B1" s="49"/>
      <c r="C1" s="49"/>
      <c r="D1" s="49"/>
      <c r="E1" s="49"/>
      <c r="F1" s="49"/>
      <c r="G1" s="49"/>
      <c r="H1" s="49"/>
      <c r="I1" s="49"/>
      <c r="J1" s="49"/>
      <c r="K1" s="30" t="s">
        <v>38</v>
      </c>
    </row>
    <row r="2" spans="1:29" ht="21.75" customHeight="1">
      <c r="A2" s="2" t="str">
        <f>IF(Lang.="V","Cấu kiện:","
Components")</f>
        <v>Cấu kiện:</v>
      </c>
      <c r="C2" s="3" t="s">
        <v>62</v>
      </c>
      <c r="G2" s="1" t="str">
        <f>IF(Lang.="V","Tiêu chuẩn:","Standard:")</f>
        <v>Tiêu chuẩn:</v>
      </c>
      <c r="H2" s="1" t="s">
        <v>42</v>
      </c>
      <c r="M2" s="5" t="s">
        <v>0</v>
      </c>
      <c r="N2" s="6">
        <v>200</v>
      </c>
      <c r="O2" s="6">
        <v>250</v>
      </c>
      <c r="P2" s="6">
        <v>300</v>
      </c>
      <c r="Q2" s="6">
        <v>350</v>
      </c>
      <c r="R2" s="6" t="s">
        <v>41</v>
      </c>
      <c r="S2" s="6">
        <v>500</v>
      </c>
      <c r="T2" s="6">
        <v>600</v>
      </c>
      <c r="V2" s="7"/>
      <c r="X2" s="6" t="s">
        <v>1</v>
      </c>
      <c r="Y2" s="6" t="s">
        <v>2</v>
      </c>
      <c r="Z2" s="6" t="s">
        <v>40</v>
      </c>
      <c r="AA2" s="6" t="s">
        <v>3</v>
      </c>
      <c r="AB2" s="6" t="s">
        <v>53</v>
      </c>
      <c r="AC2" s="7"/>
    </row>
    <row r="3" spans="1:29" ht="20.100000000000001" customHeight="1">
      <c r="A3" s="4" t="str">
        <f>IF(Lang.="v","Vật liệu","Materials")</f>
        <v>Vật liệu</v>
      </c>
      <c r="M3" s="5" t="s">
        <v>4</v>
      </c>
      <c r="N3" s="8">
        <v>8.5</v>
      </c>
      <c r="O3" s="8">
        <v>11.5</v>
      </c>
      <c r="P3" s="8">
        <v>13</v>
      </c>
      <c r="Q3" s="8">
        <v>14.5</v>
      </c>
      <c r="R3" s="8">
        <v>17</v>
      </c>
      <c r="S3" s="8">
        <v>22</v>
      </c>
      <c r="T3" s="8">
        <v>25</v>
      </c>
      <c r="V3" s="7"/>
      <c r="W3" s="1" t="s">
        <v>5</v>
      </c>
      <c r="X3" s="8">
        <v>225</v>
      </c>
      <c r="Y3" s="8">
        <v>280</v>
      </c>
      <c r="Z3" s="8">
        <v>435</v>
      </c>
      <c r="AA3" s="8">
        <v>510</v>
      </c>
      <c r="AB3" s="8">
        <v>350</v>
      </c>
      <c r="AC3" s="7"/>
    </row>
    <row r="4" spans="1:29" ht="20.100000000000001" customHeight="1">
      <c r="B4" s="1" t="str">
        <f>IF(Lang.="v","Bê tông cấp bền:","Concrete Grade:")</f>
        <v>Bê tông cấp bền:</v>
      </c>
      <c r="D4" s="3" t="s">
        <v>41</v>
      </c>
      <c r="F4" s="10" t="s">
        <v>14</v>
      </c>
      <c r="G4" s="1">
        <f>HLOOKUP($D$4,$M$2:$T$6,2)</f>
        <v>17</v>
      </c>
      <c r="H4" s="1" t="s">
        <v>15</v>
      </c>
      <c r="M4" s="5" t="s">
        <v>6</v>
      </c>
      <c r="N4" s="8">
        <v>0.75</v>
      </c>
      <c r="O4" s="8">
        <v>0.9</v>
      </c>
      <c r="P4" s="8">
        <v>1</v>
      </c>
      <c r="Q4" s="8">
        <v>1.05</v>
      </c>
      <c r="R4" s="8">
        <v>1.2</v>
      </c>
      <c r="S4" s="8">
        <v>1.4</v>
      </c>
      <c r="T4" s="8">
        <v>1.45</v>
      </c>
      <c r="V4" s="7"/>
      <c r="W4" s="1" t="s">
        <v>7</v>
      </c>
      <c r="X4" s="8">
        <v>175</v>
      </c>
      <c r="Y4" s="8">
        <v>225</v>
      </c>
      <c r="Z4" s="8">
        <v>290</v>
      </c>
      <c r="AA4" s="8">
        <v>405</v>
      </c>
      <c r="AB4" s="8">
        <v>350</v>
      </c>
      <c r="AC4" s="7"/>
    </row>
    <row r="5" spans="1:29" ht="20.100000000000001" customHeight="1">
      <c r="B5" s="1" t="str">
        <f>IF(Lang.="v","Cốt thép mác:","Rebar Stregth:")</f>
        <v>Cốt thép mác:</v>
      </c>
      <c r="D5" s="31" t="s">
        <v>53</v>
      </c>
      <c r="F5" s="10" t="s">
        <v>16</v>
      </c>
      <c r="G5" s="1">
        <f>HLOOKUP($D$5,$X$2:$AB$6,2,FALSE)</f>
        <v>350</v>
      </c>
      <c r="H5" s="1" t="s">
        <v>15</v>
      </c>
      <c r="M5" s="5" t="s">
        <v>8</v>
      </c>
      <c r="N5" s="9">
        <v>15</v>
      </c>
      <c r="O5" s="9">
        <v>20</v>
      </c>
      <c r="P5" s="9">
        <v>22.5</v>
      </c>
      <c r="Q5" s="9">
        <v>25</v>
      </c>
      <c r="R5" s="9">
        <v>30</v>
      </c>
      <c r="S5" s="9">
        <v>40</v>
      </c>
      <c r="T5" s="9">
        <v>45</v>
      </c>
      <c r="V5" s="7"/>
      <c r="W5" s="1" t="s">
        <v>9</v>
      </c>
      <c r="X5" s="8">
        <v>21</v>
      </c>
      <c r="Y5" s="8">
        <v>21</v>
      </c>
      <c r="Z5" s="8">
        <v>20</v>
      </c>
      <c r="AA5" s="8">
        <v>19</v>
      </c>
      <c r="AB5" s="8">
        <v>20</v>
      </c>
      <c r="AC5" s="7" t="s">
        <v>10</v>
      </c>
    </row>
    <row r="6" spans="1:29" ht="20.100000000000001" customHeight="1">
      <c r="A6" s="4" t="str">
        <f>IF(Lang.="V","Hình học","Geometry")</f>
        <v>Hình học</v>
      </c>
      <c r="M6" s="5" t="s">
        <v>11</v>
      </c>
      <c r="N6" s="8">
        <v>23</v>
      </c>
      <c r="O6" s="8">
        <v>27</v>
      </c>
      <c r="P6" s="8">
        <v>29</v>
      </c>
      <c r="Q6" s="8">
        <v>30</v>
      </c>
      <c r="R6" s="8">
        <v>32.5</v>
      </c>
      <c r="S6" s="8">
        <v>36</v>
      </c>
      <c r="T6" s="8">
        <v>37.5</v>
      </c>
      <c r="U6" s="1" t="s">
        <v>12</v>
      </c>
      <c r="V6" s="7"/>
      <c r="W6" s="1" t="s">
        <v>13</v>
      </c>
      <c r="X6" s="8">
        <v>225</v>
      </c>
      <c r="Y6" s="8">
        <v>280</v>
      </c>
      <c r="Z6" s="8">
        <v>430</v>
      </c>
      <c r="AA6" s="8">
        <v>450</v>
      </c>
      <c r="AB6" s="8">
        <v>280</v>
      </c>
      <c r="AC6" s="7"/>
    </row>
    <row r="7" spans="1:29" ht="20.100000000000001" customHeight="1">
      <c r="D7" s="1" t="str">
        <f>IF(Lang.="v","Chiều cao tường hầm trong đất:","The Highest Wall inside land")</f>
        <v>Chiều cao tường hầm trong đất:</v>
      </c>
      <c r="H7" s="10" t="s">
        <v>17</v>
      </c>
      <c r="I7" s="3">
        <v>6</v>
      </c>
      <c r="J7" s="1" t="s">
        <v>21</v>
      </c>
    </row>
    <row r="8" spans="1:29" ht="20.100000000000001" customHeight="1">
      <c r="D8" s="1" t="str">
        <f>IF(Lang.="V","Chiều sâu từ mặt đất đến sàn mái hầm:","Depth form ground to roof basement")</f>
        <v>Chiều sâu từ mặt đất đến sàn mái hầm:</v>
      </c>
      <c r="H8" s="10" t="s">
        <v>18</v>
      </c>
      <c r="I8" s="3">
        <v>0</v>
      </c>
      <c r="J8" s="1" t="s">
        <v>21</v>
      </c>
    </row>
    <row r="9" spans="1:29" ht="20.100000000000001" customHeight="1">
      <c r="D9" s="1" t="str">
        <f>IF(Lang.="v","Chiều dày tường hầm:","Wall Width")</f>
        <v>Chiều dày tường hầm:</v>
      </c>
      <c r="H9" s="10" t="s">
        <v>19</v>
      </c>
      <c r="I9" s="3">
        <v>400</v>
      </c>
      <c r="J9" s="1" t="s">
        <v>20</v>
      </c>
      <c r="K9" s="8"/>
    </row>
    <row r="10" spans="1:29" ht="20.100000000000001" customHeight="1">
      <c r="D10" s="1" t="str">
        <f>IF(Lang.="v","Chiều dày lớp bêtông bảo vệ cốt thép:","Cover of concrete reinforcement")</f>
        <v>Chiều dày lớp bêtông bảo vệ cốt thép:</v>
      </c>
      <c r="I10" s="3">
        <v>35</v>
      </c>
      <c r="J10" s="1" t="s">
        <v>20</v>
      </c>
      <c r="K10" s="8"/>
    </row>
    <row r="11" spans="1:29" ht="20.100000000000001" customHeight="1">
      <c r="K11" s="8"/>
    </row>
    <row r="12" spans="1:29" ht="20.100000000000001" customHeight="1">
      <c r="D12" s="1" t="str">
        <f>IF(Lang.="v","Tải trọng phân bố đều trên mặt đất:",
"The load is evenly distributed on the ground")</f>
        <v>Tải trọng phân bố đều trên mặt đất:</v>
      </c>
      <c r="H12" s="10" t="s">
        <v>22</v>
      </c>
      <c r="I12" s="3">
        <v>20</v>
      </c>
      <c r="J12" s="1" t="s">
        <v>47</v>
      </c>
      <c r="K12" s="8"/>
    </row>
    <row r="13" spans="1:29" ht="20.100000000000001" customHeight="1">
      <c r="D13" s="1" t="s">
        <v>39</v>
      </c>
      <c r="K13" s="8"/>
    </row>
    <row r="14" spans="1:29" ht="20.100000000000001" customHeight="1">
      <c r="E14" s="1" t="s">
        <v>23</v>
      </c>
      <c r="H14" s="11" t="s">
        <v>25</v>
      </c>
      <c r="I14" s="3">
        <v>19.2</v>
      </c>
      <c r="J14" s="1" t="s">
        <v>48</v>
      </c>
      <c r="K14" s="8"/>
    </row>
    <row r="15" spans="1:29" ht="20.100000000000001" customHeight="1">
      <c r="E15" s="1" t="s">
        <v>24</v>
      </c>
      <c r="H15" s="11" t="s">
        <v>26</v>
      </c>
      <c r="I15" s="3">
        <v>31.5</v>
      </c>
      <c r="J15" s="12" t="s">
        <v>27</v>
      </c>
    </row>
    <row r="16" spans="1:29" ht="20.100000000000001" customHeight="1">
      <c r="H16" s="11"/>
      <c r="I16" s="3"/>
      <c r="J16" s="12"/>
    </row>
    <row r="17" spans="1:9" ht="20.100000000000001" customHeight="1">
      <c r="A17" s="4" t="s">
        <v>54</v>
      </c>
    </row>
    <row r="18" spans="1:9" ht="20.100000000000001" customHeight="1">
      <c r="A18" s="18"/>
      <c r="B18" s="1" t="str">
        <f>IF(Lang.="v","Các tải trọng tiêu chuẩn:","Standard Load:")</f>
        <v>Các tải trọng tiêu chuẩn:</v>
      </c>
    </row>
    <row r="19" spans="1:9" ht="20.100000000000001" customHeight="1">
      <c r="B19" s="16" t="s">
        <v>43</v>
      </c>
      <c r="E19" s="32">
        <f>G21*(I14*I8+I12)</f>
        <v>9.550028705681024</v>
      </c>
      <c r="F19" s="1" t="s">
        <v>47</v>
      </c>
    </row>
    <row r="20" spans="1:9" ht="20.100000000000001" customHeight="1">
      <c r="B20" s="16" t="s">
        <v>44</v>
      </c>
      <c r="E20" s="32">
        <f>G21*(I14*(I8+I7)+I12)</f>
        <v>64.558194050403714</v>
      </c>
      <c r="F20" s="1" t="s">
        <v>47</v>
      </c>
      <c r="I20" s="17"/>
    </row>
    <row r="21" spans="1:9" ht="20.100000000000001" customHeight="1">
      <c r="B21" s="16" t="s">
        <v>45</v>
      </c>
      <c r="G21" s="17">
        <f>1-SIN(RADIANS(I15))</f>
        <v>0.4775014352840512</v>
      </c>
    </row>
    <row r="37" spans="1:1" ht="20.100000000000001" customHeight="1">
      <c r="A37" s="4" t="s">
        <v>55</v>
      </c>
    </row>
    <row r="50" spans="1:16" ht="20.100000000000001" customHeight="1">
      <c r="C50" s="1" t="s">
        <v>56</v>
      </c>
      <c r="G50" s="1" t="s">
        <v>49</v>
      </c>
    </row>
    <row r="53" spans="1:16" ht="20.100000000000001" customHeight="1">
      <c r="A53" s="4" t="s">
        <v>36</v>
      </c>
    </row>
    <row r="54" spans="1:16" ht="20.100000000000001" customHeight="1">
      <c r="B54" s="1" t="s">
        <v>28</v>
      </c>
    </row>
    <row r="57" spans="1:16" ht="20.100000000000001" customHeight="1">
      <c r="A57" s="13"/>
      <c r="B57" s="14"/>
      <c r="C57" s="19" t="s">
        <v>50</v>
      </c>
      <c r="D57" s="14"/>
      <c r="E57" s="19" t="s">
        <v>51</v>
      </c>
      <c r="F57" s="14"/>
    </row>
    <row r="58" spans="1:16" ht="20.100000000000001" customHeight="1">
      <c r="A58" s="50" t="s">
        <v>59</v>
      </c>
      <c r="B58" s="51"/>
      <c r="C58" s="36" t="s">
        <v>57</v>
      </c>
      <c r="D58" s="37" t="s">
        <v>58</v>
      </c>
      <c r="E58" s="36" t="s">
        <v>57</v>
      </c>
      <c r="F58" s="37" t="s">
        <v>58</v>
      </c>
      <c r="L58" s="21" t="s">
        <v>30</v>
      </c>
      <c r="M58" s="1">
        <f>I10+B61/2</f>
        <v>43</v>
      </c>
    </row>
    <row r="59" spans="1:16" ht="20.100000000000001" customHeight="1">
      <c r="A59" s="23" t="s">
        <v>52</v>
      </c>
      <c r="B59" s="14"/>
      <c r="C59" s="33">
        <v>79.400000000000006</v>
      </c>
      <c r="D59" s="34">
        <v>82.7</v>
      </c>
      <c r="E59" s="33">
        <v>175</v>
      </c>
      <c r="F59" s="34">
        <v>0</v>
      </c>
      <c r="L59" s="21" t="s">
        <v>31</v>
      </c>
      <c r="M59" s="1">
        <f>I9-M58</f>
        <v>357</v>
      </c>
    </row>
    <row r="60" spans="1:16" ht="20.100000000000001" customHeight="1">
      <c r="A60" s="28" t="s">
        <v>29</v>
      </c>
      <c r="B60" s="15"/>
      <c r="C60" s="24">
        <f>C59*10^6/$G$5/M61/$M$59*10^-2</f>
        <v>6.4754514819369549</v>
      </c>
      <c r="D60" s="25">
        <f>D59*10^6/$G$5/N61/$M$59*10^-2</f>
        <v>6.7500283191608528</v>
      </c>
      <c r="E60" s="24">
        <f>E59*10^6/$G$5/O61/$M$59*10^-2</f>
        <v>14.622113810338368</v>
      </c>
      <c r="F60" s="25">
        <f>F59*10^6/$G$5/P61/$M$59*10^-2</f>
        <v>0</v>
      </c>
      <c r="L60" s="21" t="s">
        <v>32</v>
      </c>
      <c r="M60" s="17">
        <f>C59*10^6/$G$4/1000/$M$59^2</f>
        <v>3.6646723279854042E-2</v>
      </c>
      <c r="N60" s="17">
        <f>D59*10^6/$G$4/1000/$M$59^2</f>
        <v>3.8169823869570893E-2</v>
      </c>
      <c r="O60" s="17">
        <f>E59*10^6/$G$4/1000/$M$59^2</f>
        <v>8.0770485818318097E-2</v>
      </c>
      <c r="P60" s="17">
        <f>F59*10^6/$G$4/1000/$M$59^2</f>
        <v>0</v>
      </c>
    </row>
    <row r="61" spans="1:16" ht="20.100000000000001" customHeight="1">
      <c r="A61" s="40"/>
      <c r="B61" s="29">
        <v>16</v>
      </c>
      <c r="C61" s="26">
        <f>IFERROR(10/C60*$M$62,"-")</f>
        <v>310.49870482483266</v>
      </c>
      <c r="D61" s="27">
        <f>IFERROR(10/D60*$M$62,"-")</f>
        <v>297.86827598782918</v>
      </c>
      <c r="E61" s="26">
        <f>IFERROR(10/E60*$M$62,"-")</f>
        <v>137.50537879659277</v>
      </c>
      <c r="F61" s="27" t="str">
        <f>IFERROR(10/F60*$M$62,"-")</f>
        <v>-</v>
      </c>
      <c r="L61" s="21" t="s">
        <v>33</v>
      </c>
      <c r="M61" s="17">
        <f>0.5*(1+SQRT(1-2*M60))</f>
        <v>0.98132799457342279</v>
      </c>
      <c r="N61" s="17">
        <f t="shared" ref="N61:P61" si="0">0.5*(1+SQRT(1-2*N60))</f>
        <v>0.98053625052145077</v>
      </c>
      <c r="O61" s="17">
        <f t="shared" si="0"/>
        <v>0.95783704206938181</v>
      </c>
      <c r="P61" s="17">
        <f t="shared" si="0"/>
        <v>1</v>
      </c>
    </row>
    <row r="62" spans="1:16" ht="20.100000000000001" customHeight="1">
      <c r="B62" s="20"/>
      <c r="C62" s="35" t="s">
        <v>35</v>
      </c>
      <c r="L62" s="8" t="s">
        <v>34</v>
      </c>
      <c r="M62" s="22">
        <f>PI()*B61^2/4</f>
        <v>201.06192982974676</v>
      </c>
    </row>
    <row r="64" spans="1:16" ht="20.100000000000001" customHeight="1">
      <c r="M64" s="22"/>
    </row>
  </sheetData>
  <mergeCells count="2">
    <mergeCell ref="A1:J1"/>
    <mergeCell ref="A58:B58"/>
  </mergeCells>
  <dataValidations count="3">
    <dataValidation type="list" allowBlank="1" showInputMessage="1" showErrorMessage="1" sqref="D4">
      <formula1>$N$2:$T$2</formula1>
    </dataValidation>
    <dataValidation type="list" allowBlank="1" showInputMessage="1" showErrorMessage="1" sqref="K1">
      <formula1>"E,V"</formula1>
    </dataValidation>
    <dataValidation type="list" allowBlank="1" showInputMessage="1" showErrorMessage="1" sqref="D5">
      <formula1>$X$2:$AB$2</formula1>
    </dataValidation>
  </dataValidations>
  <pageMargins left="0.98425196850393704" right="0.59055118110236227" top="1.1023622047244095" bottom="0.70866141732283472" header="0.39370078740157483" footer="0.3937007874015748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4"/>
  <sheetViews>
    <sheetView view="pageBreakPreview" topLeftCell="A40" zoomScaleNormal="100" zoomScaleSheetLayoutView="100" workbookViewId="0">
      <selection activeCell="M22" sqref="M22"/>
    </sheetView>
  </sheetViews>
  <sheetFormatPr defaultRowHeight="20.100000000000001" customHeight="1"/>
  <cols>
    <col min="1" max="1" width="3.375" style="1" customWidth="1"/>
    <col min="2" max="5" width="9" style="1"/>
    <col min="6" max="6" width="7.5" style="1" customWidth="1"/>
    <col min="7" max="7" width="10.875" style="1" customWidth="1"/>
    <col min="8" max="8" width="6.625" style="1" customWidth="1"/>
    <col min="9" max="10" width="5.625" style="1" customWidth="1"/>
    <col min="11" max="11" width="9" style="1"/>
    <col min="12" max="12" width="8.875" style="1" customWidth="1"/>
    <col min="13" max="16384" width="9" style="1"/>
  </cols>
  <sheetData>
    <row r="1" spans="1:29" ht="30" customHeight="1">
      <c r="A1" s="49" t="s">
        <v>37</v>
      </c>
      <c r="B1" s="49"/>
      <c r="C1" s="49"/>
      <c r="D1" s="49"/>
      <c r="E1" s="49"/>
      <c r="F1" s="49"/>
      <c r="G1" s="49"/>
      <c r="H1" s="49"/>
      <c r="I1" s="49"/>
      <c r="J1" s="49"/>
      <c r="K1" s="30" t="s">
        <v>38</v>
      </c>
    </row>
    <row r="2" spans="1:29" ht="21.75" customHeight="1">
      <c r="A2" s="2" t="str">
        <f>IF(Lang.="V","Cấu kiện:","
Components")</f>
        <v>Cấu kiện:</v>
      </c>
      <c r="C2" s="3" t="s">
        <v>64</v>
      </c>
      <c r="G2" s="1" t="str">
        <f>IF(Lang.="V","Tiêu chuẩn:","Standard:")</f>
        <v>Tiêu chuẩn:</v>
      </c>
      <c r="H2" s="1" t="s">
        <v>42</v>
      </c>
      <c r="M2" s="5" t="s">
        <v>0</v>
      </c>
      <c r="N2" s="6">
        <v>200</v>
      </c>
      <c r="O2" s="6">
        <v>250</v>
      </c>
      <c r="P2" s="6">
        <v>300</v>
      </c>
      <c r="Q2" s="6">
        <v>350</v>
      </c>
      <c r="R2" s="6" t="s">
        <v>41</v>
      </c>
      <c r="S2" s="6">
        <v>500</v>
      </c>
      <c r="T2" s="6">
        <v>600</v>
      </c>
      <c r="V2" s="7"/>
      <c r="X2" s="6" t="s">
        <v>1</v>
      </c>
      <c r="Y2" s="6" t="s">
        <v>2</v>
      </c>
      <c r="Z2" s="6" t="s">
        <v>40</v>
      </c>
      <c r="AA2" s="6" t="s">
        <v>3</v>
      </c>
      <c r="AB2" s="6" t="s">
        <v>53</v>
      </c>
      <c r="AC2" s="7"/>
    </row>
    <row r="3" spans="1:29" ht="20.100000000000001" customHeight="1">
      <c r="A3" s="4" t="str">
        <f>IF(Lang.="v","Vật liệu","Materials")</f>
        <v>Vật liệu</v>
      </c>
      <c r="M3" s="5" t="s">
        <v>4</v>
      </c>
      <c r="N3" s="8">
        <v>8.5</v>
      </c>
      <c r="O3" s="8">
        <v>11.5</v>
      </c>
      <c r="P3" s="8">
        <v>13</v>
      </c>
      <c r="Q3" s="8">
        <v>14.5</v>
      </c>
      <c r="R3" s="8">
        <v>17</v>
      </c>
      <c r="S3" s="8">
        <v>22</v>
      </c>
      <c r="T3" s="8">
        <v>25</v>
      </c>
      <c r="V3" s="7"/>
      <c r="W3" s="1" t="s">
        <v>5</v>
      </c>
      <c r="X3" s="8">
        <v>225</v>
      </c>
      <c r="Y3" s="8">
        <v>280</v>
      </c>
      <c r="Z3" s="8">
        <v>435</v>
      </c>
      <c r="AA3" s="8">
        <v>510</v>
      </c>
      <c r="AB3" s="8">
        <v>350</v>
      </c>
      <c r="AC3" s="7"/>
    </row>
    <row r="4" spans="1:29" ht="20.100000000000001" customHeight="1">
      <c r="B4" s="1" t="str">
        <f>IF(Lang.="v","Bê tông cấp bền:","Concrete Grade:")</f>
        <v>Bê tông cấp bền:</v>
      </c>
      <c r="D4" s="3" t="s">
        <v>41</v>
      </c>
      <c r="F4" s="10" t="s">
        <v>14</v>
      </c>
      <c r="G4" s="1">
        <f>HLOOKUP($D$4,$M$2:$T$6,2)</f>
        <v>17</v>
      </c>
      <c r="H4" s="1" t="s">
        <v>15</v>
      </c>
      <c r="M4" s="5" t="s">
        <v>6</v>
      </c>
      <c r="N4" s="8">
        <v>0.75</v>
      </c>
      <c r="O4" s="8">
        <v>0.9</v>
      </c>
      <c r="P4" s="8">
        <v>1</v>
      </c>
      <c r="Q4" s="8">
        <v>1.05</v>
      </c>
      <c r="R4" s="8">
        <v>1.2</v>
      </c>
      <c r="S4" s="8">
        <v>1.4</v>
      </c>
      <c r="T4" s="8">
        <v>1.45</v>
      </c>
      <c r="V4" s="7"/>
      <c r="W4" s="1" t="s">
        <v>7</v>
      </c>
      <c r="X4" s="8">
        <v>175</v>
      </c>
      <c r="Y4" s="8">
        <v>225</v>
      </c>
      <c r="Z4" s="8">
        <v>290</v>
      </c>
      <c r="AA4" s="8">
        <v>405</v>
      </c>
      <c r="AB4" s="8">
        <v>350</v>
      </c>
      <c r="AC4" s="7"/>
    </row>
    <row r="5" spans="1:29" ht="20.100000000000001" customHeight="1">
      <c r="B5" s="1" t="str">
        <f>IF(Lang.="v","Cốt thép mác:","Rebar Stregth:")</f>
        <v>Cốt thép mác:</v>
      </c>
      <c r="D5" s="31" t="s">
        <v>53</v>
      </c>
      <c r="F5" s="10" t="s">
        <v>16</v>
      </c>
      <c r="G5" s="1">
        <f>HLOOKUP($D$5,$X$2:$AB$6,2,FALSE)</f>
        <v>350</v>
      </c>
      <c r="H5" s="1" t="s">
        <v>15</v>
      </c>
      <c r="M5" s="5" t="s">
        <v>8</v>
      </c>
      <c r="N5" s="9">
        <v>15</v>
      </c>
      <c r="O5" s="9">
        <v>20</v>
      </c>
      <c r="P5" s="9">
        <v>22.5</v>
      </c>
      <c r="Q5" s="9">
        <v>25</v>
      </c>
      <c r="R5" s="9">
        <v>30</v>
      </c>
      <c r="S5" s="9">
        <v>40</v>
      </c>
      <c r="T5" s="9">
        <v>45</v>
      </c>
      <c r="V5" s="7"/>
      <c r="W5" s="1" t="s">
        <v>9</v>
      </c>
      <c r="X5" s="8">
        <v>21</v>
      </c>
      <c r="Y5" s="8">
        <v>21</v>
      </c>
      <c r="Z5" s="8">
        <v>20</v>
      </c>
      <c r="AA5" s="8">
        <v>19</v>
      </c>
      <c r="AB5" s="8">
        <v>20</v>
      </c>
      <c r="AC5" s="7" t="s">
        <v>10</v>
      </c>
    </row>
    <row r="6" spans="1:29" ht="20.100000000000001" customHeight="1">
      <c r="A6" s="4" t="str">
        <f>IF(Lang.="V","Hình học","Geometry")</f>
        <v>Hình học</v>
      </c>
      <c r="M6" s="5" t="s">
        <v>11</v>
      </c>
      <c r="N6" s="8">
        <v>23</v>
      </c>
      <c r="O6" s="8">
        <v>27</v>
      </c>
      <c r="P6" s="8">
        <v>29</v>
      </c>
      <c r="Q6" s="8">
        <v>30</v>
      </c>
      <c r="R6" s="8">
        <v>32.5</v>
      </c>
      <c r="S6" s="8">
        <v>36</v>
      </c>
      <c r="T6" s="8">
        <v>37.5</v>
      </c>
      <c r="U6" s="1" t="s">
        <v>12</v>
      </c>
      <c r="V6" s="7"/>
      <c r="W6" s="1" t="s">
        <v>13</v>
      </c>
      <c r="X6" s="8">
        <v>225</v>
      </c>
      <c r="Y6" s="8">
        <v>280</v>
      </c>
      <c r="Z6" s="8">
        <v>430</v>
      </c>
      <c r="AA6" s="8">
        <v>450</v>
      </c>
      <c r="AB6" s="8">
        <v>280</v>
      </c>
      <c r="AC6" s="7"/>
    </row>
    <row r="7" spans="1:29" ht="20.100000000000001" customHeight="1">
      <c r="D7" s="1" t="str">
        <f>IF(Lang.="v","Chiều cao tường hầm trong đất:","The Highest Wall inside land")</f>
        <v>Chiều cao tường hầm trong đất:</v>
      </c>
      <c r="H7" s="10" t="s">
        <v>17</v>
      </c>
      <c r="I7" s="3">
        <v>8.5</v>
      </c>
      <c r="J7" s="1" t="s">
        <v>21</v>
      </c>
    </row>
    <row r="8" spans="1:29" ht="20.100000000000001" customHeight="1">
      <c r="D8" s="1" t="str">
        <f>IF(Lang.="V","Chiều sâu từ mặt đất đến sàn mái hầm:","Depth form ground to roof basement")</f>
        <v>Chiều sâu từ mặt đất đến sàn mái hầm:</v>
      </c>
      <c r="H8" s="10" t="s">
        <v>18</v>
      </c>
      <c r="I8" s="3">
        <v>0</v>
      </c>
      <c r="J8" s="1" t="s">
        <v>21</v>
      </c>
    </row>
    <row r="9" spans="1:29" ht="20.100000000000001" customHeight="1">
      <c r="D9" s="1" t="str">
        <f>IF(Lang.="v","Chiều dày tường hầm:","Wall Width")</f>
        <v>Chiều dày tường hầm:</v>
      </c>
      <c r="H9" s="10" t="s">
        <v>19</v>
      </c>
      <c r="I9" s="3">
        <v>400</v>
      </c>
      <c r="J9" s="1" t="s">
        <v>20</v>
      </c>
      <c r="K9" s="8"/>
    </row>
    <row r="10" spans="1:29" ht="20.100000000000001" customHeight="1">
      <c r="D10" s="1" t="str">
        <f>IF(Lang.="v","Chiều dày lớp bêtông bảo vệ cốt thép:","Cover of concrete reinforcement")</f>
        <v>Chiều dày lớp bêtông bảo vệ cốt thép:</v>
      </c>
      <c r="I10" s="3">
        <v>35</v>
      </c>
      <c r="J10" s="1" t="s">
        <v>20</v>
      </c>
      <c r="K10" s="8"/>
    </row>
    <row r="11" spans="1:29" ht="20.100000000000001" customHeight="1">
      <c r="K11" s="8"/>
    </row>
    <row r="12" spans="1:29" ht="20.100000000000001" customHeight="1">
      <c r="D12" s="1" t="str">
        <f>IF(Lang.="v","Tải trọng phân bố đều trên mặt đất:",
"The load is evenly distributed on the ground")</f>
        <v>Tải trọng phân bố đều trên mặt đất:</v>
      </c>
      <c r="H12" s="10" t="s">
        <v>22</v>
      </c>
      <c r="I12" s="3">
        <v>20</v>
      </c>
      <c r="J12" s="1" t="s">
        <v>47</v>
      </c>
      <c r="K12" s="8"/>
    </row>
    <row r="13" spans="1:29" ht="20.100000000000001" customHeight="1">
      <c r="D13" s="1" t="s">
        <v>39</v>
      </c>
      <c r="K13" s="8"/>
    </row>
    <row r="14" spans="1:29" ht="20.100000000000001" customHeight="1">
      <c r="E14" s="1" t="s">
        <v>23</v>
      </c>
      <c r="H14" s="11" t="s">
        <v>25</v>
      </c>
      <c r="I14" s="3">
        <v>19.2</v>
      </c>
      <c r="J14" s="1" t="s">
        <v>48</v>
      </c>
      <c r="K14" s="8"/>
    </row>
    <row r="15" spans="1:29" ht="20.100000000000001" customHeight="1">
      <c r="E15" s="1" t="s">
        <v>24</v>
      </c>
      <c r="H15" s="11" t="s">
        <v>26</v>
      </c>
      <c r="I15" s="3">
        <v>31.5</v>
      </c>
      <c r="J15" s="12" t="s">
        <v>27</v>
      </c>
    </row>
    <row r="16" spans="1:29" ht="20.100000000000001" customHeight="1">
      <c r="H16" s="11"/>
      <c r="I16" s="3"/>
      <c r="J16" s="12"/>
    </row>
    <row r="17" spans="1:9" ht="20.100000000000001" customHeight="1">
      <c r="A17" s="4" t="s">
        <v>54</v>
      </c>
    </row>
    <row r="18" spans="1:9" ht="20.100000000000001" customHeight="1">
      <c r="A18" s="18"/>
      <c r="B18" s="1" t="str">
        <f>IF(Lang.="v","Các tải trọng tiêu chuẩn:","Standard Load:")</f>
        <v>Các tải trọng tiêu chuẩn:</v>
      </c>
    </row>
    <row r="19" spans="1:9" ht="20.100000000000001" customHeight="1">
      <c r="B19" s="16" t="s">
        <v>43</v>
      </c>
      <c r="E19" s="32">
        <f>G21*(I14*I8+I12)</f>
        <v>9.550028705681024</v>
      </c>
      <c r="F19" s="1" t="s">
        <v>47</v>
      </c>
    </row>
    <row r="20" spans="1:9" ht="20.100000000000001" customHeight="1">
      <c r="B20" s="16" t="s">
        <v>44</v>
      </c>
      <c r="E20" s="32">
        <f>G21*(I14*(I8+I7)+I12)</f>
        <v>87.478262944038178</v>
      </c>
      <c r="F20" s="1" t="s">
        <v>47</v>
      </c>
      <c r="I20" s="17"/>
    </row>
    <row r="21" spans="1:9" ht="20.100000000000001" customHeight="1">
      <c r="B21" s="16" t="s">
        <v>45</v>
      </c>
      <c r="G21" s="17">
        <f>1-SIN(RADIANS(I15))</f>
        <v>0.4775014352840512</v>
      </c>
    </row>
    <row r="37" spans="1:1" ht="20.100000000000001" customHeight="1">
      <c r="A37" s="4" t="s">
        <v>55</v>
      </c>
    </row>
    <row r="52" spans="1:16" ht="20.100000000000001" customHeight="1">
      <c r="C52" s="1" t="s">
        <v>56</v>
      </c>
      <c r="G52" s="1" t="s">
        <v>49</v>
      </c>
    </row>
    <row r="53" spans="1:16" ht="20.100000000000001" customHeight="1">
      <c r="A53" s="4" t="s">
        <v>36</v>
      </c>
    </row>
    <row r="54" spans="1:16" ht="20.100000000000001" customHeight="1">
      <c r="B54" s="1" t="s">
        <v>28</v>
      </c>
    </row>
    <row r="57" spans="1:16" ht="20.100000000000001" customHeight="1">
      <c r="A57" s="13"/>
      <c r="B57" s="14"/>
      <c r="C57" s="19" t="s">
        <v>50</v>
      </c>
      <c r="D57" s="14"/>
      <c r="E57" s="19" t="s">
        <v>51</v>
      </c>
      <c r="F57" s="14"/>
    </row>
    <row r="58" spans="1:16" ht="20.100000000000001" customHeight="1">
      <c r="A58" s="50" t="s">
        <v>59</v>
      </c>
      <c r="B58" s="51"/>
      <c r="C58" s="36" t="s">
        <v>60</v>
      </c>
      <c r="D58" s="37" t="s">
        <v>58</v>
      </c>
      <c r="E58" s="36" t="s">
        <v>60</v>
      </c>
      <c r="F58" s="37" t="s">
        <v>58</v>
      </c>
      <c r="L58" s="21" t="s">
        <v>30</v>
      </c>
      <c r="M58" s="1">
        <f>I10+B61/2</f>
        <v>43</v>
      </c>
    </row>
    <row r="59" spans="1:16" ht="20.100000000000001" customHeight="1">
      <c r="A59" s="23" t="s">
        <v>52</v>
      </c>
      <c r="B59" s="14"/>
      <c r="C59" s="33">
        <v>94.4</v>
      </c>
      <c r="D59" s="34">
        <v>0</v>
      </c>
      <c r="E59" s="33">
        <v>199.3</v>
      </c>
      <c r="F59" s="34">
        <v>84.4</v>
      </c>
      <c r="L59" s="21" t="s">
        <v>31</v>
      </c>
      <c r="M59" s="1">
        <f>I9-M58</f>
        <v>357</v>
      </c>
    </row>
    <row r="60" spans="1:16" ht="20.100000000000001" customHeight="1">
      <c r="A60" s="28" t="s">
        <v>29</v>
      </c>
      <c r="B60" s="15"/>
      <c r="C60" s="24">
        <f>C59*10^6/$G$5/M61/$M$59*10^-2</f>
        <v>7.7271948467493994</v>
      </c>
      <c r="D60" s="25">
        <f>D59*10^6/$G$5/N61/$M$59*10^-2</f>
        <v>0</v>
      </c>
      <c r="E60" s="24">
        <f>E59*10^6/$G$5/O61/$M$59*10^-2</f>
        <v>16.760387630506102</v>
      </c>
      <c r="F60" s="25">
        <f>F59*10^6/$G$5/P61/$M$59*10^-2</f>
        <v>6.8916536994163096</v>
      </c>
      <c r="L60" s="21" t="s">
        <v>32</v>
      </c>
      <c r="M60" s="17">
        <f>C59*10^6/$G$4/1000/$M$59^2</f>
        <v>4.3569907778567021E-2</v>
      </c>
      <c r="N60" s="17">
        <f>D59*10^6/$G$4/1000/$M$59^2</f>
        <v>0</v>
      </c>
      <c r="O60" s="17">
        <f>E59*10^6/$G$4/1000/$M$59^2</f>
        <v>9.198604470623313E-2</v>
      </c>
      <c r="P60" s="17">
        <f>F59*10^6/$G$4/1000/$M$59^2</f>
        <v>3.8954451446091692E-2</v>
      </c>
    </row>
    <row r="61" spans="1:16" ht="20.100000000000001" customHeight="1">
      <c r="A61" s="40"/>
      <c r="B61" s="29">
        <v>16</v>
      </c>
      <c r="C61" s="26">
        <f>IFERROR(10/C60*$M$62,"-")</f>
        <v>260.20041401483167</v>
      </c>
      <c r="D61" s="27" t="str">
        <f>IFERROR(10/D60*$M$62,"-")</f>
        <v>-</v>
      </c>
      <c r="E61" s="26">
        <f>IFERROR(10/E60*$M$62,"-")</f>
        <v>119.96257739515983</v>
      </c>
      <c r="F61" s="27">
        <f>IFERROR(10/F60*$M$62,"-")</f>
        <v>291.74700093647448</v>
      </c>
      <c r="L61" s="21" t="s">
        <v>33</v>
      </c>
      <c r="M61" s="17">
        <f>0.5*(1+SQRT(1-2*M60))</f>
        <v>0.97771858464028427</v>
      </c>
      <c r="N61" s="17">
        <f t="shared" ref="N61:P61" si="0">0.5*(1+SQRT(1-2*N60))</f>
        <v>1</v>
      </c>
      <c r="O61" s="17">
        <f t="shared" si="0"/>
        <v>0.95167131594433074</v>
      </c>
      <c r="P61" s="17">
        <f t="shared" si="0"/>
        <v>0.98012787283905334</v>
      </c>
    </row>
    <row r="62" spans="1:16" ht="20.100000000000001" customHeight="1">
      <c r="B62" s="20"/>
      <c r="C62" s="35" t="s">
        <v>35</v>
      </c>
      <c r="L62" s="8" t="s">
        <v>34</v>
      </c>
      <c r="M62" s="22">
        <f>PI()*B61^2/4</f>
        <v>201.06192982974676</v>
      </c>
    </row>
    <row r="64" spans="1:16" ht="20.100000000000001" customHeight="1">
      <c r="M64" s="22"/>
    </row>
  </sheetData>
  <mergeCells count="2">
    <mergeCell ref="A1:J1"/>
    <mergeCell ref="A58:B58"/>
  </mergeCells>
  <dataValidations disablePrompts="1" count="3">
    <dataValidation type="list" allowBlank="1" showInputMessage="1" showErrorMessage="1" sqref="D4">
      <formula1>$N$2:$T$2</formula1>
    </dataValidation>
    <dataValidation type="list" allowBlank="1" showInputMessage="1" showErrorMessage="1" sqref="K1">
      <formula1>"E,V"</formula1>
    </dataValidation>
    <dataValidation type="list" allowBlank="1" showInputMessage="1" showErrorMessage="1" sqref="D5">
      <formula1>$X$2:$AB$2</formula1>
    </dataValidation>
  </dataValidations>
  <pageMargins left="0.98425196850393704" right="0.59055118110236227" top="1.1023622047244095" bottom="0.70866141732283472" header="0.39370078740157483" footer="0.3937007874015748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4"/>
  <sheetViews>
    <sheetView view="pageBreakPreview" topLeftCell="A35" zoomScaleNormal="100" zoomScaleSheetLayoutView="100" workbookViewId="0">
      <selection activeCell="N49" sqref="N49"/>
    </sheetView>
  </sheetViews>
  <sheetFormatPr defaultRowHeight="20.100000000000001" customHeight="1"/>
  <cols>
    <col min="1" max="1" width="3.375" style="1" customWidth="1"/>
    <col min="2" max="5" width="9" style="1"/>
    <col min="6" max="6" width="7.5" style="1" customWidth="1"/>
    <col min="7" max="7" width="10.875" style="1" customWidth="1"/>
    <col min="8" max="8" width="6.625" style="1" customWidth="1"/>
    <col min="9" max="10" width="5.625" style="1" customWidth="1"/>
    <col min="11" max="11" width="9" style="1"/>
    <col min="12" max="12" width="8.875" style="1" customWidth="1"/>
    <col min="13" max="16384" width="9" style="1"/>
  </cols>
  <sheetData>
    <row r="1" spans="1:29" ht="30" customHeight="1">
      <c r="A1" s="49" t="s">
        <v>37</v>
      </c>
      <c r="B1" s="49"/>
      <c r="C1" s="49"/>
      <c r="D1" s="49"/>
      <c r="E1" s="49"/>
      <c r="F1" s="49"/>
      <c r="G1" s="49"/>
      <c r="H1" s="49"/>
      <c r="I1" s="49"/>
      <c r="J1" s="49"/>
      <c r="K1" s="30" t="s">
        <v>38</v>
      </c>
    </row>
    <row r="2" spans="1:29" ht="21.75" customHeight="1">
      <c r="A2" s="2" t="str">
        <f>IF(Lang.="V","Cấu kiện:","
Components")</f>
        <v>Cấu kiện:</v>
      </c>
      <c r="C2" s="3" t="s">
        <v>63</v>
      </c>
      <c r="G2" s="1" t="str">
        <f>IF(Lang.="V","Tiêu chuẩn:","Standard:")</f>
        <v>Tiêu chuẩn:</v>
      </c>
      <c r="H2" s="1" t="s">
        <v>42</v>
      </c>
      <c r="M2" s="5" t="s">
        <v>0</v>
      </c>
      <c r="N2" s="6">
        <v>200</v>
      </c>
      <c r="O2" s="6">
        <v>250</v>
      </c>
      <c r="P2" s="6">
        <v>300</v>
      </c>
      <c r="Q2" s="6">
        <v>350</v>
      </c>
      <c r="R2" s="6" t="s">
        <v>41</v>
      </c>
      <c r="S2" s="6">
        <v>500</v>
      </c>
      <c r="T2" s="6">
        <v>600</v>
      </c>
      <c r="V2" s="7"/>
      <c r="X2" s="6" t="s">
        <v>1</v>
      </c>
      <c r="Y2" s="6" t="s">
        <v>2</v>
      </c>
      <c r="Z2" s="6" t="s">
        <v>40</v>
      </c>
      <c r="AA2" s="6" t="s">
        <v>3</v>
      </c>
      <c r="AB2" s="6" t="s">
        <v>53</v>
      </c>
      <c r="AC2" s="7"/>
    </row>
    <row r="3" spans="1:29" ht="20.100000000000001" customHeight="1">
      <c r="A3" s="4" t="str">
        <f>IF(Lang.="v","Vật liệu","Materials")</f>
        <v>Vật liệu</v>
      </c>
      <c r="M3" s="5" t="s">
        <v>4</v>
      </c>
      <c r="N3" s="8">
        <v>8.5</v>
      </c>
      <c r="O3" s="8">
        <v>11.5</v>
      </c>
      <c r="P3" s="8">
        <v>13</v>
      </c>
      <c r="Q3" s="8">
        <v>14.5</v>
      </c>
      <c r="R3" s="8">
        <v>17</v>
      </c>
      <c r="S3" s="8">
        <v>22</v>
      </c>
      <c r="T3" s="8">
        <v>25</v>
      </c>
      <c r="V3" s="7"/>
      <c r="W3" s="1" t="s">
        <v>5</v>
      </c>
      <c r="X3" s="8">
        <v>225</v>
      </c>
      <c r="Y3" s="8">
        <v>280</v>
      </c>
      <c r="Z3" s="8">
        <v>435</v>
      </c>
      <c r="AA3" s="8">
        <v>510</v>
      </c>
      <c r="AB3" s="8">
        <v>350</v>
      </c>
      <c r="AC3" s="7"/>
    </row>
    <row r="4" spans="1:29" ht="20.100000000000001" customHeight="1">
      <c r="B4" s="1" t="str">
        <f>IF(Lang.="v","Bê tông cấp bền:","Concrete Grade:")</f>
        <v>Bê tông cấp bền:</v>
      </c>
      <c r="D4" s="3" t="s">
        <v>41</v>
      </c>
      <c r="F4" s="10" t="s">
        <v>14</v>
      </c>
      <c r="G4" s="1">
        <f>HLOOKUP($D$4,$M$2:$T$6,2)</f>
        <v>17</v>
      </c>
      <c r="H4" s="1" t="s">
        <v>15</v>
      </c>
      <c r="M4" s="5" t="s">
        <v>6</v>
      </c>
      <c r="N4" s="8">
        <v>0.75</v>
      </c>
      <c r="O4" s="8">
        <v>0.9</v>
      </c>
      <c r="P4" s="8">
        <v>1</v>
      </c>
      <c r="Q4" s="8">
        <v>1.05</v>
      </c>
      <c r="R4" s="8">
        <v>1.2</v>
      </c>
      <c r="S4" s="8">
        <v>1.4</v>
      </c>
      <c r="T4" s="8">
        <v>1.45</v>
      </c>
      <c r="V4" s="7"/>
      <c r="W4" s="1" t="s">
        <v>7</v>
      </c>
      <c r="X4" s="8">
        <v>175</v>
      </c>
      <c r="Y4" s="8">
        <v>225</v>
      </c>
      <c r="Z4" s="8">
        <v>290</v>
      </c>
      <c r="AA4" s="8">
        <v>405</v>
      </c>
      <c r="AB4" s="8">
        <v>350</v>
      </c>
      <c r="AC4" s="7"/>
    </row>
    <row r="5" spans="1:29" ht="20.100000000000001" customHeight="1">
      <c r="B5" s="1" t="str">
        <f>IF(Lang.="v","Cốt thép mác:","Rebar Stregth:")</f>
        <v>Cốt thép mác:</v>
      </c>
      <c r="D5" s="31" t="s">
        <v>53</v>
      </c>
      <c r="F5" s="10" t="s">
        <v>16</v>
      </c>
      <c r="G5" s="1">
        <f>HLOOKUP($D$5,$X$2:$AB$6,2,FALSE)</f>
        <v>350</v>
      </c>
      <c r="H5" s="1" t="s">
        <v>15</v>
      </c>
      <c r="M5" s="5" t="s">
        <v>8</v>
      </c>
      <c r="N5" s="9">
        <v>15</v>
      </c>
      <c r="O5" s="9">
        <v>20</v>
      </c>
      <c r="P5" s="9">
        <v>22.5</v>
      </c>
      <c r="Q5" s="9">
        <v>25</v>
      </c>
      <c r="R5" s="9">
        <v>30</v>
      </c>
      <c r="S5" s="9">
        <v>40</v>
      </c>
      <c r="T5" s="9">
        <v>45</v>
      </c>
      <c r="V5" s="7"/>
      <c r="W5" s="1" t="s">
        <v>9</v>
      </c>
      <c r="X5" s="8">
        <v>21</v>
      </c>
      <c r="Y5" s="8">
        <v>21</v>
      </c>
      <c r="Z5" s="8">
        <v>20</v>
      </c>
      <c r="AA5" s="8">
        <v>19</v>
      </c>
      <c r="AB5" s="8">
        <v>20</v>
      </c>
      <c r="AC5" s="7" t="s">
        <v>10</v>
      </c>
    </row>
    <row r="6" spans="1:29" ht="20.100000000000001" customHeight="1">
      <c r="A6" s="4" t="str">
        <f>IF(Lang.="V","Hình học","Geometry")</f>
        <v>Hình học</v>
      </c>
      <c r="M6" s="5" t="s">
        <v>11</v>
      </c>
      <c r="N6" s="8">
        <v>23</v>
      </c>
      <c r="O6" s="8">
        <v>27</v>
      </c>
      <c r="P6" s="8">
        <v>29</v>
      </c>
      <c r="Q6" s="8">
        <v>30</v>
      </c>
      <c r="R6" s="8">
        <v>32.5</v>
      </c>
      <c r="S6" s="8">
        <v>36</v>
      </c>
      <c r="T6" s="8">
        <v>37.5</v>
      </c>
      <c r="U6" s="1" t="s">
        <v>12</v>
      </c>
      <c r="V6" s="7"/>
      <c r="W6" s="1" t="s">
        <v>13</v>
      </c>
      <c r="X6" s="8">
        <v>225</v>
      </c>
      <c r="Y6" s="8">
        <v>280</v>
      </c>
      <c r="Z6" s="8">
        <v>430</v>
      </c>
      <c r="AA6" s="8">
        <v>450</v>
      </c>
      <c r="AB6" s="8">
        <v>280</v>
      </c>
      <c r="AC6" s="7"/>
    </row>
    <row r="7" spans="1:29" ht="20.100000000000001" customHeight="1">
      <c r="D7" s="1" t="str">
        <f>IF(Lang.="v","Chiều cao tường hầm trong đất:","The Highest Wall inside land")</f>
        <v>Chiều cao tường hầm trong đất:</v>
      </c>
      <c r="H7" s="10" t="s">
        <v>17</v>
      </c>
      <c r="I7" s="3">
        <v>8.5</v>
      </c>
      <c r="J7" s="1" t="s">
        <v>21</v>
      </c>
    </row>
    <row r="8" spans="1:29" ht="20.100000000000001" customHeight="1">
      <c r="D8" s="1" t="str">
        <f>IF(Lang.="V","Chiều sâu từ mặt đất đến sàn mái hầm:","Depth form ground to roof basement")</f>
        <v>Chiều sâu từ mặt đất đến sàn mái hầm:</v>
      </c>
      <c r="H8" s="10" t="s">
        <v>18</v>
      </c>
      <c r="I8" s="3">
        <v>0</v>
      </c>
      <c r="J8" s="1" t="s">
        <v>21</v>
      </c>
    </row>
    <row r="9" spans="1:29" ht="20.100000000000001" customHeight="1">
      <c r="D9" s="1" t="str">
        <f>IF(Lang.="v","Chiều dày tường hầm:","Wall Width")</f>
        <v>Chiều dày tường hầm:</v>
      </c>
      <c r="H9" s="10" t="s">
        <v>19</v>
      </c>
      <c r="I9" s="3">
        <v>400</v>
      </c>
      <c r="J9" s="1" t="s">
        <v>20</v>
      </c>
      <c r="K9" s="8"/>
    </row>
    <row r="10" spans="1:29" ht="20.100000000000001" customHeight="1">
      <c r="D10" s="1" t="str">
        <f>IF(Lang.="v","Chiều dày lớp bêtông bảo vệ cốt thép:","Cover of concrete reinforcement")</f>
        <v>Chiều dày lớp bêtông bảo vệ cốt thép:</v>
      </c>
      <c r="I10" s="3">
        <v>35</v>
      </c>
      <c r="J10" s="1" t="s">
        <v>20</v>
      </c>
      <c r="K10" s="8"/>
    </row>
    <row r="11" spans="1:29" ht="20.100000000000001" customHeight="1">
      <c r="K11" s="8"/>
    </row>
    <row r="12" spans="1:29" ht="20.100000000000001" customHeight="1">
      <c r="D12" s="1" t="str">
        <f>IF(Lang.="v","Tải trọng phân bố đều trên mặt đất:",
"The load is evenly distributed on the ground")</f>
        <v>Tải trọng phân bố đều trên mặt đất:</v>
      </c>
      <c r="H12" s="10" t="s">
        <v>22</v>
      </c>
      <c r="I12" s="3">
        <v>20</v>
      </c>
      <c r="J12" s="1" t="s">
        <v>47</v>
      </c>
      <c r="K12" s="8"/>
    </row>
    <row r="13" spans="1:29" ht="20.100000000000001" customHeight="1">
      <c r="D13" s="1" t="s">
        <v>39</v>
      </c>
      <c r="K13" s="8"/>
    </row>
    <row r="14" spans="1:29" ht="20.100000000000001" customHeight="1">
      <c r="E14" s="1" t="s">
        <v>23</v>
      </c>
      <c r="H14" s="11" t="s">
        <v>25</v>
      </c>
      <c r="I14" s="3">
        <v>19.2</v>
      </c>
      <c r="J14" s="1" t="s">
        <v>48</v>
      </c>
      <c r="K14" s="8"/>
    </row>
    <row r="15" spans="1:29" ht="20.100000000000001" customHeight="1">
      <c r="E15" s="1" t="s">
        <v>24</v>
      </c>
      <c r="H15" s="11" t="s">
        <v>26</v>
      </c>
      <c r="I15" s="3">
        <v>31.5</v>
      </c>
      <c r="J15" s="12" t="s">
        <v>27</v>
      </c>
    </row>
    <row r="16" spans="1:29" ht="20.100000000000001" customHeight="1">
      <c r="H16" s="11"/>
      <c r="I16" s="3"/>
      <c r="J16" s="12"/>
    </row>
    <row r="17" spans="1:9" ht="20.100000000000001" customHeight="1">
      <c r="A17" s="4" t="s">
        <v>54</v>
      </c>
    </row>
    <row r="18" spans="1:9" ht="20.100000000000001" customHeight="1">
      <c r="A18" s="18"/>
      <c r="B18" s="1" t="str">
        <f>IF(Lang.="v","Các tải trọng tiêu chuẩn:","Standard Load:")</f>
        <v>Các tải trọng tiêu chuẩn:</v>
      </c>
    </row>
    <row r="19" spans="1:9" ht="20.100000000000001" customHeight="1">
      <c r="B19" s="16" t="s">
        <v>43</v>
      </c>
      <c r="E19" s="32">
        <f>G21*(I14*I8+I12)</f>
        <v>9.550028705681024</v>
      </c>
      <c r="F19" s="1" t="s">
        <v>47</v>
      </c>
    </row>
    <row r="20" spans="1:9" ht="20.100000000000001" customHeight="1">
      <c r="B20" s="16" t="s">
        <v>44</v>
      </c>
      <c r="E20" s="32">
        <f>G21*(I14*(I8+I7)+I12)</f>
        <v>87.478262944038178</v>
      </c>
      <c r="F20" s="1" t="s">
        <v>47</v>
      </c>
      <c r="I20" s="17"/>
    </row>
    <row r="21" spans="1:9" ht="20.100000000000001" customHeight="1">
      <c r="B21" s="16" t="s">
        <v>45</v>
      </c>
      <c r="G21" s="17">
        <f>1-SIN(RADIANS(I15))</f>
        <v>0.4775014352840512</v>
      </c>
    </row>
    <row r="37" spans="1:1" ht="20.100000000000001" customHeight="1">
      <c r="A37" s="4" t="s">
        <v>55</v>
      </c>
    </row>
    <row r="52" spans="1:16" ht="20.100000000000001" customHeight="1">
      <c r="C52" s="1" t="s">
        <v>56</v>
      </c>
      <c r="G52" s="1" t="s">
        <v>49</v>
      </c>
    </row>
    <row r="53" spans="1:16" ht="20.100000000000001" customHeight="1">
      <c r="A53" s="4" t="s">
        <v>36</v>
      </c>
    </row>
    <row r="54" spans="1:16" ht="20.100000000000001" customHeight="1">
      <c r="B54" s="1" t="s">
        <v>28</v>
      </c>
    </row>
    <row r="57" spans="1:16" ht="20.100000000000001" customHeight="1">
      <c r="A57" s="13"/>
      <c r="B57" s="14"/>
      <c r="C57" s="19" t="s">
        <v>50</v>
      </c>
      <c r="D57" s="14"/>
      <c r="E57" s="19" t="s">
        <v>51</v>
      </c>
      <c r="F57" s="14"/>
    </row>
    <row r="58" spans="1:16" ht="20.100000000000001" customHeight="1">
      <c r="A58" s="50" t="s">
        <v>59</v>
      </c>
      <c r="B58" s="51"/>
      <c r="C58" s="36" t="s">
        <v>60</v>
      </c>
      <c r="D58" s="37" t="s">
        <v>58</v>
      </c>
      <c r="E58" s="36" t="s">
        <v>60</v>
      </c>
      <c r="F58" s="37" t="s">
        <v>58</v>
      </c>
      <c r="L58" s="21" t="s">
        <v>30</v>
      </c>
      <c r="M58" s="1">
        <f>I10+B61/2</f>
        <v>43</v>
      </c>
    </row>
    <row r="59" spans="1:16" ht="20.100000000000001" customHeight="1">
      <c r="A59" s="23" t="s">
        <v>52</v>
      </c>
      <c r="B59" s="14"/>
      <c r="C59" s="33">
        <v>91.3</v>
      </c>
      <c r="D59" s="34">
        <v>0</v>
      </c>
      <c r="E59" s="33">
        <v>194</v>
      </c>
      <c r="F59" s="34">
        <v>95</v>
      </c>
      <c r="L59" s="21" t="s">
        <v>31</v>
      </c>
      <c r="M59" s="1">
        <f>I9-M58</f>
        <v>357</v>
      </c>
    </row>
    <row r="60" spans="1:16" ht="20.100000000000001" customHeight="1">
      <c r="A60" s="28" t="s">
        <v>29</v>
      </c>
      <c r="B60" s="15"/>
      <c r="C60" s="24">
        <f>C59*10^6/$G$5/M61/$M$59*10^-2</f>
        <v>7.4677271183406324</v>
      </c>
      <c r="D60" s="25">
        <f>D59*10^6/$G$5/N61/$M$59*10^-2</f>
        <v>0</v>
      </c>
      <c r="E60" s="24">
        <f>E59*10^6/$G$5/O61/$M$59*10^-2</f>
        <v>16.291533633347335</v>
      </c>
      <c r="F60" s="25">
        <f>F59*10^6/$G$5/P61/$M$59*10^-2</f>
        <v>7.7774613582968621</v>
      </c>
      <c r="L60" s="21" t="s">
        <v>32</v>
      </c>
      <c r="M60" s="17">
        <f>C59*10^6/$G$4/1000/$M$59^2</f>
        <v>4.2139116315499672E-2</v>
      </c>
      <c r="N60" s="17">
        <f>D59*10^6/$G$4/1000/$M$59^2</f>
        <v>0</v>
      </c>
      <c r="O60" s="17">
        <f>E59*10^6/$G$4/1000/$M$59^2</f>
        <v>8.9539852850021209E-2</v>
      </c>
      <c r="P60" s="17">
        <f>F59*10^6/$G$4/1000/$M$59^2</f>
        <v>4.3846835158515542E-2</v>
      </c>
    </row>
    <row r="61" spans="1:16" ht="20.100000000000001" customHeight="1">
      <c r="A61" s="40"/>
      <c r="B61" s="29">
        <v>16</v>
      </c>
      <c r="C61" s="26">
        <f>IFERROR(10/C60*$M$62,"-")</f>
        <v>269.24113139584529</v>
      </c>
      <c r="D61" s="27" t="str">
        <f>IFERROR(10/D60*$M$62,"-")</f>
        <v>-</v>
      </c>
      <c r="E61" s="26">
        <f>IFERROR(10/E60*$M$62,"-")</f>
        <v>123.41498004717658</v>
      </c>
      <c r="F61" s="27">
        <f>IFERROR(10/F60*$M$62,"-")</f>
        <v>258.5187126841297</v>
      </c>
      <c r="L61" s="21" t="s">
        <v>33</v>
      </c>
      <c r="M61" s="17">
        <f>0.5*(1+SQRT(1-2*M60))</f>
        <v>0.97846676148113998</v>
      </c>
      <c r="N61" s="17">
        <f t="shared" ref="N61:P61" si="0">0.5*(1+SQRT(1-2*N60))</f>
        <v>1</v>
      </c>
      <c r="O61" s="17">
        <f t="shared" si="0"/>
        <v>0.95302325941941368</v>
      </c>
      <c r="P61" s="17">
        <f t="shared" si="0"/>
        <v>0.9775736408353608</v>
      </c>
    </row>
    <row r="62" spans="1:16" ht="20.100000000000001" customHeight="1">
      <c r="B62" s="20"/>
      <c r="C62" s="35" t="s">
        <v>35</v>
      </c>
      <c r="L62" s="8" t="s">
        <v>34</v>
      </c>
      <c r="M62" s="22">
        <f>PI()*B61^2/4</f>
        <v>201.06192982974676</v>
      </c>
    </row>
    <row r="64" spans="1:16" ht="20.100000000000001" customHeight="1">
      <c r="M64" s="22"/>
    </row>
  </sheetData>
  <mergeCells count="2">
    <mergeCell ref="A1:J1"/>
    <mergeCell ref="A58:B58"/>
  </mergeCells>
  <dataValidations disablePrompts="1" count="3">
    <dataValidation type="list" allowBlank="1" showInputMessage="1" showErrorMessage="1" sqref="D5">
      <formula1>$X$2:$AB$2</formula1>
    </dataValidation>
    <dataValidation type="list" allowBlank="1" showInputMessage="1" showErrorMessage="1" sqref="K1">
      <formula1>"E,V"</formula1>
    </dataValidation>
    <dataValidation type="list" allowBlank="1" showInputMessage="1" showErrorMessage="1" sqref="D4">
      <formula1>$N$2:$T$2</formula1>
    </dataValidation>
  </dataValidations>
  <pageMargins left="0.98425196850393704" right="0.59055118110236227" top="1.1023622047244095" bottom="0.70866141732283472" header="0.39370078740157483" footer="0.3937007874015748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18</vt:i4>
      </vt:variant>
    </vt:vector>
  </HeadingPairs>
  <TitlesOfParts>
    <vt:vector size="24" baseType="lpstr">
      <vt:lpstr>VH-1</vt:lpstr>
      <vt:lpstr>VH-2</vt:lpstr>
      <vt:lpstr>Tuong Ham (2)</vt:lpstr>
      <vt:lpstr>Tuong Ham (3)</vt:lpstr>
      <vt:lpstr>Tuong Ham (5)</vt:lpstr>
      <vt:lpstr>Tuong Ham (4)</vt:lpstr>
      <vt:lpstr>'Tuong Ham (2)'!Lang.</vt:lpstr>
      <vt:lpstr>'Tuong Ham (3)'!Lang.</vt:lpstr>
      <vt:lpstr>'Tuong Ham (4)'!Lang.</vt:lpstr>
      <vt:lpstr>'Tuong Ham (5)'!Lang.</vt:lpstr>
      <vt:lpstr>'VH-1'!Lang.</vt:lpstr>
      <vt:lpstr>'VH-2'!Lang.</vt:lpstr>
      <vt:lpstr>'Tuong Ham (2)'!Print_Area</vt:lpstr>
      <vt:lpstr>'Tuong Ham (3)'!Print_Area</vt:lpstr>
      <vt:lpstr>'Tuong Ham (4)'!Print_Area</vt:lpstr>
      <vt:lpstr>'Tuong Ham (5)'!Print_Area</vt:lpstr>
      <vt:lpstr>'VH-1'!Print_Area</vt:lpstr>
      <vt:lpstr>'VH-2'!Print_Area</vt:lpstr>
      <vt:lpstr>'Tuong Ham (2)'!Print_Titles</vt:lpstr>
      <vt:lpstr>'Tuong Ham (3)'!Print_Titles</vt:lpstr>
      <vt:lpstr>'Tuong Ham (4)'!Print_Titles</vt:lpstr>
      <vt:lpstr>'Tuong Ham (5)'!Print_Titles</vt:lpstr>
      <vt:lpstr>'VH-1'!Print_Titles</vt:lpstr>
      <vt:lpstr>'VH-2'!Print_Titles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tuannm</dc:creator>
  <cp:lastModifiedBy>Dell</cp:lastModifiedBy>
  <cp:lastPrinted>2022-08-09T03:31:08Z</cp:lastPrinted>
  <dcterms:created xsi:type="dcterms:W3CDTF">2012-07-27T02:15:05Z</dcterms:created>
  <dcterms:modified xsi:type="dcterms:W3CDTF">2022-08-09T07:13:47Z</dcterms:modified>
</cp:coreProperties>
</file>