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92.168.1.253\ts1\#Thu muc ca nhan\03. Vo Trung Hieu\1.USER\THAM TRA CHO SAT\"/>
    </mc:Choice>
  </mc:AlternateContent>
  <bookViews>
    <workbookView xWindow="0" yWindow="0" windowWidth="28800" windowHeight="12330" activeTab="1"/>
  </bookViews>
  <sheets>
    <sheet name="Bang tra" sheetId="2" r:id="rId1"/>
    <sheet name="Sheet1" sheetId="1" r:id="rId2"/>
  </sheets>
  <definedNames>
    <definedName name="Lang.">Sheet1!$J$1</definedName>
    <definedName name="_xlnm.Print_Area" localSheetId="1">Sheet1!$A$1:$I$92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 i="2" l="1"/>
  <c r="J46" i="1" l="1"/>
  <c r="A46" i="1" s="1"/>
  <c r="A45" i="1"/>
  <c r="A1" i="1" l="1"/>
  <c r="A20" i="1" l="1"/>
  <c r="D55" i="1"/>
  <c r="B56" i="1"/>
  <c r="H33" i="1"/>
  <c r="B54" i="1"/>
  <c r="A53" i="1"/>
  <c r="B52" i="1"/>
  <c r="B51" i="1"/>
  <c r="A48" i="1"/>
  <c r="B5" i="1"/>
  <c r="B4" i="1"/>
  <c r="A6" i="1"/>
  <c r="A3" i="1"/>
  <c r="B38" i="1"/>
  <c r="B37" i="1"/>
  <c r="B44" i="1"/>
  <c r="B43" i="1"/>
  <c r="B42" i="1"/>
  <c r="B41" i="1"/>
  <c r="B40" i="1"/>
  <c r="I13" i="1"/>
  <c r="E8" i="1" s="1"/>
  <c r="B13" i="1"/>
  <c r="A39" i="1"/>
  <c r="A34" i="1"/>
  <c r="B30" i="1"/>
  <c r="B29" i="1"/>
  <c r="B32" i="1"/>
  <c r="A31" i="1"/>
  <c r="A9" i="1"/>
  <c r="A26" i="1"/>
  <c r="B19" i="1" l="1"/>
  <c r="B18" i="1"/>
  <c r="H25" i="1"/>
  <c r="H18" i="1" s="1"/>
  <c r="H29" i="1" s="1"/>
  <c r="H51" i="1" s="1"/>
  <c r="B23" i="1"/>
  <c r="B22" i="1"/>
  <c r="B24" i="1"/>
  <c r="B21" i="1"/>
  <c r="A15" i="1"/>
  <c r="B11" i="1"/>
  <c r="B10" i="1"/>
  <c r="A7" i="1"/>
  <c r="A2" i="1"/>
  <c r="H37" i="1" l="1"/>
  <c r="H19" i="1"/>
  <c r="H30" i="1" s="1"/>
  <c r="H52" i="1" s="1"/>
  <c r="H38" i="1" l="1"/>
</calcChain>
</file>

<file path=xl/sharedStrings.xml><?xml version="1.0" encoding="utf-8"?>
<sst xmlns="http://schemas.openxmlformats.org/spreadsheetml/2006/main" count="84" uniqueCount="65">
  <si>
    <r>
      <rPr>
        <sz val="12"/>
        <color theme="1"/>
        <rFont val="Symbol"/>
        <family val="1"/>
        <charset val="2"/>
      </rPr>
      <t>g</t>
    </r>
    <r>
      <rPr>
        <vertAlign val="subscript"/>
        <sz val="10"/>
        <color theme="1"/>
        <rFont val="Arial"/>
        <family val="2"/>
      </rPr>
      <t>C</t>
    </r>
    <r>
      <rPr>
        <sz val="10"/>
        <color theme="1"/>
        <rFont val="Arial"/>
        <family val="2"/>
      </rPr>
      <t xml:space="preserve"> =</t>
    </r>
  </si>
  <si>
    <r>
      <rPr>
        <sz val="12"/>
        <color theme="1"/>
        <rFont val="Symbol"/>
        <family val="1"/>
        <charset val="2"/>
      </rPr>
      <t>g</t>
    </r>
    <r>
      <rPr>
        <vertAlign val="subscript"/>
        <sz val="10"/>
        <color theme="1"/>
        <rFont val="Arial"/>
        <family val="2"/>
      </rPr>
      <t>C</t>
    </r>
  </si>
  <si>
    <t>(3.16)</t>
  </si>
  <si>
    <r>
      <t>a</t>
    </r>
    <r>
      <rPr>
        <vertAlign val="subscript"/>
        <sz val="10"/>
        <color theme="1"/>
        <rFont val="Arial"/>
        <family val="2"/>
      </rPr>
      <t>ct</t>
    </r>
  </si>
  <si>
    <r>
      <t>a</t>
    </r>
    <r>
      <rPr>
        <vertAlign val="subscript"/>
        <sz val="10"/>
        <color theme="1"/>
        <rFont val="Arial"/>
        <family val="2"/>
      </rPr>
      <t>ct</t>
    </r>
    <r>
      <rPr>
        <sz val="10"/>
        <color theme="1"/>
        <rFont val="Arial"/>
        <family val="2"/>
      </rPr>
      <t xml:space="preserve"> =</t>
    </r>
  </si>
  <si>
    <t>(MPa)</t>
  </si>
  <si>
    <r>
      <t>f</t>
    </r>
    <r>
      <rPr>
        <vertAlign val="subscript"/>
        <sz val="12"/>
        <color theme="1"/>
        <rFont val="Arial"/>
        <family val="2"/>
      </rPr>
      <t>ctk,0.05</t>
    </r>
  </si>
  <si>
    <r>
      <t>f</t>
    </r>
    <r>
      <rPr>
        <vertAlign val="subscript"/>
        <sz val="10"/>
        <color theme="1"/>
        <rFont val="Arial"/>
        <family val="2"/>
      </rPr>
      <t>ctk,0.05</t>
    </r>
    <r>
      <rPr>
        <sz val="10"/>
        <color theme="1"/>
        <rFont val="Arial"/>
        <family val="2"/>
      </rPr>
      <t xml:space="preserve"> =</t>
    </r>
  </si>
  <si>
    <r>
      <t>η</t>
    </r>
    <r>
      <rPr>
        <vertAlign val="subscript"/>
        <sz val="12"/>
        <color theme="1"/>
        <rFont val="Times New Roman"/>
        <family val="1"/>
      </rPr>
      <t>1</t>
    </r>
  </si>
  <si>
    <r>
      <t>η</t>
    </r>
    <r>
      <rPr>
        <vertAlign val="subscript"/>
        <sz val="12"/>
        <color theme="1"/>
        <rFont val="Times New Roman"/>
        <family val="1"/>
      </rPr>
      <t>1</t>
    </r>
    <r>
      <rPr>
        <sz val="12"/>
        <color theme="1"/>
        <rFont val="Times New Roman"/>
        <family val="1"/>
      </rPr>
      <t xml:space="preserve"> =</t>
    </r>
  </si>
  <si>
    <r>
      <t>η</t>
    </r>
    <r>
      <rPr>
        <vertAlign val="subscript"/>
        <sz val="12"/>
        <color theme="1"/>
        <rFont val="Times New Roman"/>
        <family val="1"/>
      </rPr>
      <t>2</t>
    </r>
  </si>
  <si>
    <t>f</t>
  </si>
  <si>
    <t>≤ 32</t>
  </si>
  <si>
    <r>
      <t>η</t>
    </r>
    <r>
      <rPr>
        <vertAlign val="subscript"/>
        <sz val="12"/>
        <color theme="1"/>
        <rFont val="Times New Roman"/>
        <family val="1"/>
      </rPr>
      <t>2</t>
    </r>
    <r>
      <rPr>
        <sz val="12"/>
        <color theme="1"/>
        <rFont val="Times New Roman"/>
        <family val="1"/>
      </rPr>
      <t xml:space="preserve"> =</t>
    </r>
  </si>
  <si>
    <t>f =</t>
  </si>
  <si>
    <r>
      <t>f</t>
    </r>
    <r>
      <rPr>
        <vertAlign val="subscript"/>
        <sz val="12"/>
        <color theme="1"/>
        <rFont val="Arial"/>
        <family val="2"/>
      </rPr>
      <t>bd</t>
    </r>
    <r>
      <rPr>
        <sz val="12"/>
        <color theme="1"/>
        <rFont val="Arial"/>
        <family val="2"/>
      </rPr>
      <t xml:space="preserve"> =</t>
    </r>
  </si>
  <si>
    <t>(8.2)</t>
  </si>
  <si>
    <r>
      <t>σ</t>
    </r>
    <r>
      <rPr>
        <vertAlign val="subscript"/>
        <sz val="12"/>
        <color theme="1"/>
        <rFont val="Arial"/>
        <family val="2"/>
      </rPr>
      <t>sd</t>
    </r>
  </si>
  <si>
    <r>
      <t>σ</t>
    </r>
    <r>
      <rPr>
        <vertAlign val="subscript"/>
        <sz val="12"/>
        <color theme="1"/>
        <rFont val="Arial"/>
        <family val="2"/>
      </rPr>
      <t>sd</t>
    </r>
    <r>
      <rPr>
        <sz val="12"/>
        <color theme="1"/>
        <rFont val="Arial"/>
        <family val="2"/>
      </rPr>
      <t xml:space="preserve"> =</t>
    </r>
  </si>
  <si>
    <r>
      <t>l</t>
    </r>
    <r>
      <rPr>
        <vertAlign val="subscript"/>
        <sz val="12"/>
        <color theme="1"/>
        <rFont val="Times New Roman"/>
        <family val="1"/>
      </rPr>
      <t>b,rqd</t>
    </r>
    <r>
      <rPr>
        <sz val="12"/>
        <color theme="1"/>
        <rFont val="Times New Roman"/>
        <family val="1"/>
      </rPr>
      <t xml:space="preserve"> = </t>
    </r>
  </si>
  <si>
    <t>(8.3)</t>
  </si>
  <si>
    <t>(8.4)</t>
  </si>
  <si>
    <t>C35/45</t>
  </si>
  <si>
    <t>C12/15</t>
  </si>
  <si>
    <t>C16/20</t>
  </si>
  <si>
    <t>C20/25</t>
  </si>
  <si>
    <t>C25/30</t>
  </si>
  <si>
    <t>C30/37</t>
  </si>
  <si>
    <t>C40/50</t>
  </si>
  <si>
    <t>C45/55</t>
  </si>
  <si>
    <t>C50/60</t>
  </si>
  <si>
    <t>C55/37</t>
  </si>
  <si>
    <t>C60/75</t>
  </si>
  <si>
    <t>fctk, 0.05</t>
  </si>
  <si>
    <t>C70/85</t>
  </si>
  <si>
    <t>C80/95</t>
  </si>
  <si>
    <t>C90/105</t>
  </si>
  <si>
    <r>
      <rPr>
        <sz val="12"/>
        <color theme="1"/>
        <rFont val="Symbol"/>
        <family val="1"/>
        <charset val="2"/>
      </rPr>
      <t>a</t>
    </r>
    <r>
      <rPr>
        <vertAlign val="subscript"/>
        <sz val="12"/>
        <color theme="1"/>
        <rFont val="Arial"/>
        <family val="2"/>
      </rPr>
      <t>1</t>
    </r>
    <r>
      <rPr>
        <sz val="12"/>
        <color theme="1"/>
        <rFont val="Arial"/>
        <family val="2"/>
      </rPr>
      <t xml:space="preserve"> </t>
    </r>
  </si>
  <si>
    <r>
      <rPr>
        <sz val="12"/>
        <color theme="1"/>
        <rFont val="Symbol"/>
        <family val="1"/>
        <charset val="2"/>
      </rPr>
      <t>a</t>
    </r>
    <r>
      <rPr>
        <vertAlign val="subscript"/>
        <sz val="12"/>
        <color theme="1"/>
        <rFont val="Arial"/>
        <family val="2"/>
      </rPr>
      <t>1</t>
    </r>
    <r>
      <rPr>
        <sz val="12"/>
        <color theme="1"/>
        <rFont val="Arial"/>
        <family val="2"/>
      </rPr>
      <t xml:space="preserve"> =</t>
    </r>
  </si>
  <si>
    <r>
      <rPr>
        <sz val="12"/>
        <color theme="1"/>
        <rFont val="Symbol"/>
        <family val="1"/>
        <charset val="2"/>
      </rPr>
      <t>a</t>
    </r>
    <r>
      <rPr>
        <vertAlign val="subscript"/>
        <sz val="12"/>
        <color theme="1"/>
        <rFont val="Arial"/>
        <family val="2"/>
      </rPr>
      <t>2</t>
    </r>
    <r>
      <rPr>
        <sz val="12"/>
        <color theme="1"/>
        <rFont val="Arial"/>
        <family val="2"/>
      </rPr>
      <t/>
    </r>
  </si>
  <si>
    <r>
      <rPr>
        <sz val="12"/>
        <color theme="1"/>
        <rFont val="Symbol"/>
        <family val="1"/>
        <charset val="2"/>
      </rPr>
      <t>a</t>
    </r>
    <r>
      <rPr>
        <vertAlign val="subscript"/>
        <sz val="12"/>
        <color theme="1"/>
        <rFont val="Arial"/>
        <family val="2"/>
      </rPr>
      <t>3</t>
    </r>
    <r>
      <rPr>
        <sz val="12"/>
        <color theme="1"/>
        <rFont val="Arial"/>
        <family val="2"/>
      </rPr>
      <t/>
    </r>
  </si>
  <si>
    <r>
      <rPr>
        <sz val="12"/>
        <color theme="1"/>
        <rFont val="Symbol"/>
        <family val="1"/>
        <charset val="2"/>
      </rPr>
      <t>a</t>
    </r>
    <r>
      <rPr>
        <vertAlign val="subscript"/>
        <sz val="12"/>
        <color theme="1"/>
        <rFont val="Arial"/>
        <family val="2"/>
      </rPr>
      <t>4</t>
    </r>
    <r>
      <rPr>
        <sz val="12"/>
        <color theme="1"/>
        <rFont val="Arial"/>
        <family val="2"/>
      </rPr>
      <t/>
    </r>
  </si>
  <si>
    <r>
      <rPr>
        <sz val="12"/>
        <color theme="1"/>
        <rFont val="Symbol"/>
        <family val="1"/>
        <charset val="2"/>
      </rPr>
      <t>a</t>
    </r>
    <r>
      <rPr>
        <vertAlign val="subscript"/>
        <sz val="12"/>
        <color theme="1"/>
        <rFont val="Arial"/>
        <family val="2"/>
      </rPr>
      <t>5</t>
    </r>
    <r>
      <rPr>
        <sz val="12"/>
        <color theme="1"/>
        <rFont val="Arial"/>
        <family val="2"/>
      </rPr>
      <t/>
    </r>
  </si>
  <si>
    <r>
      <rPr>
        <sz val="12"/>
        <color theme="1"/>
        <rFont val="Symbol"/>
        <family val="1"/>
        <charset val="2"/>
      </rPr>
      <t>a</t>
    </r>
    <r>
      <rPr>
        <vertAlign val="subscript"/>
        <sz val="12"/>
        <color theme="1"/>
        <rFont val="Arial"/>
        <family val="2"/>
      </rPr>
      <t>2</t>
    </r>
    <r>
      <rPr>
        <sz val="12"/>
        <color theme="1"/>
        <rFont val="Arial"/>
        <family val="2"/>
      </rPr>
      <t xml:space="preserve"> =</t>
    </r>
  </si>
  <si>
    <r>
      <rPr>
        <sz val="12"/>
        <color theme="1"/>
        <rFont val="Symbol"/>
        <family val="1"/>
        <charset val="2"/>
      </rPr>
      <t>a</t>
    </r>
    <r>
      <rPr>
        <vertAlign val="subscript"/>
        <sz val="12"/>
        <color theme="1"/>
        <rFont val="Arial"/>
        <family val="2"/>
      </rPr>
      <t>3</t>
    </r>
    <r>
      <rPr>
        <sz val="12"/>
        <color theme="1"/>
        <rFont val="Arial"/>
        <family val="2"/>
      </rPr>
      <t xml:space="preserve"> =</t>
    </r>
  </si>
  <si>
    <r>
      <rPr>
        <sz val="12"/>
        <color theme="1"/>
        <rFont val="Symbol"/>
        <family val="1"/>
        <charset val="2"/>
      </rPr>
      <t>a</t>
    </r>
    <r>
      <rPr>
        <vertAlign val="subscript"/>
        <sz val="12"/>
        <color theme="1"/>
        <rFont val="Arial"/>
        <family val="2"/>
      </rPr>
      <t>4</t>
    </r>
    <r>
      <rPr>
        <sz val="12"/>
        <color theme="1"/>
        <rFont val="Arial"/>
        <family val="2"/>
      </rPr>
      <t xml:space="preserve"> =</t>
    </r>
  </si>
  <si>
    <r>
      <rPr>
        <sz val="12"/>
        <color theme="1"/>
        <rFont val="Symbol"/>
        <family val="1"/>
        <charset val="2"/>
      </rPr>
      <t>a</t>
    </r>
    <r>
      <rPr>
        <vertAlign val="subscript"/>
        <sz val="12"/>
        <color theme="1"/>
        <rFont val="Arial"/>
        <family val="2"/>
      </rPr>
      <t>5</t>
    </r>
    <r>
      <rPr>
        <sz val="12"/>
        <color theme="1"/>
        <rFont val="Arial"/>
        <family val="2"/>
      </rPr>
      <t xml:space="preserve"> =</t>
    </r>
  </si>
  <si>
    <r>
      <t>l</t>
    </r>
    <r>
      <rPr>
        <vertAlign val="subscript"/>
        <sz val="12"/>
        <color theme="1"/>
        <rFont val="Times New Roman"/>
        <family val="1"/>
      </rPr>
      <t>bd</t>
    </r>
    <r>
      <rPr>
        <sz val="12"/>
        <color theme="1"/>
        <rFont val="Times New Roman"/>
        <family val="1"/>
      </rPr>
      <t xml:space="preserve"> = </t>
    </r>
  </si>
  <si>
    <t>CB500-V</t>
  </si>
  <si>
    <t>(8.10)</t>
  </si>
  <si>
    <r>
      <t>l</t>
    </r>
    <r>
      <rPr>
        <vertAlign val="subscript"/>
        <sz val="12"/>
        <color theme="1"/>
        <rFont val="Times New Roman"/>
        <family val="1"/>
      </rPr>
      <t>b,rqd</t>
    </r>
    <r>
      <rPr>
        <sz val="12"/>
        <color theme="1"/>
        <rFont val="Times New Roman"/>
        <family val="1"/>
      </rPr>
      <t xml:space="preserve"> </t>
    </r>
  </si>
  <si>
    <t>p1</t>
  </si>
  <si>
    <t>alpha 6</t>
  </si>
  <si>
    <t>&lt; 25%</t>
  </si>
  <si>
    <t>&gt; 50%</t>
  </si>
  <si>
    <r>
      <t>ρ</t>
    </r>
    <r>
      <rPr>
        <vertAlign val="subscript"/>
        <sz val="12"/>
        <color theme="1"/>
        <rFont val="Arial"/>
        <family val="2"/>
      </rPr>
      <t>1</t>
    </r>
    <r>
      <rPr>
        <sz val="12"/>
        <color theme="1"/>
        <rFont val="Arial"/>
        <family val="2"/>
      </rPr>
      <t xml:space="preserve"> =</t>
    </r>
  </si>
  <si>
    <t>50%</t>
  </si>
  <si>
    <t>33%</t>
  </si>
  <si>
    <t>CB300-V</t>
  </si>
  <si>
    <t>CB400-V</t>
  </si>
  <si>
    <t>CB240-T</t>
  </si>
  <si>
    <r>
      <t>ρ</t>
    </r>
    <r>
      <rPr>
        <vertAlign val="subscript"/>
        <sz val="12"/>
        <color theme="1"/>
        <rFont val="Arial"/>
        <family val="2"/>
      </rPr>
      <t>1</t>
    </r>
  </si>
  <si>
    <r>
      <rPr>
        <sz val="10"/>
        <color theme="1"/>
        <rFont val="Symbol"/>
        <family val="1"/>
        <charset val="2"/>
      </rPr>
      <t>a</t>
    </r>
    <r>
      <rPr>
        <vertAlign val="subscript"/>
        <sz val="10"/>
        <color theme="1"/>
        <rFont val="Arial"/>
        <family val="2"/>
      </rPr>
      <t xml:space="preserve">6 </t>
    </r>
    <r>
      <rPr>
        <sz val="10"/>
        <color theme="1"/>
        <rFont val="Arial"/>
        <family val="2"/>
      </rPr>
      <t>= (ρ</t>
    </r>
    <r>
      <rPr>
        <vertAlign val="subscript"/>
        <sz val="10"/>
        <color theme="1"/>
        <rFont val="Arial"/>
        <family val="2"/>
      </rPr>
      <t>1</t>
    </r>
    <r>
      <rPr>
        <sz val="10"/>
        <color theme="1"/>
        <rFont val="Arial"/>
        <family val="2"/>
      </rPr>
      <t>/25)</t>
    </r>
    <r>
      <rPr>
        <vertAlign val="superscript"/>
        <sz val="10"/>
        <color theme="1"/>
        <rFont val="Arial"/>
        <family val="2"/>
      </rPr>
      <t xml:space="preserve">0.5 </t>
    </r>
    <r>
      <rPr>
        <sz val="10"/>
        <color theme="1"/>
        <rFont val="Arial"/>
        <family val="2"/>
      </rPr>
      <t>=</t>
    </r>
  </si>
  <si>
    <t>Ф</t>
  </si>
  <si>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</sst>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General\ &quot;(MPa)&quot;"/>
  </numFmts>
  <fonts count="13" x14ac:knownFonts="1">
    <font>
      <sz val="10"/>
      <color theme="1"/>
      <name val="Arial"/>
      <family val="2"/>
    </font>
    <font>
      <b/>
      <sz val="10"/>
      <color theme="1"/>
      <name val="Arial"/>
      <family val="2"/>
    </font>
    <font>
      <b/>
      <sz val="12"/>
      <color theme="1"/>
      <name val="Arial"/>
      <family val="2"/>
    </font>
    <font>
      <vertAlign val="subscript"/>
      <sz val="10"/>
      <color theme="1"/>
      <name val="Arial"/>
      <family val="2"/>
    </font>
    <font>
      <sz val="12"/>
      <color theme="1"/>
      <name val="Symbol"/>
      <family val="1"/>
      <charset val="2"/>
    </font>
    <font>
      <sz val="12"/>
      <color theme="1"/>
      <name val="Arial"/>
      <family val="2"/>
    </font>
    <font>
      <vertAlign val="subscript"/>
      <sz val="12"/>
      <color theme="1"/>
      <name val="Arial"/>
      <family val="2"/>
    </font>
    <font>
      <sz val="12"/>
      <color theme="1"/>
      <name val="Times New Roman"/>
      <family val="1"/>
    </font>
    <font>
      <vertAlign val="subscript"/>
      <sz val="12"/>
      <color theme="1"/>
      <name val="Times New Roman"/>
      <family val="1"/>
    </font>
    <font>
      <sz val="10"/>
      <color rgb="FF0000FF"/>
      <name val="Arial"/>
      <family val="2"/>
    </font>
    <font>
      <sz val="10"/>
      <color theme="1"/>
      <name val="Symbol"/>
      <family val="1"/>
      <charset val="2"/>
    </font>
    <font>
      <vertAlign val="superscript"/>
      <sz val="10"/>
      <color theme="1"/>
      <name val="Arial"/>
      <family val="2"/>
    </font>
    <font>
      <i/>
      <sz val="10"/>
      <color theme="1"/>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9">
    <xf numFmtId="0" fontId="0" fillId="0" borderId="0" xfId="0"/>
    <xf numFmtId="0" fontId="0" fillId="0" borderId="0" xfId="0" applyAlignment="1">
      <alignment vertical="center"/>
    </xf>
    <xf numFmtId="0" fontId="1" fillId="2" borderId="0" xfId="0" applyFont="1" applyFill="1" applyAlignment="1">
      <alignment horizontal="center" vertical="center"/>
    </xf>
    <xf numFmtId="0" fontId="4" fillId="0" borderId="0" xfId="0" applyFont="1" applyAlignment="1">
      <alignment horizontal="center" vertical="center"/>
    </xf>
    <xf numFmtId="0" fontId="0" fillId="0" borderId="0" xfId="0" applyAlignment="1">
      <alignment horizontal="center"/>
    </xf>
    <xf numFmtId="9" fontId="0" fillId="0" borderId="0" xfId="0" quotePrefix="1" applyNumberFormat="1" applyAlignment="1">
      <alignment horizontal="center"/>
    </xf>
    <xf numFmtId="0" fontId="0" fillId="0" borderId="0" xfId="0" quotePrefix="1" applyAlignment="1">
      <alignment horizontal="center"/>
    </xf>
    <xf numFmtId="0" fontId="1" fillId="3" borderId="0" xfId="0" applyFont="1" applyFill="1" applyAlignment="1">
      <alignment horizontal="left" vertical="center"/>
    </xf>
    <xf numFmtId="0" fontId="0" fillId="3" borderId="0" xfId="0" applyFill="1" applyAlignment="1">
      <alignment vertical="center"/>
    </xf>
    <xf numFmtId="0" fontId="0" fillId="3" borderId="0" xfId="0" applyFill="1" applyAlignment="1">
      <alignment horizontal="left" vertical="center" indent="1"/>
    </xf>
    <xf numFmtId="0" fontId="9" fillId="3" borderId="0" xfId="0" applyFont="1" applyFill="1" applyAlignment="1">
      <alignment vertical="center"/>
    </xf>
    <xf numFmtId="2" fontId="0" fillId="3" borderId="0" xfId="0" applyNumberFormat="1" applyFill="1" applyAlignment="1">
      <alignment vertical="center"/>
    </xf>
    <xf numFmtId="0" fontId="0" fillId="3" borderId="0" xfId="0" quotePrefix="1" applyFill="1" applyAlignment="1">
      <alignment vertical="center"/>
    </xf>
    <xf numFmtId="0" fontId="0" fillId="3" borderId="0" xfId="0" applyFill="1" applyAlignment="1">
      <alignment horizontal="center" vertical="center"/>
    </xf>
    <xf numFmtId="0" fontId="0" fillId="3" borderId="0" xfId="0" applyFill="1" applyAlignment="1">
      <alignment horizontal="right" vertical="center" indent="1"/>
    </xf>
    <xf numFmtId="0" fontId="9" fillId="3" borderId="0" xfId="0" applyFont="1" applyFill="1" applyAlignment="1">
      <alignment horizontal="center" vertical="center"/>
    </xf>
    <xf numFmtId="0" fontId="4" fillId="3" borderId="0" xfId="0" applyFont="1" applyFill="1" applyAlignment="1">
      <alignment horizontal="right" vertical="center" indent="1"/>
    </xf>
    <xf numFmtId="0" fontId="5" fillId="3" borderId="0" xfId="0" applyFont="1" applyFill="1" applyAlignment="1">
      <alignment horizontal="center" vertical="top"/>
    </xf>
    <xf numFmtId="0" fontId="0" fillId="3" borderId="0" xfId="0" applyFont="1" applyFill="1" applyAlignment="1">
      <alignment vertical="center"/>
    </xf>
    <xf numFmtId="164" fontId="0" fillId="3" borderId="0" xfId="0" applyNumberFormat="1" applyFill="1" applyAlignment="1">
      <alignment horizontal="center" vertical="center"/>
    </xf>
    <xf numFmtId="0" fontId="5" fillId="3" borderId="0" xfId="0" applyFont="1" applyFill="1" applyAlignment="1">
      <alignment horizontal="center" vertical="center"/>
    </xf>
    <xf numFmtId="2" fontId="0" fillId="3" borderId="0" xfId="0" applyNumberFormat="1" applyFill="1" applyAlignment="1">
      <alignment horizontal="center" vertical="center"/>
    </xf>
    <xf numFmtId="0" fontId="7" fillId="3" borderId="0" xfId="0" applyFont="1" applyFill="1" applyAlignment="1">
      <alignment horizontal="right" indent="1"/>
    </xf>
    <xf numFmtId="0" fontId="4" fillId="3" borderId="0" xfId="0" applyFont="1" applyFill="1" applyAlignment="1">
      <alignment horizontal="center" vertical="center"/>
    </xf>
    <xf numFmtId="0" fontId="7" fillId="3" borderId="0" xfId="0" applyFont="1" applyFill="1" applyAlignment="1">
      <alignment horizontal="center" vertical="center"/>
    </xf>
    <xf numFmtId="0" fontId="4" fillId="3" borderId="0" xfId="0" applyFont="1" applyFill="1" applyAlignment="1">
      <alignment horizontal="left" vertical="top"/>
    </xf>
    <xf numFmtId="0" fontId="5" fillId="3" borderId="0" xfId="0" applyFont="1" applyFill="1" applyAlignment="1">
      <alignment horizontal="left" vertical="center" indent="1"/>
    </xf>
    <xf numFmtId="0" fontId="1" fillId="3" borderId="0" xfId="0" applyFont="1" applyFill="1" applyAlignment="1">
      <alignment horizontal="left" vertical="center" indent="1"/>
    </xf>
    <xf numFmtId="49" fontId="9" fillId="3" borderId="0" xfId="0" applyNumberFormat="1" applyFont="1" applyFill="1" applyAlignment="1">
      <alignment horizontal="center" vertical="center"/>
    </xf>
    <xf numFmtId="2" fontId="1" fillId="2" borderId="0" xfId="0" applyNumberFormat="1" applyFont="1" applyFill="1" applyAlignment="1">
      <alignment vertical="center"/>
    </xf>
    <xf numFmtId="0" fontId="0" fillId="3" borderId="0" xfId="0" applyFont="1" applyFill="1" applyAlignment="1">
      <alignment horizontal="left" vertical="center"/>
    </xf>
    <xf numFmtId="0" fontId="0" fillId="3" borderId="0" xfId="0" applyFill="1" applyAlignment="1">
      <alignment horizontal="center" vertical="center"/>
    </xf>
    <xf numFmtId="0" fontId="12" fillId="3" borderId="0" xfId="0" applyFont="1" applyFill="1" applyAlignment="1">
      <alignment vertical="center" wrapText="1"/>
    </xf>
    <xf numFmtId="0" fontId="0" fillId="3" borderId="0" xfId="0" quotePrefix="1" applyFill="1" applyAlignment="1">
      <alignment horizontal="center" vertical="center"/>
    </xf>
    <xf numFmtId="0" fontId="0" fillId="3" borderId="0" xfId="0" applyFill="1" applyAlignment="1">
      <alignment horizontal="center" vertical="center"/>
    </xf>
    <xf numFmtId="0" fontId="2" fillId="3" borderId="0" xfId="0" applyFont="1" applyFill="1" applyAlignment="1">
      <alignment horizontal="center" vertical="center"/>
    </xf>
    <xf numFmtId="0" fontId="0" fillId="3" borderId="0" xfId="0" applyFill="1" applyAlignment="1">
      <alignment horizontal="left" vertical="top" wrapText="1"/>
    </xf>
    <xf numFmtId="0" fontId="4" fillId="3" borderId="0" xfId="0" applyFont="1" applyFill="1" applyAlignment="1">
      <alignment horizontal="center" vertical="top"/>
    </xf>
    <xf numFmtId="0" fontId="12" fillId="3" borderId="0" xfId="0" applyFont="1" applyFill="1" applyAlignment="1">
      <alignment horizontal="left" vertical="center" wrapText="1" indent="1"/>
    </xf>
  </cellXfs>
  <cellStyles count="1">
    <cellStyle name="Normal" xfId="0" builtinId="0"/>
  </cellStyles>
  <dxfs count="0"/>
  <tableStyles count="0" defaultTableStyle="TableStyleMedium2" defaultPivotStyle="PivotStyleLight16"/>
  <colors>
    <mruColors>
      <color rgb="FF0000FF"/>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428625</xdr:colOff>
          <xdr:row>7</xdr:row>
          <xdr:rowOff>28575</xdr:rowOff>
        </xdr:from>
        <xdr:to>
          <xdr:col>3</xdr:col>
          <xdr:colOff>581025</xdr:colOff>
          <xdr:row>8</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333375</xdr:colOff>
          <xdr:row>15</xdr:row>
          <xdr:rowOff>95250</xdr:rowOff>
        </xdr:from>
        <xdr:to>
          <xdr:col>4</xdr:col>
          <xdr:colOff>333375</xdr:colOff>
          <xdr:row>16</xdr:row>
          <xdr:rowOff>142875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209550</xdr:colOff>
          <xdr:row>26</xdr:row>
          <xdr:rowOff>114300</xdr:rowOff>
        </xdr:from>
        <xdr:to>
          <xdr:col>4</xdr:col>
          <xdr:colOff>285750</xdr:colOff>
          <xdr:row>27</xdr:row>
          <xdr:rowOff>180975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533400</xdr:colOff>
          <xdr:row>34</xdr:row>
          <xdr:rowOff>66675</xdr:rowOff>
        </xdr:from>
        <xdr:to>
          <xdr:col>4</xdr:col>
          <xdr:colOff>390525</xdr:colOff>
          <xdr:row>35</xdr:row>
          <xdr:rowOff>161925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495300</xdr:colOff>
          <xdr:row>48</xdr:row>
          <xdr:rowOff>47625</xdr:rowOff>
        </xdr:from>
        <xdr:to>
          <xdr:col>4</xdr:col>
          <xdr:colOff>409575</xdr:colOff>
          <xdr:row>49</xdr:row>
          <xdr:rowOff>152400</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oleObject" Target="../embeddings/oleObject5.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P16"/>
  <sheetViews>
    <sheetView workbookViewId="0">
      <selection activeCell="G21" sqref="G21"/>
    </sheetView>
  </sheetViews>
  <sheetFormatPr defaultRowHeight="12.75" x14ac:dyDescent="0.2"/>
  <sheetData>
    <row r="4" spans="2:16" x14ac:dyDescent="0.2">
      <c r="C4" t="s">
        <v>23</v>
      </c>
      <c r="D4" t="s">
        <v>24</v>
      </c>
      <c r="E4" t="s">
        <v>25</v>
      </c>
      <c r="F4" t="s">
        <v>26</v>
      </c>
      <c r="G4" t="s">
        <v>27</v>
      </c>
      <c r="H4" t="s">
        <v>22</v>
      </c>
      <c r="I4" t="s">
        <v>28</v>
      </c>
      <c r="J4" t="s">
        <v>29</v>
      </c>
      <c r="K4" t="s">
        <v>30</v>
      </c>
      <c r="L4" t="s">
        <v>31</v>
      </c>
      <c r="M4" t="s">
        <v>32</v>
      </c>
      <c r="N4" t="s">
        <v>34</v>
      </c>
      <c r="O4" t="s">
        <v>35</v>
      </c>
      <c r="P4" t="s">
        <v>36</v>
      </c>
    </row>
    <row r="5" spans="2:16" x14ac:dyDescent="0.2">
      <c r="B5" t="s">
        <v>33</v>
      </c>
      <c r="C5">
        <v>1.1000000000000001</v>
      </c>
      <c r="D5">
        <v>1.3</v>
      </c>
      <c r="E5">
        <v>1.5</v>
      </c>
      <c r="F5">
        <v>1.8</v>
      </c>
      <c r="G5">
        <v>2</v>
      </c>
      <c r="H5">
        <v>2.2000000000000002</v>
      </c>
      <c r="I5">
        <v>2.5</v>
      </c>
      <c r="J5">
        <v>2.7</v>
      </c>
      <c r="K5">
        <v>2.9</v>
      </c>
      <c r="L5">
        <v>3</v>
      </c>
      <c r="M5">
        <v>3.1</v>
      </c>
      <c r="N5">
        <v>3.2</v>
      </c>
      <c r="O5">
        <v>3.4</v>
      </c>
      <c r="P5">
        <v>3.5</v>
      </c>
    </row>
    <row r="8" spans="2:16" x14ac:dyDescent="0.2">
      <c r="C8" t="s">
        <v>60</v>
      </c>
      <c r="D8" t="s">
        <v>58</v>
      </c>
      <c r="E8" t="s">
        <v>59</v>
      </c>
      <c r="F8" t="s">
        <v>48</v>
      </c>
    </row>
    <row r="9" spans="2:16" ht="19.5" x14ac:dyDescent="0.2">
      <c r="B9" s="26" t="s">
        <v>18</v>
      </c>
      <c r="C9">
        <v>210</v>
      </c>
      <c r="D9">
        <v>260</v>
      </c>
      <c r="E9">
        <v>350</v>
      </c>
      <c r="F9">
        <f>435*0.4</f>
        <v>174</v>
      </c>
    </row>
    <row r="15" spans="2:16" x14ac:dyDescent="0.2">
      <c r="B15" s="4" t="s">
        <v>51</v>
      </c>
      <c r="C15" s="6" t="s">
        <v>53</v>
      </c>
      <c r="D15" s="5" t="s">
        <v>57</v>
      </c>
      <c r="E15" s="5" t="s">
        <v>56</v>
      </c>
      <c r="F15" s="6" t="s">
        <v>54</v>
      </c>
    </row>
    <row r="16" spans="2:16" x14ac:dyDescent="0.2">
      <c r="B16" s="4" t="s">
        <v>52</v>
      </c>
      <c r="C16" s="4">
        <v>1</v>
      </c>
      <c r="D16" s="4">
        <v>1.1499999999999999</v>
      </c>
      <c r="E16" s="4">
        <v>1.4</v>
      </c>
      <c r="F16" s="4">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92"/>
  <sheetViews>
    <sheetView tabSelected="1" view="pageBreakPreview" topLeftCell="A31" zoomScaleNormal="100" zoomScaleSheetLayoutView="100" workbookViewId="0">
      <selection activeCell="F61" sqref="F61"/>
    </sheetView>
  </sheetViews>
  <sheetFormatPr defaultRowHeight="15" customHeight="1" x14ac:dyDescent="0.2"/>
  <cols>
    <col min="1" max="1" width="9.140625" style="1" customWidth="1"/>
    <col min="2" max="6" width="9.140625" style="1"/>
    <col min="7" max="9" width="10.7109375" style="1" customWidth="1"/>
    <col min="10" max="16384" width="9.140625" style="1"/>
  </cols>
  <sheetData>
    <row r="1" spans="1:10" ht="20.100000000000001" customHeight="1" x14ac:dyDescent="0.2">
      <c r="A1" s="35" t="str">
        <f>IF(Lang.="V","TÍNH TOÁN CHIỀU DÀI NEO, NỐI CỐT THÉP","CALCULATING THE LENGTH OF ANCHORS AND LAPS")</f>
        <v>TÍNH TOÁN CHIỀU DÀI NEO, NỐI CỐT THÉP</v>
      </c>
      <c r="B1" s="35"/>
      <c r="C1" s="35"/>
      <c r="D1" s="35"/>
      <c r="E1" s="35"/>
      <c r="F1" s="35"/>
      <c r="G1" s="35"/>
      <c r="H1" s="35"/>
      <c r="I1" s="35"/>
      <c r="J1" s="2" t="s">
        <v>64</v>
      </c>
    </row>
    <row r="2" spans="1:10" ht="15" customHeight="1" x14ac:dyDescent="0.2">
      <c r="A2" s="34" t="str">
        <f>IF(Lang.="V","Tiêu chuẩn áp dụng: EN-1992-1-1","APPLIED STANDARD: EN-1992-1-1")</f>
        <v>Tiêu chuẩn áp dụng: EN-1992-1-1</v>
      </c>
      <c r="B2" s="34"/>
      <c r="C2" s="34"/>
      <c r="D2" s="34"/>
      <c r="E2" s="34"/>
      <c r="F2" s="34"/>
      <c r="G2" s="34"/>
      <c r="H2" s="34"/>
      <c r="I2" s="34"/>
    </row>
    <row r="3" spans="1:10" ht="15" customHeight="1" x14ac:dyDescent="0.2">
      <c r="A3" s="7" t="str">
        <f>IF(Lang.="V","1. Vật liệu","1. Material")</f>
        <v>1. Vật liệu</v>
      </c>
      <c r="B3" s="8"/>
      <c r="C3" s="8"/>
      <c r="D3" s="8"/>
      <c r="E3" s="8"/>
      <c r="F3" s="8"/>
      <c r="G3" s="8"/>
      <c r="H3" s="8"/>
      <c r="I3" s="8"/>
    </row>
    <row r="4" spans="1:10" ht="15" customHeight="1" x14ac:dyDescent="0.2">
      <c r="A4" s="9"/>
      <c r="B4" s="8" t="str">
        <f>IF(Lang.="V","Bê tông:","Concrete:")</f>
        <v>Bê tông:</v>
      </c>
      <c r="C4" s="10" t="s">
        <v>26</v>
      </c>
      <c r="D4" s="8"/>
      <c r="E4" s="8"/>
      <c r="F4" s="8"/>
      <c r="G4" s="8"/>
      <c r="H4" s="8"/>
      <c r="I4" s="8"/>
    </row>
    <row r="5" spans="1:10" ht="15" customHeight="1" x14ac:dyDescent="0.2">
      <c r="A5" s="9"/>
      <c r="B5" s="8" t="str">
        <f>IF(Lang.="V","Cốt thép:","Rebar:")</f>
        <v>Cốt thép:</v>
      </c>
      <c r="C5" s="10" t="s">
        <v>48</v>
      </c>
      <c r="D5" s="8"/>
      <c r="E5" s="8"/>
      <c r="F5" s="8"/>
      <c r="G5" s="8"/>
      <c r="H5" s="8"/>
      <c r="I5" s="8"/>
    </row>
    <row r="6" spans="1:10" ht="15" customHeight="1" x14ac:dyDescent="0.2">
      <c r="A6" s="7" t="str">
        <f>IF(Lang.="V","2. Tính toán","2. Calculate")</f>
        <v>2. Tính toán</v>
      </c>
      <c r="B6" s="8"/>
      <c r="C6" s="8"/>
      <c r="D6" s="8"/>
      <c r="E6" s="8"/>
      <c r="F6" s="8"/>
      <c r="G6" s="8"/>
      <c r="H6" s="8"/>
      <c r="I6" s="8"/>
    </row>
    <row r="7" spans="1:10" ht="15" customHeight="1" x14ac:dyDescent="0.2">
      <c r="A7" s="9" t="str">
        <f>IF(Lang.="V","Giá trị cường độ chịu kéo tính toán được xác định như sau:","The value of the design tensile strength, is defined as:")</f>
        <v>Giá trị cường độ chịu kéo tính toán được xác định như sau:</v>
      </c>
      <c r="B7" s="8"/>
      <c r="C7" s="8"/>
      <c r="D7" s="8"/>
      <c r="E7" s="8"/>
      <c r="F7" s="8"/>
      <c r="G7" s="8"/>
      <c r="H7" s="8"/>
      <c r="I7" s="8"/>
    </row>
    <row r="8" spans="1:10" ht="24" customHeight="1" x14ac:dyDescent="0.2">
      <c r="A8" s="9"/>
      <c r="B8" s="8"/>
      <c r="C8" s="8"/>
      <c r="D8" s="8"/>
      <c r="E8" s="11">
        <f>I11*I13/I10</f>
        <v>1.2</v>
      </c>
      <c r="F8" s="8" t="s">
        <v>5</v>
      </c>
      <c r="G8" s="8"/>
      <c r="H8" s="12" t="s">
        <v>2</v>
      </c>
      <c r="I8" s="8"/>
    </row>
    <row r="9" spans="1:10" ht="15" customHeight="1" x14ac:dyDescent="0.2">
      <c r="A9" s="9" t="str">
        <f>IF(Lang.="V","Trong đó:","Where:")</f>
        <v>Trong đó:</v>
      </c>
      <c r="B9" s="8"/>
      <c r="C9" s="8"/>
      <c r="D9" s="8"/>
      <c r="E9" s="8"/>
      <c r="F9" s="8"/>
      <c r="G9" s="8"/>
      <c r="H9" s="8"/>
      <c r="I9" s="8"/>
    </row>
    <row r="10" spans="1:10" ht="15" customHeight="1" x14ac:dyDescent="0.2">
      <c r="A10" s="13" t="s">
        <v>1</v>
      </c>
      <c r="B10" s="12" t="str">
        <f>IF(Lang.="V","- hệ số an toàn riêng cho bê tông","is the partial safety factor for concrete")</f>
        <v>- hệ số an toàn riêng cho bê tông</v>
      </c>
      <c r="C10" s="8"/>
      <c r="D10" s="8"/>
      <c r="E10" s="8"/>
      <c r="F10" s="8"/>
      <c r="G10" s="8"/>
      <c r="H10" s="14" t="s">
        <v>0</v>
      </c>
      <c r="I10" s="15">
        <v>1.5</v>
      </c>
    </row>
    <row r="11" spans="1:10" ht="20.100000000000001" customHeight="1" x14ac:dyDescent="0.2">
      <c r="A11" s="37" t="s">
        <v>3</v>
      </c>
      <c r="B11" s="36" t="str">
        <f>IF(Lang.="V","- hệ số tính đến ảnh hưởng của thành phần tác dụng dài hạn đến cường độ chịu kéo và ảnh hưởng bất lợi do phương pháp đặt tải","is a coefficient taking account of long term effects on the tensile strength and of unfavourable effects, resulting from the way the load is applied.")</f>
        <v>- hệ số tính đến ảnh hưởng của thành phần tác dụng dài hạn đến cường độ chịu kéo và ảnh hưởng bất lợi do phương pháp đặt tải</v>
      </c>
      <c r="C11" s="36"/>
      <c r="D11" s="36"/>
      <c r="E11" s="36"/>
      <c r="F11" s="36"/>
      <c r="G11" s="36"/>
      <c r="H11" s="16" t="s">
        <v>4</v>
      </c>
      <c r="I11" s="15">
        <v>1</v>
      </c>
    </row>
    <row r="12" spans="1:10" ht="20.100000000000001" customHeight="1" x14ac:dyDescent="0.2">
      <c r="A12" s="37"/>
      <c r="B12" s="36"/>
      <c r="C12" s="36"/>
      <c r="D12" s="36"/>
      <c r="E12" s="36"/>
      <c r="F12" s="36"/>
      <c r="G12" s="36"/>
      <c r="H12" s="8"/>
      <c r="I12" s="8"/>
    </row>
    <row r="13" spans="1:10" ht="20.100000000000001" customHeight="1" x14ac:dyDescent="0.2">
      <c r="A13" s="17" t="s">
        <v>6</v>
      </c>
      <c r="B13" s="8" t="str">
        <f>IF(Lang.="V","- Cường độ chịu kéo đặc trưng của bê tông (điểm phân vị 5%)","Characteristic axial tensile strength of concrete(5% fractile)")</f>
        <v>- Cường độ chịu kéo đặc trưng của bê tông (điểm phân vị 5%)</v>
      </c>
      <c r="C13" s="8"/>
      <c r="D13" s="8"/>
      <c r="E13" s="8"/>
      <c r="F13" s="8"/>
      <c r="G13" s="8"/>
      <c r="H13" s="18" t="s">
        <v>7</v>
      </c>
      <c r="I13" s="19">
        <f>HLOOKUP(C4,'Bang tra'!B4:P5,2,FALSE)</f>
        <v>1.8</v>
      </c>
    </row>
    <row r="14" spans="1:10" ht="15" customHeight="1" x14ac:dyDescent="0.2">
      <c r="A14" s="9"/>
      <c r="B14" s="8"/>
      <c r="C14" s="8"/>
      <c r="D14" s="8"/>
      <c r="E14" s="8"/>
      <c r="F14" s="8"/>
      <c r="G14" s="8"/>
      <c r="H14" s="8"/>
      <c r="I14" s="8"/>
    </row>
    <row r="15" spans="1:10" ht="15" customHeight="1" x14ac:dyDescent="0.2">
      <c r="A15" s="9" t="str">
        <f>IF(Lang.="V","Giá trị tính toán của ứng suất bám dính giới hạn đối với thép gờ lấy bằng:","The design value of the ultimate bond stress, for ribbed bars may be taken as:")</f>
        <v>Giá trị tính toán của ứng suất bám dính giới hạn đối với thép gờ lấy bằng:</v>
      </c>
      <c r="B15" s="8"/>
      <c r="C15" s="8"/>
      <c r="D15" s="8"/>
      <c r="E15" s="8"/>
      <c r="F15" s="8"/>
      <c r="G15" s="8"/>
      <c r="H15" s="8"/>
      <c r="I15" s="8"/>
    </row>
    <row r="16" spans="1:10" ht="15" customHeight="1" x14ac:dyDescent="0.2">
      <c r="A16" s="9"/>
      <c r="B16" s="8"/>
      <c r="C16" s="8"/>
      <c r="D16" s="8"/>
      <c r="E16" s="8"/>
      <c r="F16" s="8"/>
      <c r="G16" s="8"/>
      <c r="H16" s="33" t="s">
        <v>16</v>
      </c>
      <c r="I16" s="8"/>
    </row>
    <row r="17" spans="1:11" ht="15" customHeight="1" x14ac:dyDescent="0.2">
      <c r="A17" s="9"/>
      <c r="B17" s="8"/>
      <c r="C17" s="8"/>
      <c r="D17" s="8"/>
      <c r="E17" s="8"/>
      <c r="F17" s="8"/>
      <c r="G17" s="8"/>
      <c r="H17" s="34"/>
      <c r="I17" s="8"/>
    </row>
    <row r="18" spans="1:11" ht="20.100000000000001" customHeight="1" x14ac:dyDescent="0.2">
      <c r="A18" s="9"/>
      <c r="B18" s="8" t="str">
        <f>IF(Lang.="V","Khi có điều kiện bám dính 'tốt'","when ‘good’ conditions are obtained")</f>
        <v>Khi có điều kiện bám dính 'tốt'</v>
      </c>
      <c r="C18" s="8"/>
      <c r="D18" s="8"/>
      <c r="E18" s="8"/>
      <c r="F18" s="8"/>
      <c r="G18" s="20" t="s">
        <v>15</v>
      </c>
      <c r="H18" s="21">
        <f>2.25*H22*H25*E8</f>
        <v>2.6999999999999997</v>
      </c>
      <c r="I18" s="8" t="s">
        <v>5</v>
      </c>
    </row>
    <row r="19" spans="1:11" ht="20.100000000000001" customHeight="1" x14ac:dyDescent="0.2">
      <c r="A19" s="9"/>
      <c r="B19" s="8" t="str">
        <f>IF(Lang.="V","Khi có điều kiện bám dính 'xấu'","when ‘poor’ conditions are obtained")</f>
        <v>Khi có điều kiện bám dính 'xấu'</v>
      </c>
      <c r="C19" s="8"/>
      <c r="D19" s="8"/>
      <c r="E19" s="8"/>
      <c r="F19" s="8"/>
      <c r="G19" s="20" t="s">
        <v>15</v>
      </c>
      <c r="H19" s="21">
        <f>2.25*H23*H25*E8</f>
        <v>1.89</v>
      </c>
      <c r="I19" s="8" t="s">
        <v>5</v>
      </c>
    </row>
    <row r="20" spans="1:11" ht="15" customHeight="1" x14ac:dyDescent="0.2">
      <c r="A20" s="9" t="str">
        <f>IF(Lang.="V","Trong đó:","Where:")</f>
        <v>Trong đó:</v>
      </c>
      <c r="B20" s="8"/>
      <c r="C20" s="8"/>
      <c r="D20" s="8"/>
      <c r="E20" s="8"/>
      <c r="F20" s="8"/>
      <c r="G20" s="8"/>
      <c r="H20" s="8"/>
      <c r="I20" s="8"/>
    </row>
    <row r="21" spans="1:11" ht="15" customHeight="1" x14ac:dyDescent="0.35">
      <c r="A21" s="22" t="s">
        <v>8</v>
      </c>
      <c r="B21" s="8" t="str">
        <f>IF(Lang.="V","- là hệ số liên quan đến điều kiện bám dính","is a coefficient related to the quality of the bond condition")</f>
        <v>- là hệ số liên quan đến điều kiện bám dính</v>
      </c>
      <c r="C21" s="8"/>
      <c r="D21" s="8"/>
      <c r="E21" s="8"/>
      <c r="F21" s="8"/>
      <c r="G21" s="8"/>
      <c r="H21" s="8"/>
      <c r="I21" s="8"/>
    </row>
    <row r="22" spans="1:11" ht="15" customHeight="1" x14ac:dyDescent="0.35">
      <c r="A22" s="9"/>
      <c r="B22" s="8" t="str">
        <f>IF(Lang.="V","Khi có điều kiện bám dính 'tốt'","when ‘good’ conditions are obtained")</f>
        <v>Khi có điều kiện bám dính 'tốt'</v>
      </c>
      <c r="C22" s="8"/>
      <c r="D22" s="8"/>
      <c r="E22" s="8"/>
      <c r="F22" s="8"/>
      <c r="G22" s="22" t="s">
        <v>9</v>
      </c>
      <c r="H22" s="8">
        <v>1</v>
      </c>
      <c r="I22" s="8"/>
    </row>
    <row r="23" spans="1:11" ht="15" customHeight="1" x14ac:dyDescent="0.35">
      <c r="A23" s="9"/>
      <c r="B23" s="8" t="str">
        <f>IF(Lang.="V","Khi có điều kiện bám dính 'xấu'","when ‘poor’ conditions are obtained")</f>
        <v>Khi có điều kiện bám dính 'xấu'</v>
      </c>
      <c r="C23" s="8"/>
      <c r="D23" s="8"/>
      <c r="E23" s="8"/>
      <c r="F23" s="8"/>
      <c r="G23" s="22" t="s">
        <v>9</v>
      </c>
      <c r="H23" s="8">
        <v>0.7</v>
      </c>
      <c r="I23" s="8"/>
    </row>
    <row r="24" spans="1:11" ht="15" customHeight="1" x14ac:dyDescent="0.35">
      <c r="A24" s="22" t="s">
        <v>10</v>
      </c>
      <c r="B24" s="8" t="str">
        <f>IF(Lang.="V","- liên quan đến đường kính thanh thép","is related to the bar diameter:")</f>
        <v>- liên quan đến đường kính thanh thép</v>
      </c>
      <c r="C24" s="8"/>
      <c r="D24" s="8"/>
      <c r="E24" s="8"/>
      <c r="F24" s="8"/>
      <c r="G24" s="23" t="s">
        <v>11</v>
      </c>
      <c r="H24" s="10" t="s">
        <v>12</v>
      </c>
      <c r="I24" s="8"/>
      <c r="J24" s="3" t="s">
        <v>14</v>
      </c>
      <c r="K24" s="1">
        <v>35</v>
      </c>
    </row>
    <row r="25" spans="1:11" ht="15" customHeight="1" x14ac:dyDescent="0.35">
      <c r="A25" s="9"/>
      <c r="B25" s="8"/>
      <c r="C25" s="8"/>
      <c r="D25" s="8"/>
      <c r="E25" s="8"/>
      <c r="F25" s="8"/>
      <c r="G25" s="22" t="s">
        <v>13</v>
      </c>
      <c r="H25" s="8">
        <f>IF(H24="&gt; 32",(132-K24)/100,1)</f>
        <v>1</v>
      </c>
      <c r="I25" s="8"/>
    </row>
    <row r="26" spans="1:11" ht="15" customHeight="1" x14ac:dyDescent="0.2">
      <c r="A26" s="9" t="str">
        <f>IF(Lang.="V","Chiều dài neo cơ bản với giả thiết ứng suất bám dính không đổi như sau:","The basic required anchorage length in a straight bar assuming constant bond stress follows from:")</f>
        <v>Chiều dài neo cơ bản với giả thiết ứng suất bám dính không đổi như sau:</v>
      </c>
      <c r="B26" s="8"/>
      <c r="C26" s="8"/>
      <c r="D26" s="8"/>
      <c r="E26" s="8"/>
      <c r="F26" s="8"/>
      <c r="G26" s="8"/>
      <c r="H26" s="8"/>
      <c r="I26" s="8"/>
    </row>
    <row r="27" spans="1:11" ht="15" customHeight="1" x14ac:dyDescent="0.2">
      <c r="A27" s="9"/>
      <c r="B27" s="8"/>
      <c r="C27" s="8"/>
      <c r="D27" s="8"/>
      <c r="E27" s="8"/>
      <c r="F27" s="8"/>
      <c r="G27" s="8"/>
      <c r="H27" s="33" t="s">
        <v>20</v>
      </c>
      <c r="I27" s="8"/>
    </row>
    <row r="28" spans="1:11" ht="15" customHeight="1" x14ac:dyDescent="0.2">
      <c r="A28" s="9"/>
      <c r="B28" s="8"/>
      <c r="C28" s="8"/>
      <c r="D28" s="8"/>
      <c r="E28" s="8"/>
      <c r="F28" s="8"/>
      <c r="G28" s="8"/>
      <c r="H28" s="34"/>
      <c r="I28" s="8"/>
    </row>
    <row r="29" spans="1:11" ht="20.100000000000001" customHeight="1" x14ac:dyDescent="0.2">
      <c r="A29" s="9"/>
      <c r="B29" s="8" t="str">
        <f>IF(Lang.="V","Khi có điều kiện bám dính 'tốt'","when ‘good’ conditions are obtained")</f>
        <v>Khi có điều kiện bám dính 'tốt'</v>
      </c>
      <c r="C29" s="8"/>
      <c r="D29" s="8"/>
      <c r="E29" s="8"/>
      <c r="F29" s="8"/>
      <c r="G29" s="24" t="s">
        <v>19</v>
      </c>
      <c r="H29" s="11">
        <f>H33/4/H18</f>
        <v>16.111111111111114</v>
      </c>
      <c r="I29" s="25" t="s">
        <v>11</v>
      </c>
    </row>
    <row r="30" spans="1:11" ht="20.100000000000001" customHeight="1" x14ac:dyDescent="0.2">
      <c r="A30" s="9"/>
      <c r="B30" s="8" t="str">
        <f>IF(Lang.="V","Khi có điều kiện bám dính 'xấu'","when ‘poor’ conditions are obtained")</f>
        <v>Khi có điều kiện bám dính 'xấu'</v>
      </c>
      <c r="C30" s="8"/>
      <c r="D30" s="8"/>
      <c r="E30" s="8"/>
      <c r="F30" s="8"/>
      <c r="G30" s="24" t="s">
        <v>19</v>
      </c>
      <c r="H30" s="11">
        <f>H33/4/H19</f>
        <v>23.015873015873016</v>
      </c>
      <c r="I30" s="25" t="s">
        <v>11</v>
      </c>
    </row>
    <row r="31" spans="1:11" ht="15" customHeight="1" x14ac:dyDescent="0.2">
      <c r="A31" s="9" t="str">
        <f>IF(Lang.="V","Trong đó:","Where:")</f>
        <v>Trong đó:</v>
      </c>
      <c r="B31" s="8"/>
      <c r="C31" s="8"/>
      <c r="D31" s="8"/>
      <c r="E31" s="8"/>
      <c r="F31" s="8"/>
      <c r="G31" s="8"/>
      <c r="H31" s="8"/>
      <c r="I31" s="8"/>
    </row>
    <row r="32" spans="1:11" ht="15" customHeight="1" x14ac:dyDescent="0.2">
      <c r="A32" s="26" t="s">
        <v>17</v>
      </c>
      <c r="B32" s="8" t="str">
        <f>IF(Lang.="V","- ứng suất tính toán trong thanh thép tại vị trí bắt đầu đo chiều dài neo","is the design stress of the bar at the position from where the anchorage is measured from.")</f>
        <v>- ứng suất tính toán trong thanh thép tại vị trí bắt đầu đo chiều dài neo</v>
      </c>
      <c r="C32" s="8"/>
      <c r="D32" s="8"/>
      <c r="E32" s="8"/>
      <c r="F32" s="8"/>
      <c r="G32" s="8"/>
      <c r="H32" s="8"/>
      <c r="I32" s="8"/>
    </row>
    <row r="33" spans="1:20" ht="15" customHeight="1" x14ac:dyDescent="0.2">
      <c r="A33" s="9"/>
      <c r="B33" s="8"/>
      <c r="C33" s="8"/>
      <c r="D33" s="8"/>
      <c r="E33" s="8"/>
      <c r="F33" s="8"/>
      <c r="G33" s="26" t="s">
        <v>18</v>
      </c>
      <c r="H33" s="8">
        <f>HLOOKUP(C5,'Bang tra'!C8:F9,2,FALSE)</f>
        <v>174</v>
      </c>
      <c r="I33" s="8" t="s">
        <v>5</v>
      </c>
    </row>
    <row r="34" spans="1:20" ht="15" customHeight="1" x14ac:dyDescent="0.2">
      <c r="A34" s="27" t="str">
        <f>IF(Lang.="V","Chiều dài neo tính toán bằng:","The design anchorage length, is:")</f>
        <v>Chiều dài neo tính toán bằng:</v>
      </c>
      <c r="B34" s="8"/>
      <c r="C34" s="8"/>
      <c r="D34" s="8"/>
      <c r="E34" s="8"/>
      <c r="F34" s="8"/>
      <c r="G34" s="8"/>
      <c r="H34" s="8"/>
      <c r="I34" s="8"/>
    </row>
    <row r="35" spans="1:20" ht="15" customHeight="1" x14ac:dyDescent="0.2">
      <c r="A35" s="9"/>
      <c r="B35" s="8"/>
      <c r="C35" s="8"/>
      <c r="D35" s="8"/>
      <c r="E35" s="8"/>
      <c r="F35" s="8"/>
      <c r="G35" s="8"/>
      <c r="H35" s="33" t="s">
        <v>21</v>
      </c>
      <c r="I35" s="8"/>
    </row>
    <row r="36" spans="1:20" ht="15" customHeight="1" x14ac:dyDescent="0.2">
      <c r="A36" s="9"/>
      <c r="B36" s="8"/>
      <c r="C36" s="8"/>
      <c r="D36" s="8"/>
      <c r="E36" s="8"/>
      <c r="F36" s="8"/>
      <c r="G36" s="8"/>
      <c r="H36" s="34"/>
      <c r="I36" s="8"/>
    </row>
    <row r="37" spans="1:20" ht="20.100000000000001" customHeight="1" x14ac:dyDescent="0.2">
      <c r="A37" s="9"/>
      <c r="B37" s="8" t="str">
        <f>IF(Lang.="V","Khi có điều kiện bám dính 'tốt'","when ‘good’ conditions are obtained")</f>
        <v>Khi có điều kiện bám dính 'tốt'</v>
      </c>
      <c r="C37" s="8"/>
      <c r="D37" s="8"/>
      <c r="E37" s="8"/>
      <c r="F37" s="8"/>
      <c r="G37" s="24" t="s">
        <v>47</v>
      </c>
      <c r="H37" s="29">
        <f>H29*$I$40*$I$41*$I$42*$I$43*$I$44</f>
        <v>16.111111111111114</v>
      </c>
      <c r="I37" s="25" t="s">
        <v>11</v>
      </c>
    </row>
    <row r="38" spans="1:20" ht="20.100000000000001" customHeight="1" x14ac:dyDescent="0.2">
      <c r="A38" s="9"/>
      <c r="B38" s="8" t="str">
        <f>IF(Lang.="V","Khi có điều kiện bám dính 'xấu'","when ‘poor’ conditions are obtained")</f>
        <v>Khi có điều kiện bám dính 'xấu'</v>
      </c>
      <c r="C38" s="8"/>
      <c r="D38" s="8"/>
      <c r="E38" s="8"/>
      <c r="F38" s="8"/>
      <c r="G38" s="24" t="s">
        <v>47</v>
      </c>
      <c r="H38" s="29">
        <f>H30*$I$40*$I$41*$I$42*$I$43*$I$44</f>
        <v>23.015873015873016</v>
      </c>
      <c r="I38" s="25" t="s">
        <v>11</v>
      </c>
    </row>
    <row r="39" spans="1:20" ht="15" customHeight="1" x14ac:dyDescent="0.2">
      <c r="A39" s="9" t="str">
        <f>IF(Lang.="V","Trong đó:","Where:")</f>
        <v>Trong đó:</v>
      </c>
      <c r="B39" s="8"/>
      <c r="C39" s="8"/>
      <c r="D39" s="8"/>
      <c r="E39" s="8"/>
      <c r="F39" s="8"/>
      <c r="G39" s="8"/>
      <c r="H39" s="8"/>
      <c r="I39" s="8"/>
    </row>
    <row r="40" spans="1:20" ht="15" customHeight="1" x14ac:dyDescent="0.2">
      <c r="A40" s="26" t="s">
        <v>37</v>
      </c>
      <c r="B40" s="8" t="str">
        <f>IF(Lang.="V","- hệ số ảnh hưởng bởi dạng thanh thép:","is for the effect of the form of the bars:")</f>
        <v>- hệ số ảnh hưởng bởi dạng thanh thép:</v>
      </c>
      <c r="C40" s="8"/>
      <c r="D40" s="8"/>
      <c r="E40" s="8"/>
      <c r="F40" s="8"/>
      <c r="G40" s="8"/>
      <c r="H40" s="26" t="s">
        <v>38</v>
      </c>
      <c r="I40" s="13">
        <v>1</v>
      </c>
    </row>
    <row r="41" spans="1:20" ht="15" customHeight="1" x14ac:dyDescent="0.2">
      <c r="A41" s="26" t="s">
        <v>39</v>
      </c>
      <c r="B41" s="8" t="str">
        <f>IF(Lang.="V","- hệ số ảnh hưởng bởi lớp bảo vệ bê tông:","is for the effect of concrete minimum cover:")</f>
        <v>- hệ số ảnh hưởng bởi lớp bảo vệ bê tông:</v>
      </c>
      <c r="C41" s="8"/>
      <c r="D41" s="8"/>
      <c r="E41" s="8"/>
      <c r="F41" s="8"/>
      <c r="G41" s="8"/>
      <c r="H41" s="26" t="s">
        <v>43</v>
      </c>
      <c r="I41" s="13">
        <v>1</v>
      </c>
    </row>
    <row r="42" spans="1:20" ht="15" customHeight="1" x14ac:dyDescent="0.2">
      <c r="A42" s="26" t="s">
        <v>40</v>
      </c>
      <c r="B42" s="8" t="str">
        <f>IF(Lang.="V","- hệ số ảnh hưởng bởi kiềm chế biến dạng cốt thép ngang:","is for the effect of confinement by transverse reinforcement:")</f>
        <v>- hệ số ảnh hưởng bởi kiềm chế biến dạng cốt thép ngang:</v>
      </c>
      <c r="C42" s="8"/>
      <c r="D42" s="8"/>
      <c r="E42" s="8"/>
      <c r="F42" s="8"/>
      <c r="G42" s="8"/>
      <c r="H42" s="26" t="s">
        <v>44</v>
      </c>
      <c r="I42" s="13">
        <v>1</v>
      </c>
    </row>
    <row r="43" spans="1:20" ht="15" customHeight="1" x14ac:dyDescent="0.2">
      <c r="A43" s="26" t="s">
        <v>41</v>
      </c>
      <c r="B43" s="8" t="str">
        <f>IF(Lang.="V","- hệ số ảnh hưởng bởi kiềm chế biến dạng cốt thép ngang hàn:","is for the influence of one or more welded transverse bars:")</f>
        <v>- hệ số ảnh hưởng bởi kiềm chế biến dạng cốt thép ngang hàn:</v>
      </c>
      <c r="C43" s="8"/>
      <c r="D43" s="8"/>
      <c r="E43" s="8"/>
      <c r="F43" s="8"/>
      <c r="G43" s="8"/>
      <c r="H43" s="26" t="s">
        <v>45</v>
      </c>
      <c r="I43" s="13">
        <v>1</v>
      </c>
    </row>
    <row r="44" spans="1:20" ht="15" customHeight="1" x14ac:dyDescent="0.2">
      <c r="A44" s="26" t="s">
        <v>42</v>
      </c>
      <c r="B44" s="8" t="str">
        <f>IF(Lang.="V","- hệ số ảnh hưởng kiềm chế biến dạng bởi áp lực ngang:","is for the effect of the pressure transverse:")</f>
        <v>- hệ số ảnh hưởng kiềm chế biến dạng bởi áp lực ngang:</v>
      </c>
      <c r="C44" s="8"/>
      <c r="D44" s="8"/>
      <c r="E44" s="8"/>
      <c r="F44" s="8"/>
      <c r="G44" s="8"/>
      <c r="H44" s="26" t="s">
        <v>46</v>
      </c>
      <c r="I44" s="13">
        <v>1</v>
      </c>
    </row>
    <row r="45" spans="1:20" ht="15" customHeight="1" x14ac:dyDescent="0.2">
      <c r="A45" s="9" t="str">
        <f>IF(Lang.="V","Ghi chú:","Note:")</f>
        <v>Ghi chú:</v>
      </c>
      <c r="B45" s="8"/>
      <c r="C45" s="8"/>
      <c r="D45" s="8"/>
      <c r="E45" s="8"/>
      <c r="F45" s="8"/>
      <c r="G45" s="8"/>
      <c r="H45" s="26"/>
      <c r="I45" s="31"/>
    </row>
    <row r="46" spans="1:20" ht="15" customHeight="1" x14ac:dyDescent="0.2">
      <c r="A46" s="38" t="str">
        <f>J46&amp;K46</f>
        <v>Theo EN 1998-1:2004, mục 5.6.1, với cấp dẻo DCH chiều dài neo sẽ phải cộng thêm 5Ф</v>
      </c>
      <c r="B46" s="38"/>
      <c r="C46" s="38"/>
      <c r="D46" s="38"/>
      <c r="E46" s="38"/>
      <c r="F46" s="38"/>
      <c r="G46" s="38"/>
      <c r="H46" s="38"/>
      <c r="I46" s="38"/>
      <c r="J46" s="32" t="str">
        <f>IF(Lang.="V","Theo EN 1998-1:2004, mục 5.6.1, với cấp dẻo DCH chiều dài neo sẽ phải cộng thêm 5","According to EN 1998-1: 2004, Section 5.6.1, in DCH structures the anchor length shall be added 5")</f>
        <v>Theo EN 1998-1:2004, mục 5.6.1, với cấp dẻo DCH chiều dài neo sẽ phải cộng thêm 5</v>
      </c>
      <c r="K46" s="1" t="s">
        <v>63</v>
      </c>
      <c r="M46" s="32"/>
      <c r="N46" s="32"/>
      <c r="O46" s="32"/>
      <c r="P46" s="32"/>
      <c r="Q46" s="32"/>
      <c r="R46" s="32"/>
      <c r="S46" s="32"/>
      <c r="T46" s="32"/>
    </row>
    <row r="47" spans="1:20" ht="15" customHeight="1" x14ac:dyDescent="0.2">
      <c r="A47" s="8"/>
      <c r="B47" s="8"/>
      <c r="C47" s="8"/>
      <c r="D47" s="8"/>
      <c r="E47" s="8"/>
      <c r="F47" s="8"/>
      <c r="G47" s="8"/>
      <c r="H47" s="8"/>
      <c r="I47" s="8"/>
    </row>
    <row r="48" spans="1:20" ht="15" customHeight="1" x14ac:dyDescent="0.2">
      <c r="A48" s="27" t="str">
        <f>IF(Lang.="V","Chiều dài nối tính toán bằng:","The design lapping length, is:")</f>
        <v>Chiều dài nối tính toán bằng:</v>
      </c>
      <c r="B48" s="8"/>
      <c r="C48" s="8"/>
      <c r="D48" s="8"/>
      <c r="E48" s="8"/>
      <c r="F48" s="8"/>
      <c r="G48" s="8"/>
      <c r="H48" s="8"/>
      <c r="I48" s="8"/>
    </row>
    <row r="49" spans="1:9" ht="15" customHeight="1" x14ac:dyDescent="0.2">
      <c r="A49" s="8"/>
      <c r="B49" s="8"/>
      <c r="C49" s="8"/>
      <c r="D49" s="8"/>
      <c r="E49" s="8"/>
      <c r="F49" s="8"/>
      <c r="G49" s="8"/>
      <c r="H49" s="33" t="s">
        <v>49</v>
      </c>
      <c r="I49" s="8"/>
    </row>
    <row r="50" spans="1:9" ht="15" customHeight="1" x14ac:dyDescent="0.2">
      <c r="A50" s="8"/>
      <c r="B50" s="8"/>
      <c r="C50" s="8"/>
      <c r="D50" s="8"/>
      <c r="E50" s="8"/>
      <c r="F50" s="8"/>
      <c r="G50" s="8"/>
      <c r="H50" s="34"/>
      <c r="I50" s="8"/>
    </row>
    <row r="51" spans="1:9" ht="20.100000000000001" customHeight="1" x14ac:dyDescent="0.2">
      <c r="A51" s="8"/>
      <c r="B51" s="8" t="str">
        <f>IF(Lang.="V","Khi có điều kiện bám dính 'tốt'","when ‘good’ conditions are obtained")</f>
        <v>Khi có điều kiện bám dính 'tốt'</v>
      </c>
      <c r="C51" s="8"/>
      <c r="D51" s="8"/>
      <c r="E51" s="8"/>
      <c r="F51" s="8"/>
      <c r="G51" s="24" t="s">
        <v>47</v>
      </c>
      <c r="H51" s="29">
        <f>H29*$I$40*$I$41*$I$42*$D$55*$I$44</f>
        <v>22.555555555555557</v>
      </c>
      <c r="I51" s="25" t="s">
        <v>11</v>
      </c>
    </row>
    <row r="52" spans="1:9" ht="20.100000000000001" customHeight="1" x14ac:dyDescent="0.2">
      <c r="A52" s="8"/>
      <c r="B52" s="8" t="str">
        <f>IF(Lang.="V","Khi có điều kiện bám dính 'xấu'","when ‘poor’ conditions are obtained")</f>
        <v>Khi có điều kiện bám dính 'xấu'</v>
      </c>
      <c r="C52" s="8"/>
      <c r="D52" s="8"/>
      <c r="E52" s="8"/>
      <c r="F52" s="8"/>
      <c r="G52" s="24" t="s">
        <v>47</v>
      </c>
      <c r="H52" s="29">
        <f>H30*$I$40*$I$41*$I$42*$D$55*$I$44</f>
        <v>32.222222222222221</v>
      </c>
      <c r="I52" s="25" t="s">
        <v>11</v>
      </c>
    </row>
    <row r="53" spans="1:9" ht="15" customHeight="1" x14ac:dyDescent="0.2">
      <c r="A53" s="9" t="str">
        <f>IF(Lang.="V","Trong đó:","Where:")</f>
        <v>Trong đó:</v>
      </c>
      <c r="B53" s="8"/>
      <c r="C53" s="8"/>
      <c r="D53" s="8"/>
      <c r="E53" s="8"/>
      <c r="F53" s="8"/>
      <c r="G53" s="8"/>
      <c r="H53" s="8"/>
      <c r="I53" s="8"/>
    </row>
    <row r="54" spans="1:9" ht="20.100000000000001" customHeight="1" x14ac:dyDescent="0.2">
      <c r="A54" s="24" t="s">
        <v>50</v>
      </c>
      <c r="B54" s="8" t="str">
        <f>IF(Lang.="V","- được tính toán từ biểu thức (8.3):","is calculated from Expression (8.3)")</f>
        <v>- được tính toán từ biểu thức (8.3):</v>
      </c>
      <c r="C54" s="8"/>
      <c r="D54" s="8"/>
      <c r="E54" s="8"/>
      <c r="F54" s="8"/>
      <c r="G54" s="8"/>
      <c r="H54" s="8"/>
      <c r="I54" s="8"/>
    </row>
    <row r="55" spans="1:9" ht="20.100000000000001" customHeight="1" x14ac:dyDescent="0.2">
      <c r="B55" s="30" t="s">
        <v>62</v>
      </c>
      <c r="C55" s="8"/>
      <c r="D55" s="8">
        <f>HLOOKUP(I56,'Bang tra'!C15:F16,2,FALSE)</f>
        <v>1.4</v>
      </c>
      <c r="E55" s="8"/>
      <c r="F55" s="8"/>
      <c r="G55" s="8"/>
      <c r="H55" s="26"/>
      <c r="I55" s="13"/>
    </row>
    <row r="56" spans="1:9" ht="15" customHeight="1" x14ac:dyDescent="0.2">
      <c r="A56" s="26" t="s">
        <v>61</v>
      </c>
      <c r="B56" s="8" t="str">
        <f>IF(Lang.="V","- tỉ lệ (%) cốt thép nối chồng:","Percentage of lapped bars relative to the total cross-section area:")</f>
        <v>- tỉ lệ (%) cốt thép nối chồng:</v>
      </c>
      <c r="C56" s="8"/>
      <c r="D56" s="8"/>
      <c r="E56" s="8"/>
      <c r="F56" s="8"/>
      <c r="G56" s="8"/>
      <c r="H56" s="20" t="s">
        <v>55</v>
      </c>
      <c r="I56" s="28" t="s">
        <v>56</v>
      </c>
    </row>
    <row r="57" spans="1:9" ht="15" customHeight="1" x14ac:dyDescent="0.2">
      <c r="A57" s="8"/>
      <c r="B57" s="8"/>
      <c r="C57" s="8"/>
      <c r="D57" s="8"/>
      <c r="E57" s="8"/>
      <c r="F57" s="8"/>
      <c r="G57" s="8"/>
      <c r="H57" s="8"/>
      <c r="I57" s="8"/>
    </row>
    <row r="58" spans="1:9" ht="15" customHeight="1" x14ac:dyDescent="0.2">
      <c r="A58" s="8"/>
      <c r="B58" s="8"/>
      <c r="C58" s="8"/>
      <c r="D58" s="8"/>
      <c r="E58" s="8"/>
      <c r="F58" s="8"/>
      <c r="G58" s="8"/>
      <c r="H58" s="8"/>
      <c r="I58" s="8"/>
    </row>
    <row r="59" spans="1:9" ht="15" customHeight="1" x14ac:dyDescent="0.2">
      <c r="A59" s="8"/>
      <c r="B59" s="8"/>
      <c r="C59" s="8"/>
      <c r="D59" s="8"/>
      <c r="E59" s="8"/>
      <c r="F59" s="8"/>
      <c r="G59" s="8"/>
      <c r="H59" s="8"/>
      <c r="I59" s="8"/>
    </row>
    <row r="60" spans="1:9" ht="15" customHeight="1" x14ac:dyDescent="0.2">
      <c r="A60" s="8"/>
      <c r="B60" s="8"/>
      <c r="C60" s="8"/>
      <c r="D60" s="8"/>
      <c r="E60" s="8"/>
      <c r="F60" s="8"/>
      <c r="G60" s="8"/>
      <c r="H60" s="8"/>
      <c r="I60" s="8"/>
    </row>
    <row r="61" spans="1:9" ht="15" customHeight="1" x14ac:dyDescent="0.2">
      <c r="A61" s="8"/>
      <c r="B61" s="8"/>
      <c r="C61" s="8"/>
      <c r="D61" s="8"/>
      <c r="E61" s="8"/>
      <c r="F61" s="8"/>
      <c r="G61" s="8"/>
      <c r="H61" s="8"/>
      <c r="I61" s="8"/>
    </row>
    <row r="62" spans="1:9" ht="15" customHeight="1" x14ac:dyDescent="0.2">
      <c r="A62" s="8"/>
      <c r="B62" s="8"/>
      <c r="C62" s="8"/>
      <c r="D62" s="8"/>
      <c r="E62" s="8"/>
      <c r="F62" s="8"/>
      <c r="G62" s="8"/>
      <c r="H62" s="8"/>
      <c r="I62" s="8"/>
    </row>
    <row r="63" spans="1:9" ht="15" customHeight="1" x14ac:dyDescent="0.2">
      <c r="A63" s="8"/>
      <c r="B63" s="8"/>
      <c r="C63" s="8"/>
      <c r="D63" s="8"/>
      <c r="E63" s="8"/>
      <c r="F63" s="8"/>
      <c r="G63" s="8"/>
      <c r="H63" s="8"/>
      <c r="I63" s="8"/>
    </row>
    <row r="64" spans="1:9" ht="15" customHeight="1" x14ac:dyDescent="0.2">
      <c r="A64" s="8"/>
      <c r="B64" s="8"/>
      <c r="C64" s="8"/>
      <c r="D64" s="8"/>
      <c r="E64" s="8"/>
      <c r="F64" s="8"/>
      <c r="G64" s="8"/>
      <c r="H64" s="8"/>
      <c r="I64" s="8"/>
    </row>
    <row r="65" spans="1:9" ht="15" customHeight="1" x14ac:dyDescent="0.2">
      <c r="A65" s="8"/>
      <c r="B65" s="8"/>
      <c r="C65" s="8"/>
      <c r="D65" s="8"/>
      <c r="E65" s="8"/>
      <c r="F65" s="8"/>
      <c r="G65" s="8"/>
      <c r="H65" s="8"/>
      <c r="I65" s="8"/>
    </row>
    <row r="66" spans="1:9" ht="15" customHeight="1" x14ac:dyDescent="0.2">
      <c r="A66" s="8"/>
      <c r="B66" s="8"/>
      <c r="C66" s="8"/>
      <c r="D66" s="8"/>
      <c r="E66" s="8"/>
      <c r="F66" s="8"/>
      <c r="G66" s="8"/>
      <c r="H66" s="8"/>
      <c r="I66" s="8"/>
    </row>
    <row r="67" spans="1:9" ht="15" customHeight="1" x14ac:dyDescent="0.2">
      <c r="A67" s="8"/>
      <c r="B67" s="8"/>
      <c r="C67" s="8"/>
      <c r="D67" s="8"/>
      <c r="E67" s="8"/>
      <c r="F67" s="8"/>
      <c r="G67" s="8"/>
      <c r="H67" s="8"/>
      <c r="I67" s="8"/>
    </row>
    <row r="68" spans="1:9" ht="15" customHeight="1" x14ac:dyDescent="0.2">
      <c r="A68" s="8"/>
      <c r="B68" s="8"/>
      <c r="C68" s="8"/>
      <c r="D68" s="8"/>
      <c r="E68" s="8"/>
      <c r="F68" s="8"/>
      <c r="G68" s="8"/>
      <c r="H68" s="8"/>
      <c r="I68" s="8"/>
    </row>
    <row r="69" spans="1:9" ht="15" customHeight="1" x14ac:dyDescent="0.2">
      <c r="A69" s="8"/>
      <c r="B69" s="8"/>
      <c r="C69" s="8"/>
      <c r="D69" s="8"/>
      <c r="E69" s="8"/>
      <c r="F69" s="8"/>
      <c r="G69" s="8"/>
      <c r="H69" s="8"/>
      <c r="I69" s="8"/>
    </row>
    <row r="70" spans="1:9" ht="15" customHeight="1" x14ac:dyDescent="0.2">
      <c r="A70" s="8"/>
      <c r="B70" s="8"/>
      <c r="C70" s="8"/>
      <c r="D70" s="8"/>
      <c r="E70" s="8"/>
      <c r="F70" s="8"/>
      <c r="G70" s="8"/>
      <c r="H70" s="8"/>
      <c r="I70" s="8"/>
    </row>
    <row r="71" spans="1:9" ht="15" customHeight="1" x14ac:dyDescent="0.2">
      <c r="A71" s="8"/>
      <c r="B71" s="8"/>
      <c r="C71" s="8"/>
      <c r="D71" s="8"/>
      <c r="E71" s="8"/>
      <c r="F71" s="8"/>
      <c r="G71" s="8"/>
      <c r="H71" s="8"/>
      <c r="I71" s="8"/>
    </row>
    <row r="72" spans="1:9" ht="15" customHeight="1" x14ac:dyDescent="0.2">
      <c r="A72" s="8"/>
      <c r="B72" s="8"/>
      <c r="C72" s="8"/>
      <c r="D72" s="8"/>
      <c r="E72" s="8"/>
      <c r="F72" s="8"/>
      <c r="G72" s="8"/>
      <c r="H72" s="8"/>
      <c r="I72" s="8"/>
    </row>
    <row r="73" spans="1:9" ht="15" customHeight="1" x14ac:dyDescent="0.2">
      <c r="A73" s="8"/>
      <c r="B73" s="8"/>
      <c r="C73" s="8"/>
      <c r="D73" s="8"/>
      <c r="E73" s="8"/>
      <c r="F73" s="8"/>
      <c r="G73" s="8"/>
      <c r="H73" s="8"/>
      <c r="I73" s="8"/>
    </row>
    <row r="74" spans="1:9" ht="15" customHeight="1" x14ac:dyDescent="0.2">
      <c r="A74" s="8"/>
      <c r="B74" s="8"/>
      <c r="C74" s="8"/>
      <c r="D74" s="8"/>
      <c r="E74" s="8"/>
      <c r="F74" s="8"/>
      <c r="G74" s="8"/>
      <c r="H74" s="8"/>
      <c r="I74" s="8"/>
    </row>
    <row r="75" spans="1:9" ht="15" customHeight="1" x14ac:dyDescent="0.2">
      <c r="A75" s="8"/>
      <c r="B75" s="8"/>
      <c r="C75" s="8"/>
      <c r="D75" s="8"/>
      <c r="E75" s="8"/>
      <c r="F75" s="8"/>
      <c r="G75" s="8"/>
      <c r="H75" s="8"/>
      <c r="I75" s="8"/>
    </row>
    <row r="76" spans="1:9" ht="15" customHeight="1" x14ac:dyDescent="0.2">
      <c r="A76" s="8"/>
      <c r="B76" s="8"/>
      <c r="C76" s="8"/>
      <c r="D76" s="8"/>
      <c r="E76" s="8"/>
      <c r="F76" s="8"/>
      <c r="G76" s="8"/>
      <c r="H76" s="8"/>
      <c r="I76" s="8"/>
    </row>
    <row r="77" spans="1:9" ht="15" customHeight="1" x14ac:dyDescent="0.2">
      <c r="A77" s="8"/>
      <c r="B77" s="8"/>
      <c r="C77" s="8"/>
      <c r="D77" s="8"/>
      <c r="E77" s="8"/>
      <c r="F77" s="8"/>
      <c r="G77" s="8"/>
      <c r="H77" s="8"/>
      <c r="I77" s="8"/>
    </row>
    <row r="78" spans="1:9" ht="15" customHeight="1" x14ac:dyDescent="0.2">
      <c r="A78" s="8"/>
      <c r="B78" s="8"/>
      <c r="C78" s="8"/>
      <c r="D78" s="8"/>
      <c r="E78" s="8"/>
      <c r="F78" s="8"/>
      <c r="G78" s="8"/>
      <c r="H78" s="8"/>
      <c r="I78" s="8"/>
    </row>
    <row r="79" spans="1:9" ht="15" customHeight="1" x14ac:dyDescent="0.2">
      <c r="A79" s="8"/>
      <c r="B79" s="8"/>
      <c r="C79" s="8"/>
      <c r="D79" s="8"/>
      <c r="E79" s="8"/>
      <c r="F79" s="8"/>
      <c r="G79" s="8"/>
      <c r="H79" s="8"/>
      <c r="I79" s="8"/>
    </row>
    <row r="80" spans="1:9" ht="15" customHeight="1" x14ac:dyDescent="0.2">
      <c r="A80" s="8"/>
      <c r="B80" s="8"/>
      <c r="C80" s="8"/>
      <c r="D80" s="8"/>
      <c r="E80" s="8"/>
      <c r="F80" s="8"/>
      <c r="G80" s="8"/>
      <c r="H80" s="8"/>
      <c r="I80" s="8"/>
    </row>
    <row r="81" spans="1:9" ht="15" customHeight="1" x14ac:dyDescent="0.2">
      <c r="A81" s="8"/>
      <c r="B81" s="8"/>
      <c r="C81" s="8"/>
      <c r="D81" s="8"/>
      <c r="E81" s="8"/>
      <c r="F81" s="8"/>
      <c r="G81" s="8"/>
      <c r="H81" s="8"/>
      <c r="I81" s="8"/>
    </row>
    <row r="82" spans="1:9" ht="15" customHeight="1" x14ac:dyDescent="0.2">
      <c r="A82" s="8"/>
      <c r="B82" s="8"/>
      <c r="C82" s="8"/>
      <c r="D82" s="8"/>
      <c r="E82" s="8"/>
      <c r="F82" s="8"/>
      <c r="G82" s="8"/>
      <c r="H82" s="8"/>
      <c r="I82" s="8"/>
    </row>
    <row r="83" spans="1:9" ht="15" customHeight="1" x14ac:dyDescent="0.2">
      <c r="A83" s="8"/>
      <c r="B83" s="8"/>
      <c r="C83" s="8"/>
      <c r="D83" s="8"/>
      <c r="E83" s="8"/>
      <c r="F83" s="8"/>
      <c r="G83" s="8"/>
      <c r="H83" s="8"/>
      <c r="I83" s="8"/>
    </row>
    <row r="84" spans="1:9" ht="15" customHeight="1" x14ac:dyDescent="0.2">
      <c r="A84" s="8"/>
      <c r="B84" s="8"/>
      <c r="C84" s="8"/>
      <c r="D84" s="8"/>
      <c r="E84" s="8"/>
      <c r="F84" s="8"/>
      <c r="G84" s="8"/>
      <c r="H84" s="8"/>
      <c r="I84" s="8"/>
    </row>
    <row r="85" spans="1:9" ht="15" customHeight="1" x14ac:dyDescent="0.2">
      <c r="A85" s="8"/>
      <c r="B85" s="8"/>
      <c r="C85" s="8"/>
      <c r="D85" s="8"/>
      <c r="E85" s="8"/>
      <c r="F85" s="8"/>
      <c r="G85" s="8"/>
      <c r="H85" s="8"/>
      <c r="I85" s="8"/>
    </row>
    <row r="86" spans="1:9" ht="15" customHeight="1" x14ac:dyDescent="0.2">
      <c r="A86" s="8"/>
      <c r="B86" s="8"/>
      <c r="C86" s="8"/>
      <c r="D86" s="8"/>
      <c r="E86" s="8"/>
      <c r="F86" s="8"/>
      <c r="G86" s="8"/>
      <c r="H86" s="8"/>
      <c r="I86" s="8"/>
    </row>
    <row r="87" spans="1:9" ht="15" customHeight="1" x14ac:dyDescent="0.2">
      <c r="A87" s="8"/>
      <c r="B87" s="8"/>
      <c r="C87" s="8"/>
      <c r="D87" s="8"/>
      <c r="E87" s="8"/>
      <c r="F87" s="8"/>
      <c r="G87" s="8"/>
      <c r="H87" s="8"/>
      <c r="I87" s="8"/>
    </row>
    <row r="88" spans="1:9" ht="15" customHeight="1" x14ac:dyDescent="0.2">
      <c r="A88" s="8"/>
      <c r="B88" s="8"/>
      <c r="C88" s="8"/>
      <c r="D88" s="8"/>
      <c r="E88" s="8"/>
      <c r="F88" s="8"/>
      <c r="G88" s="8"/>
      <c r="H88" s="8"/>
      <c r="I88" s="8"/>
    </row>
    <row r="89" spans="1:9" ht="15" customHeight="1" x14ac:dyDescent="0.2">
      <c r="A89" s="8"/>
      <c r="B89" s="8"/>
      <c r="C89" s="8"/>
      <c r="D89" s="8"/>
      <c r="E89" s="8"/>
      <c r="F89" s="8"/>
      <c r="G89" s="8"/>
      <c r="H89" s="8"/>
      <c r="I89" s="8"/>
    </row>
    <row r="90" spans="1:9" ht="15" customHeight="1" x14ac:dyDescent="0.2">
      <c r="A90" s="8"/>
      <c r="B90" s="8"/>
      <c r="C90" s="8"/>
      <c r="D90" s="8"/>
      <c r="E90" s="8"/>
      <c r="F90" s="8"/>
      <c r="G90" s="8"/>
      <c r="H90" s="8"/>
      <c r="I90" s="8"/>
    </row>
    <row r="91" spans="1:9" ht="15" customHeight="1" x14ac:dyDescent="0.2">
      <c r="A91" s="8"/>
      <c r="B91" s="8"/>
      <c r="C91" s="8"/>
      <c r="D91" s="8"/>
      <c r="E91" s="8"/>
      <c r="F91" s="8"/>
      <c r="G91" s="8"/>
      <c r="H91" s="8"/>
      <c r="I91" s="8"/>
    </row>
    <row r="92" spans="1:9" ht="15" customHeight="1" x14ac:dyDescent="0.2">
      <c r="A92" s="8"/>
      <c r="B92" s="8"/>
      <c r="C92" s="8"/>
      <c r="D92" s="8"/>
      <c r="E92" s="8"/>
      <c r="F92" s="8"/>
      <c r="G92" s="8"/>
      <c r="H92" s="8"/>
      <c r="I92" s="8"/>
    </row>
  </sheetData>
  <mergeCells count="9">
    <mergeCell ref="H27:H28"/>
    <mergeCell ref="H35:H36"/>
    <mergeCell ref="H49:H50"/>
    <mergeCell ref="A1:I1"/>
    <mergeCell ref="A2:I2"/>
    <mergeCell ref="B11:G12"/>
    <mergeCell ref="A11:A12"/>
    <mergeCell ref="H16:H17"/>
    <mergeCell ref="A46:I46"/>
  </mergeCells>
  <dataValidations count="2">
    <dataValidation type="list" allowBlank="1" showInputMessage="1" showErrorMessage="1" sqref="J1">
      <formula1>"E, V"</formula1>
    </dataValidation>
    <dataValidation type="list" allowBlank="1" showInputMessage="1" showErrorMessage="1" sqref="H24">
      <formula1>"≤ 32, &gt; 32"</formula1>
    </dataValidation>
  </dataValidations>
  <printOptions horizontalCentered="1"/>
  <pageMargins left="0.98425196850393704" right="0.39370078740157483" top="0.6692913385826772" bottom="0.6692913385826772" header="0.31496062992125984" footer="0.31496062992125984"/>
  <pageSetup paperSize="9" orientation="portrait" horizontalDpi="300" verticalDpi="300" r:id="rId1"/>
  <drawing r:id="rId2"/>
  <legacyDrawing r:id="rId3"/>
  <oleObjects>
    <mc:AlternateContent xmlns:mc="http://schemas.openxmlformats.org/markup-compatibility/2006">
      <mc:Choice Requires="x14">
        <oleObject progId="Equation.3" shapeId="1028" r:id="rId4">
          <objectPr defaultSize="0" autoPict="0" r:id="rId5">
            <anchor moveWithCells="1">
              <from>
                <xdr:col>1</xdr:col>
                <xdr:colOff>428625</xdr:colOff>
                <xdr:row>7</xdr:row>
                <xdr:rowOff>28575</xdr:rowOff>
              </from>
              <to>
                <xdr:col>3</xdr:col>
                <xdr:colOff>581025</xdr:colOff>
                <xdr:row>8</xdr:row>
                <xdr:rowOff>9525</xdr:rowOff>
              </to>
            </anchor>
          </objectPr>
        </oleObject>
      </mc:Choice>
      <mc:Fallback>
        <oleObject progId="Equation.3" shapeId="1028" r:id="rId4"/>
      </mc:Fallback>
    </mc:AlternateContent>
    <mc:AlternateContent xmlns:mc="http://schemas.openxmlformats.org/markup-compatibility/2006">
      <mc:Choice Requires="x14">
        <oleObject progId="Equation.3" shapeId="1031" r:id="rId6">
          <objectPr defaultSize="0" autoPict="0" r:id="rId7">
            <anchor moveWithCells="1">
              <from>
                <xdr:col>2</xdr:col>
                <xdr:colOff>333375</xdr:colOff>
                <xdr:row>15</xdr:row>
                <xdr:rowOff>95250</xdr:rowOff>
              </from>
              <to>
                <xdr:col>4</xdr:col>
                <xdr:colOff>333375</xdr:colOff>
                <xdr:row>16</xdr:row>
                <xdr:rowOff>142875</xdr:rowOff>
              </to>
            </anchor>
          </objectPr>
        </oleObject>
      </mc:Choice>
      <mc:Fallback>
        <oleObject progId="Equation.3" shapeId="1031" r:id="rId6"/>
      </mc:Fallback>
    </mc:AlternateContent>
    <mc:AlternateContent xmlns:mc="http://schemas.openxmlformats.org/markup-compatibility/2006">
      <mc:Choice Requires="x14">
        <oleObject progId="Equation.3" shapeId="1033" r:id="rId8">
          <objectPr defaultSize="0" autoPict="0" r:id="rId9">
            <anchor moveWithCells="1">
              <from>
                <xdr:col>2</xdr:col>
                <xdr:colOff>209550</xdr:colOff>
                <xdr:row>26</xdr:row>
                <xdr:rowOff>114300</xdr:rowOff>
              </from>
              <to>
                <xdr:col>4</xdr:col>
                <xdr:colOff>285750</xdr:colOff>
                <xdr:row>27</xdr:row>
                <xdr:rowOff>180975</xdr:rowOff>
              </to>
            </anchor>
          </objectPr>
        </oleObject>
      </mc:Choice>
      <mc:Fallback>
        <oleObject progId="Equation.3" shapeId="1033" r:id="rId8"/>
      </mc:Fallback>
    </mc:AlternateContent>
    <mc:AlternateContent xmlns:mc="http://schemas.openxmlformats.org/markup-compatibility/2006">
      <mc:Choice Requires="x14">
        <oleObject progId="Equation.3" shapeId="1034" r:id="rId10">
          <objectPr defaultSize="0" autoPict="0" r:id="rId11">
            <anchor moveWithCells="1">
              <from>
                <xdr:col>1</xdr:col>
                <xdr:colOff>533400</xdr:colOff>
                <xdr:row>34</xdr:row>
                <xdr:rowOff>66675</xdr:rowOff>
              </from>
              <to>
                <xdr:col>4</xdr:col>
                <xdr:colOff>390525</xdr:colOff>
                <xdr:row>35</xdr:row>
                <xdr:rowOff>161925</xdr:rowOff>
              </to>
            </anchor>
          </objectPr>
        </oleObject>
      </mc:Choice>
      <mc:Fallback>
        <oleObject progId="Equation.3" shapeId="1034" r:id="rId10"/>
      </mc:Fallback>
    </mc:AlternateContent>
    <mc:AlternateContent xmlns:mc="http://schemas.openxmlformats.org/markup-compatibility/2006">
      <mc:Choice Requires="x14">
        <oleObject progId="Equation.3" shapeId="1038" r:id="rId12">
          <objectPr defaultSize="0" autoPict="0" r:id="rId13">
            <anchor moveWithCells="1">
              <from>
                <xdr:col>1</xdr:col>
                <xdr:colOff>495300</xdr:colOff>
                <xdr:row>48</xdr:row>
                <xdr:rowOff>47625</xdr:rowOff>
              </from>
              <to>
                <xdr:col>4</xdr:col>
                <xdr:colOff>409575</xdr:colOff>
                <xdr:row>49</xdr:row>
                <xdr:rowOff>152400</xdr:rowOff>
              </to>
            </anchor>
          </objectPr>
        </oleObject>
      </mc:Choice>
      <mc:Fallback>
        <oleObject progId="Equation.3" shapeId="1038" r:id="rId12"/>
      </mc:Fallback>
    </mc:AlternateContent>
  </oleObjects>
  <extLst>
    <ext xmlns:x14="http://schemas.microsoft.com/office/spreadsheetml/2009/9/main" uri="{CCE6A557-97BC-4b89-ADB6-D9C93CAAB3DF}">
      <x14:dataValidations xmlns:xm="http://schemas.microsoft.com/office/excel/2006/main" count="3">
        <x14:dataValidation type="list" allowBlank="1" showInputMessage="1" showErrorMessage="1">
          <x14:formula1>
            <xm:f>'Bang tra'!$C$4:$P$4</xm:f>
          </x14:formula1>
          <xm:sqref>C4</xm:sqref>
        </x14:dataValidation>
        <x14:dataValidation type="list" allowBlank="1" showInputMessage="1" showErrorMessage="1">
          <x14:formula1>
            <xm:f>'Bang tra'!$C$15:$F$15</xm:f>
          </x14:formula1>
          <xm:sqref>I56</xm:sqref>
        </x14:dataValidation>
        <x14:dataValidation type="list" allowBlank="1" showInputMessage="1" showErrorMessage="1">
          <x14:formula1>
            <xm:f>'Bang tra'!$C$8:$F$8</xm:f>
          </x14:formula1>
          <xm:sqref>C5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Bang tra</vt:lpstr>
      <vt:lpstr>Sheet1</vt:lpstr>
      <vt:lpstr>Lang.</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Dell</cp:lastModifiedBy>
  <cp:lastPrinted>2022-09-21T07:39:29Z</cp:lastPrinted>
  <dcterms:created xsi:type="dcterms:W3CDTF">2021-01-26T03:19:04Z</dcterms:created>
  <dcterms:modified xsi:type="dcterms:W3CDTF">2022-09-21T07:54:18Z</dcterms:modified>
</cp:coreProperties>
</file>